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1. 업무폴더(정리)\2.계약\2. 계약\2026년 계약\2026.07.00. 병설유치원 복도 환경개선 공사 및 외부도색 공사\3. 공고\"/>
    </mc:Choice>
  </mc:AlternateContent>
  <xr:revisionPtr revIDLastSave="0" documentId="13_ncr:1_{C1157FF7-45D8-4BC2-9EF2-B85ECA049609}" xr6:coauthVersionLast="47" xr6:coauthVersionMax="47" xr10:uidLastSave="{00000000-0000-0000-0000-000000000000}"/>
  <bookViews>
    <workbookView xWindow="-120" yWindow="-120" windowWidth="29040" windowHeight="15720" xr2:uid="{C64A4DE0-85E2-4B54-9419-A1F87465EAB1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공종별내역서!$A$1:$M$233</definedName>
    <definedName name="_xlnm.Print_Area" localSheetId="1">공종별집계표!$A$1:$M$26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33" i="8" l="1"/>
  <c r="H233" i="8"/>
  <c r="H187" i="8"/>
  <c r="J164" i="8"/>
  <c r="H164" i="8"/>
  <c r="F233" i="8"/>
  <c r="J210" i="8"/>
  <c r="H210" i="8"/>
  <c r="F187" i="8"/>
  <c r="J187" i="8"/>
  <c r="F164" i="8"/>
  <c r="H141" i="8"/>
  <c r="F141" i="8"/>
  <c r="H118" i="8"/>
  <c r="H95" i="8"/>
  <c r="F95" i="8"/>
  <c r="J95" i="8"/>
  <c r="H72" i="8"/>
  <c r="J72" i="8"/>
  <c r="F49" i="8"/>
  <c r="F26" i="8"/>
  <c r="E8" i="9" s="1"/>
  <c r="F8" i="9" s="1"/>
  <c r="J26" i="8"/>
  <c r="I8" i="9" s="1"/>
  <c r="J8" i="9" s="1"/>
  <c r="L233" i="8" l="1"/>
  <c r="L210" i="8"/>
  <c r="F210" i="8"/>
  <c r="L187" i="8"/>
  <c r="L164" i="8"/>
  <c r="J141" i="8"/>
  <c r="F118" i="8"/>
  <c r="J118" i="8"/>
  <c r="F72" i="8"/>
  <c r="L72" i="8"/>
  <c r="J49" i="8"/>
  <c r="H49" i="8"/>
  <c r="H26" i="8"/>
  <c r="G8" i="9" s="1"/>
  <c r="H8" i="9" s="1"/>
  <c r="L26" i="8"/>
  <c r="K8" i="9"/>
  <c r="L8" i="9"/>
  <c r="H26" i="9" l="1"/>
  <c r="T13" i="9"/>
  <c r="E18" i="10" s="1"/>
  <c r="L141" i="8"/>
  <c r="E11" i="10"/>
  <c r="L118" i="8"/>
  <c r="L95" i="8"/>
  <c r="L49" i="8"/>
  <c r="E8" i="10" l="1"/>
  <c r="E14" i="10" s="1"/>
  <c r="J26" i="9"/>
  <c r="E9" i="10" l="1"/>
  <c r="E10" i="10" s="1"/>
  <c r="E12" i="10" s="1"/>
  <c r="E17" i="10"/>
  <c r="E16" i="10"/>
  <c r="E13" i="10"/>
  <c r="L26" i="9" l="1"/>
  <c r="E4" i="10"/>
  <c r="E7" i="10" s="1"/>
  <c r="F26" i="9"/>
  <c r="E20" i="10" l="1"/>
  <c r="E15" i="10"/>
  <c r="E21" i="10"/>
  <c r="E19" i="10"/>
  <c r="E22" i="10" l="1"/>
  <c r="E23" i="10" s="1"/>
  <c r="E24" i="10" s="1"/>
  <c r="E26" i="10" s="1"/>
  <c r="E27" i="10" l="1"/>
  <c r="E28" i="10" s="1"/>
  <c r="E29" i="10" s="1"/>
</calcChain>
</file>

<file path=xl/sharedStrings.xml><?xml version="1.0" encoding="utf-8"?>
<sst xmlns="http://schemas.openxmlformats.org/spreadsheetml/2006/main" count="967" uniqueCount="283">
  <si>
    <t>공 종 별 집 계 표</t>
  </si>
  <si>
    <t>[ 동천초 병설유치원 복도 환경개선 공사 및 외벽도색 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</si>
  <si>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</si>
  <si>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</si>
  <si>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</si>
  <si>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</si>
  <si>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</si>
  <si>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</si>
  <si>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</si>
  <si>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</si>
  <si>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</si>
  <si>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</si>
  <si>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</si>
  <si>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</si>
  <si>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</si>
  <si>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</si>
  <si>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</si>
  <si>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</si>
  <si>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</si>
  <si>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</si>
  <si>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</si>
  <si>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</si>
  <si>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</si>
  <si>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</si>
  <si>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</si>
  <si>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</si>
  <si>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</si>
  <si>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</si>
  <si>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</si>
  <si>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</si>
  <si>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</si>
  <si>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</si>
  <si>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</si>
  <si>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</si>
  <si>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</si>
  <si>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</si>
  <si>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</si>
  <si>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</si>
  <si>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</si>
  <si>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</si>
  <si>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</si>
  <si>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</si>
  <si>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</si>
  <si>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</si>
  <si>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</si>
  <si>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</si>
  <si>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</si>
  <si>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</si>
  <si>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</si>
  <si>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</si>
  <si>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</si>
  <si>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동천초 병설유치원 복도 환경개선 공사 및 외벽도색 공사</t>
  </si>
  <si>
    <t/>
  </si>
  <si>
    <t>01</t>
  </si>
  <si>
    <t>0101  ■건축공사</t>
  </si>
  <si>
    <t>0101</t>
  </si>
  <si>
    <t>010101  ◈리모델링공사</t>
  </si>
  <si>
    <t>010101</t>
  </si>
  <si>
    <t>01010101  가설공사</t>
  </si>
  <si>
    <t>01010101</t>
  </si>
  <si>
    <t>■건축공사 ◈리모델링공사</t>
    <phoneticPr fontId="1" type="noConversion"/>
  </si>
  <si>
    <t>건축물현장정리</t>
  </si>
  <si>
    <t>청소 및 뒤정리</t>
  </si>
  <si>
    <t>M2</t>
  </si>
  <si>
    <t>5A2015AF7E867CE8EA26323968E8E7</t>
  </si>
  <si>
    <t>T</t>
  </si>
  <si>
    <t>F</t>
  </si>
  <si>
    <t>010101015A2015AF7E867CE8EA26323968E8E7</t>
  </si>
  <si>
    <t>건축물보양</t>
  </si>
  <si>
    <t>보양지 붙이기</t>
  </si>
  <si>
    <t>5A2015AF7D85AB182F2037B9D0F76A</t>
  </si>
  <si>
    <t>010101015A2015AF7D85AB182F2037B9D0F76A</t>
  </si>
  <si>
    <t>[ 합           계 ]</t>
  </si>
  <si>
    <t>TOTAL</t>
  </si>
  <si>
    <t>01010102  목공사및수장공사</t>
  </si>
  <si>
    <t>01010102</t>
  </si>
  <si>
    <t>인테리어필름</t>
  </si>
  <si>
    <t>목무늬방염&lt;현장설치도&gt;</t>
  </si>
  <si>
    <t>5D08658E568FA42FAD2433D902C1DF76983FEB</t>
  </si>
  <si>
    <t>010101025D08658E568FA42FAD2433D902C1DF76983FEB</t>
  </si>
  <si>
    <t>합성목재플로어링보드</t>
  </si>
  <si>
    <t>15mm, 치장합판플로어링보드</t>
  </si>
  <si>
    <t>5D08658E568FA40CDF2F3AA9E4FEFDD4067862</t>
  </si>
  <si>
    <t>010101025D08658E568FA40CDF2F3AA9E4FEFDD4067862</t>
  </si>
  <si>
    <t>플로어링보드설치</t>
  </si>
  <si>
    <t>플로어링별도</t>
  </si>
  <si>
    <t>5A2095601A87F4E1E5253FA9C9639B</t>
  </si>
  <si>
    <t>010101025A2095601A87F4E1E5253FA9C9639B</t>
  </si>
  <si>
    <t>벽체틀 설치(미송)</t>
  </si>
  <si>
    <t>30*30, @450*600</t>
  </si>
  <si>
    <t>5A209563D18B5712862E3B59D21507</t>
  </si>
  <si>
    <t>010101025A209563D18B5712862E3B59D21507</t>
  </si>
  <si>
    <t>비닐타일 깔기</t>
  </si>
  <si>
    <t>비닐타일, 4*450*450mm이상, 친환경PVC타일</t>
  </si>
  <si>
    <t>5A20F5C84B8A2AE4592934B9022383</t>
  </si>
  <si>
    <t>010101025A20F5C84B8A2AE4592934B9022383</t>
  </si>
  <si>
    <t>벽, MDF붙임</t>
  </si>
  <si>
    <t>9.0mm(MDF포함)</t>
  </si>
  <si>
    <t>5A20F5CA798BF8FE6E2E3E8933AF12</t>
  </si>
  <si>
    <t>010101025A20F5CA798BF8FE6E2E3E8933AF12</t>
  </si>
  <si>
    <t>벽, 합판붙임</t>
  </si>
  <si>
    <t>9.0mm(합판포함)</t>
  </si>
  <si>
    <t>5A20F5CA7C873B3A742C38994CE202</t>
  </si>
  <si>
    <t>010101025A20F5CA7C873B3A742C38994CE202</t>
  </si>
  <si>
    <t>5.0mm(오징어합판포함)</t>
  </si>
  <si>
    <t>5A20F5CA7C873B3A742C38994CE203</t>
  </si>
  <si>
    <t>010101025A20F5CA7C873B3A742C38994CE203</t>
  </si>
  <si>
    <t>방염템바보드 설치</t>
  </si>
  <si>
    <t>벽</t>
  </si>
  <si>
    <t>5A20F5CA7C873B0D3E2D3089B0E3BD</t>
  </si>
  <si>
    <t>010101025A20F5CA7C873B0D3E2D3089B0E3BD</t>
  </si>
  <si>
    <t>함석판</t>
  </si>
  <si>
    <t>5A20F5CA7C873B0D3E2C3619C6722E</t>
  </si>
  <si>
    <t>010101025A20F5CA7C873B0D3E2C3619C6722E</t>
  </si>
  <si>
    <t>방염쿠션설치</t>
  </si>
  <si>
    <t>100t</t>
  </si>
  <si>
    <t>5A20F5CA7C873B0D3E2C3619C67225</t>
  </si>
  <si>
    <t>010101025A20F5CA7C873B0D3E2C3619C67225</t>
  </si>
  <si>
    <t>방염쿠션설치(구름모양)</t>
  </si>
  <si>
    <t>465*280*50t</t>
  </si>
  <si>
    <t>개소</t>
  </si>
  <si>
    <t>5A20F5CA7C873B0D3E2C3619C67224</t>
  </si>
  <si>
    <t>010101025A20F5CA7C873B0D3E2C3619C67224</t>
  </si>
  <si>
    <t>695*430*50t</t>
  </si>
  <si>
    <t>5A20F5CA7C873B0D3E2C3619C67335</t>
  </si>
  <si>
    <t>010101025A20F5CA7C873B0D3E2C3619C67335</t>
  </si>
  <si>
    <t>01010103  금속공사</t>
  </si>
  <si>
    <t>01010103</t>
  </si>
  <si>
    <t>스테인리스재료분리대</t>
  </si>
  <si>
    <t>바닥, W45*H20*1.5t</t>
  </si>
  <si>
    <t>M</t>
  </si>
  <si>
    <t>5A20F5CED28E3EE6C822380994A5B2</t>
  </si>
  <si>
    <t>010101035A20F5CED28E3EE6C822380994A5B2</t>
  </si>
  <si>
    <t>전기판넬점검구</t>
  </si>
  <si>
    <t>벽, T=1.5, 325*395</t>
  </si>
  <si>
    <t>5A20A5402B862B3882263D09CC1F9C</t>
  </si>
  <si>
    <t>010101035A20A5402B862B3882263D09CC1F9C</t>
  </si>
  <si>
    <t>01010104  칠공사</t>
  </si>
  <si>
    <t>01010104</t>
  </si>
  <si>
    <t>바탕만들기+걸레받이용 페인트칠</t>
  </si>
  <si>
    <t>붓칠, 2회, 콘크리트·모르타르면</t>
  </si>
  <si>
    <t>5A20E5E0698E4B31FB2637B91DF90A</t>
  </si>
  <si>
    <t>010101045A20E5E0698E4B31FB2637B91DF90A</t>
  </si>
  <si>
    <t>바탕만들기+수성페인트 롤러칠</t>
  </si>
  <si>
    <t>내부, 2회, con'c·mortar면, 친환경</t>
  </si>
  <si>
    <t>5A20E5E1718FE3E57A2133F980771A</t>
  </si>
  <si>
    <t>010101045A20E5E1718FE3E57A2133F980771A</t>
  </si>
  <si>
    <t>01010105  철거공사</t>
  </si>
  <si>
    <t>01010105</t>
  </si>
  <si>
    <t>띠장및보드류 철거(벽)</t>
  </si>
  <si>
    <t>5A211516BF8DE580882434E999E9C0</t>
  </si>
  <si>
    <t>010101055A211516BF8DE580882434E999E9C0</t>
  </si>
  <si>
    <t>시트지 제거</t>
  </si>
  <si>
    <t>5A211516BF8DE580882A32597295B6</t>
  </si>
  <si>
    <t>010101055A211516BF8DE580882A32597295B6</t>
  </si>
  <si>
    <t>플로어링보드 철거</t>
  </si>
  <si>
    <t>바닥 및 수장 부분</t>
  </si>
  <si>
    <t>5A211516B68FF62186263F5904BEAD</t>
  </si>
  <si>
    <t>010101055A211516B68FF62186263F5904BEAD</t>
  </si>
  <si>
    <t>구멍뚫기(코어드릴)</t>
  </si>
  <si>
    <t>D50, 콘크리트 150mm, 벽체</t>
  </si>
  <si>
    <t>5AE5B56D5788E71FC22C3389169915</t>
  </si>
  <si>
    <t>010101055AE5B56D5788E71FC22C3389169915</t>
  </si>
  <si>
    <t>건설폐기물상차비</t>
  </si>
  <si>
    <t>15ton 덤프트럭</t>
  </si>
  <si>
    <t>TON</t>
  </si>
  <si>
    <t>5A2015AF7E86479E1F253A79E11076</t>
  </si>
  <si>
    <t>010101055A2015AF7E86479E1F253A79E11076</t>
  </si>
  <si>
    <t>01010106  건설폐기물처리비</t>
  </si>
  <si>
    <t>01010106</t>
  </si>
  <si>
    <t>6</t>
  </si>
  <si>
    <t>건설폐기물-매립</t>
  </si>
  <si>
    <t>폐석고보드,폐판넬</t>
  </si>
  <si>
    <t>5A2015AF7E86479E1F253A698F4C38</t>
  </si>
  <si>
    <t>010101065A2015AF7E86479E1F253A698F4C38</t>
  </si>
  <si>
    <t>건설폐기물운반비-매립</t>
  </si>
  <si>
    <t>5A2015AF7E86479E1F253A698EBFDF</t>
  </si>
  <si>
    <t>010101065A2015AF7E86479E1F253A698EBFDF</t>
  </si>
  <si>
    <t>건설폐기물-가연성</t>
  </si>
  <si>
    <t>폐합성수지</t>
  </si>
  <si>
    <t>5A2015AF7E86479E1F253A698F458B</t>
  </si>
  <si>
    <t>010101065A2015AF7E86479E1F253A698F458B</t>
  </si>
  <si>
    <t>건설폐기물운반비-가연성</t>
  </si>
  <si>
    <t>가연성</t>
  </si>
  <si>
    <t>5A2015AF7E86479E1F253A698F47B6</t>
  </si>
  <si>
    <t>010101065A2015AF7E86479E1F253A698F47B6</t>
  </si>
  <si>
    <t>010102  ◈도색공사</t>
  </si>
  <si>
    <t>010102</t>
  </si>
  <si>
    <t>01010201  공통가설</t>
  </si>
  <si>
    <t>01010201</t>
  </si>
  <si>
    <t>■건축공사 ◈도색공사</t>
    <phoneticPr fontId="1" type="noConversion"/>
  </si>
  <si>
    <t>크레인(장비대)</t>
  </si>
  <si>
    <t>일</t>
  </si>
  <si>
    <t>5A20B5AC078C317059283229752D1E</t>
  </si>
  <si>
    <t>010102015A20B5AC078C317059283229752D1E</t>
  </si>
  <si>
    <t>01010202  본관동</t>
  </si>
  <si>
    <t>01010202</t>
  </si>
  <si>
    <t>외부, 2회, 1급, con'c·mortar면</t>
  </si>
  <si>
    <t>5A20E5E1718FE3E522283009D36F42</t>
  </si>
  <si>
    <t>010102025A20E5E1718FE3E522283009D36F42</t>
  </si>
  <si>
    <t>01010203  후관동</t>
  </si>
  <si>
    <t>01010203</t>
  </si>
  <si>
    <t>010102035A20E5E1718FE3E522283009D36F42</t>
  </si>
  <si>
    <t>0102  ■기계설비공사</t>
  </si>
  <si>
    <t>0102</t>
  </si>
  <si>
    <t>기계설비공사</t>
  </si>
  <si>
    <t>식</t>
  </si>
  <si>
    <t>5B9BA514BA85665807213BF9C057540EF44EC5</t>
  </si>
  <si>
    <t>01025B9BA514BA85665807213BF9C057540EF44EC5</t>
  </si>
  <si>
    <t>비      고</t>
  </si>
  <si>
    <t>공 사 원 가 계 산 서</t>
  </si>
  <si>
    <t>공사명 : 동천초 병설유치원 복도 환경개선 공사 및 외벽도색 공사</t>
  </si>
  <si>
    <t>금액 : 일억일천일백삼십구만칠천원(￦111,397,000)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</si>
  <si>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</si>
  <si>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</si>
  <si>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</si>
  <si>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</si>
  <si>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</si>
  <si>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</si>
  <si>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</si>
  <si>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</si>
  <si>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</si>
  <si>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</si>
  <si>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</si>
  <si>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</si>
  <si>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</si>
  <si>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</si>
  <si>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</si>
  <si>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</si>
  <si>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</si>
  <si>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</si>
  <si>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</si>
  <si>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</si>
  <si>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</si>
  <si>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</si>
  <si>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</si>
  <si>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</si>
  <si>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</si>
  <si>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</si>
  <si>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</si>
  <si>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</si>
  <si>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</si>
  <si>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</si>
  <si>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</si>
  <si>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</si>
  <si>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</si>
  <si>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</si>
  <si>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</si>
  <si>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CD</t>
  </si>
  <si>
    <t>석  면  분  담  금</t>
  </si>
  <si>
    <t>노무비 * 0.006%</t>
  </si>
  <si>
    <t>CC</t>
  </si>
  <si>
    <t>임금  채권  부담금</t>
  </si>
  <si>
    <t>노무비 * 0.09%</t>
  </si>
  <si>
    <t>CE</t>
  </si>
  <si>
    <t>건설 폐기물 처리비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</si>
  <si>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</si>
  <si>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</si>
  <si>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</si>
  <si>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</si>
  <si>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</si>
  <si>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</si>
  <si>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</si>
  <si>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</si>
  <si>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0.32%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</si>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</sst>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7A516-8813-4D5A-9ECE-23C9AD20E36E}">
  <sheetPr>
    <pageSetUpPr fitToPage="1"/>
  </sheetPr>
  <dimension ref="A1:G29"/>
  <sheetViews>
    <sheetView tabSelected="1" topLeftCell="B1" workbookViewId="0">
      <selection activeCell="E14" sqref="E1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8" t="s">
        <v>210</v>
      </c>
      <c r="C1" s="18"/>
      <c r="D1" s="18"/>
      <c r="E1" s="18"/>
      <c r="F1" s="18"/>
      <c r="G1" s="18"/>
    </row>
    <row r="2" spans="1:7" ht="21.95" customHeight="1" x14ac:dyDescent="0.3">
      <c r="B2" s="19" t="s">
        <v>211</v>
      </c>
      <c r="C2" s="19"/>
      <c r="D2" s="19"/>
      <c r="E2" s="19"/>
      <c r="F2" s="20" t="s">
        <v>212</v>
      </c>
      <c r="G2" s="20"/>
    </row>
    <row r="3" spans="1:7" ht="21.95" customHeight="1" x14ac:dyDescent="0.3">
      <c r="B3" s="21" t="s">
        <v>213</v>
      </c>
      <c r="C3" s="21"/>
      <c r="D3" s="21"/>
      <c r="E3" s="17" t="s">
        <v>214</v>
      </c>
      <c r="F3" s="17" t="s">
        <v>215</v>
      </c>
      <c r="G3" s="17" t="s">
        <v>209</v>
      </c>
    </row>
    <row r="4" spans="1:7" ht="21.95" customHeight="1" x14ac:dyDescent="0.3">
      <c r="A4" s="1" t="s">
        <v>220</v>
      </c>
      <c r="B4" s="22" t="s">
        <v>216</v>
      </c>
      <c r="C4" s="22" t="s">
        <v>217</v>
      </c>
      <c r="D4" s="17" t="s">
        <v>221</v>
      </c>
      <c r="E4" s="15">
        <f>TRUNC(공종별집계표!F5, 0)</f>
        <v>0</v>
      </c>
      <c r="F4" s="13" t="s">
        <v>52</v>
      </c>
      <c r="G4" s="13" t="s">
        <v>52</v>
      </c>
    </row>
    <row r="5" spans="1:7" ht="21.95" customHeight="1" x14ac:dyDescent="0.3">
      <c r="A5" s="1" t="s">
        <v>222</v>
      </c>
      <c r="B5" s="22"/>
      <c r="C5" s="22"/>
      <c r="D5" s="17" t="s">
        <v>223</v>
      </c>
      <c r="E5" s="15">
        <v>0</v>
      </c>
      <c r="F5" s="13" t="s">
        <v>52</v>
      </c>
      <c r="G5" s="13" t="s">
        <v>52</v>
      </c>
    </row>
    <row r="6" spans="1:7" ht="21.95" customHeight="1" x14ac:dyDescent="0.3">
      <c r="A6" s="1" t="s">
        <v>224</v>
      </c>
      <c r="B6" s="22"/>
      <c r="C6" s="22"/>
      <c r="D6" s="17" t="s">
        <v>225</v>
      </c>
      <c r="E6" s="15">
        <v>0</v>
      </c>
      <c r="F6" s="13" t="s">
        <v>52</v>
      </c>
      <c r="G6" s="13" t="s">
        <v>52</v>
      </c>
    </row>
    <row r="7" spans="1:7" ht="21.95" customHeight="1" x14ac:dyDescent="0.3">
      <c r="A7" s="1" t="s">
        <v>226</v>
      </c>
      <c r="B7" s="22"/>
      <c r="C7" s="22"/>
      <c r="D7" s="17" t="s">
        <v>227</v>
      </c>
      <c r="E7" s="15">
        <f>TRUNC(E4+E5-E6, 0)</f>
        <v>0</v>
      </c>
      <c r="F7" s="13" t="s">
        <v>52</v>
      </c>
      <c r="G7" s="13" t="s">
        <v>52</v>
      </c>
    </row>
    <row r="8" spans="1:7" ht="21.95" customHeight="1" x14ac:dyDescent="0.3">
      <c r="A8" s="1" t="s">
        <v>228</v>
      </c>
      <c r="B8" s="22"/>
      <c r="C8" s="22" t="s">
        <v>218</v>
      </c>
      <c r="D8" s="17" t="s">
        <v>229</v>
      </c>
      <c r="E8" s="15">
        <f>TRUNC(공종별집계표!H5, 0)</f>
        <v>0</v>
      </c>
      <c r="F8" s="13" t="s">
        <v>52</v>
      </c>
      <c r="G8" s="13" t="s">
        <v>52</v>
      </c>
    </row>
    <row r="9" spans="1:7" ht="21.95" customHeight="1" x14ac:dyDescent="0.3">
      <c r="A9" s="1" t="s">
        <v>230</v>
      </c>
      <c r="B9" s="22"/>
      <c r="C9" s="22"/>
      <c r="D9" s="17" t="s">
        <v>231</v>
      </c>
      <c r="E9" s="15">
        <f>TRUNC(E8*0.175, 0)</f>
        <v>0</v>
      </c>
      <c r="F9" s="13" t="s">
        <v>232</v>
      </c>
      <c r="G9" s="13" t="s">
        <v>52</v>
      </c>
    </row>
    <row r="10" spans="1:7" ht="21.95" customHeight="1" x14ac:dyDescent="0.3">
      <c r="A10" s="1" t="s">
        <v>233</v>
      </c>
      <c r="B10" s="22"/>
      <c r="C10" s="22"/>
      <c r="D10" s="17" t="s">
        <v>227</v>
      </c>
      <c r="E10" s="15">
        <f>TRUNC(E8+E9, 0)</f>
        <v>0</v>
      </c>
      <c r="F10" s="13" t="s">
        <v>52</v>
      </c>
      <c r="G10" s="13" t="s">
        <v>52</v>
      </c>
    </row>
    <row r="11" spans="1:7" ht="21.95" customHeight="1" x14ac:dyDescent="0.3">
      <c r="A11" s="1" t="s">
        <v>234</v>
      </c>
      <c r="B11" s="22"/>
      <c r="C11" s="22" t="s">
        <v>219</v>
      </c>
      <c r="D11" s="17" t="s">
        <v>235</v>
      </c>
      <c r="E11" s="15">
        <f>TRUNC(공종별집계표!J5, 0)</f>
        <v>0</v>
      </c>
      <c r="F11" s="13" t="s">
        <v>52</v>
      </c>
      <c r="G11" s="13" t="s">
        <v>52</v>
      </c>
    </row>
    <row r="12" spans="1:7" ht="21.95" customHeight="1" x14ac:dyDescent="0.3">
      <c r="A12" s="1" t="s">
        <v>236</v>
      </c>
      <c r="B12" s="22"/>
      <c r="C12" s="22"/>
      <c r="D12" s="17" t="s">
        <v>237</v>
      </c>
      <c r="E12" s="15">
        <f>TRUNC(E10*0.0356, 0)</f>
        <v>0</v>
      </c>
      <c r="F12" s="13" t="s">
        <v>238</v>
      </c>
      <c r="G12" s="13" t="s">
        <v>52</v>
      </c>
    </row>
    <row r="13" spans="1:7" ht="21.95" customHeight="1" x14ac:dyDescent="0.3">
      <c r="A13" s="1" t="s">
        <v>239</v>
      </c>
      <c r="B13" s="22"/>
      <c r="C13" s="22"/>
      <c r="D13" s="17" t="s">
        <v>240</v>
      </c>
      <c r="E13" s="15">
        <f>TRUNC(E10*0.0101, 0)</f>
        <v>0</v>
      </c>
      <c r="F13" s="13" t="s">
        <v>241</v>
      </c>
      <c r="G13" s="13" t="s">
        <v>52</v>
      </c>
    </row>
    <row r="14" spans="1:7" ht="21.95" customHeight="1" x14ac:dyDescent="0.3">
      <c r="A14" s="1" t="s">
        <v>242</v>
      </c>
      <c r="B14" s="22"/>
      <c r="C14" s="22"/>
      <c r="D14" s="17" t="s">
        <v>243</v>
      </c>
      <c r="E14" s="15">
        <f>TRUNC(E8*0.023, 0)</f>
        <v>0</v>
      </c>
      <c r="F14" s="13" t="s">
        <v>244</v>
      </c>
      <c r="G14" s="13" t="s">
        <v>52</v>
      </c>
    </row>
    <row r="15" spans="1:7" ht="21.95" customHeight="1" x14ac:dyDescent="0.3">
      <c r="A15" s="1" t="s">
        <v>245</v>
      </c>
      <c r="B15" s="22"/>
      <c r="C15" s="22"/>
      <c r="D15" s="17" t="s">
        <v>246</v>
      </c>
      <c r="E15" s="15">
        <f>TRUNC((E7+E8)*0.0311, 0)</f>
        <v>0</v>
      </c>
      <c r="F15" s="13" t="s">
        <v>247</v>
      </c>
      <c r="G15" s="13" t="s">
        <v>52</v>
      </c>
    </row>
    <row r="16" spans="1:7" ht="21.95" customHeight="1" x14ac:dyDescent="0.3">
      <c r="A16" s="1" t="s">
        <v>248</v>
      </c>
      <c r="B16" s="22"/>
      <c r="C16" s="22"/>
      <c r="D16" s="17" t="s">
        <v>249</v>
      </c>
      <c r="E16" s="15">
        <f>TRUNC(E10*0.00006, 0)</f>
        <v>0</v>
      </c>
      <c r="F16" s="13" t="s">
        <v>250</v>
      </c>
      <c r="G16" s="13" t="s">
        <v>52</v>
      </c>
    </row>
    <row r="17" spans="1:7" ht="21.95" customHeight="1" x14ac:dyDescent="0.3">
      <c r="A17" s="1" t="s">
        <v>251</v>
      </c>
      <c r="B17" s="22"/>
      <c r="C17" s="22"/>
      <c r="D17" s="17" t="s">
        <v>252</v>
      </c>
      <c r="E17" s="15">
        <f>TRUNC(E10*0.0009, 0)</f>
        <v>0</v>
      </c>
      <c r="F17" s="13" t="s">
        <v>253</v>
      </c>
      <c r="G17" s="13" t="s">
        <v>52</v>
      </c>
    </row>
    <row r="18" spans="1:7" ht="21.95" customHeight="1" x14ac:dyDescent="0.3">
      <c r="A18" s="1" t="s">
        <v>254</v>
      </c>
      <c r="B18" s="22"/>
      <c r="C18" s="22"/>
      <c r="D18" s="17" t="s">
        <v>255</v>
      </c>
      <c r="E18" s="15">
        <f>TRUNC(공종별집계표!T13, 0)</f>
        <v>0</v>
      </c>
      <c r="F18" s="13" t="s">
        <v>52</v>
      </c>
      <c r="G18" s="13" t="s">
        <v>52</v>
      </c>
    </row>
    <row r="19" spans="1:7" ht="21.95" customHeight="1" x14ac:dyDescent="0.3">
      <c r="A19" s="1" t="s">
        <v>256</v>
      </c>
      <c r="B19" s="22"/>
      <c r="C19" s="22"/>
      <c r="D19" s="17" t="s">
        <v>257</v>
      </c>
      <c r="E19" s="15">
        <f>TRUNC((E7+E10)*0.05, 0)</f>
        <v>0</v>
      </c>
      <c r="F19" s="13" t="s">
        <v>258</v>
      </c>
      <c r="G19" s="13" t="s">
        <v>52</v>
      </c>
    </row>
    <row r="20" spans="1:7" ht="21.95" customHeight="1" x14ac:dyDescent="0.3">
      <c r="A20" s="1" t="s">
        <v>259</v>
      </c>
      <c r="B20" s="22"/>
      <c r="C20" s="22"/>
      <c r="D20" s="17" t="s">
        <v>260</v>
      </c>
      <c r="E20" s="15">
        <f>TRUNC((E7+E8+E11)*0.003, 0)</f>
        <v>0</v>
      </c>
      <c r="F20" s="13" t="s">
        <v>261</v>
      </c>
      <c r="G20" s="13" t="s">
        <v>52</v>
      </c>
    </row>
    <row r="21" spans="1:7" ht="21.95" customHeight="1" x14ac:dyDescent="0.3">
      <c r="A21" s="1" t="s">
        <v>262</v>
      </c>
      <c r="B21" s="22"/>
      <c r="C21" s="22"/>
      <c r="D21" s="17" t="s">
        <v>263</v>
      </c>
      <c r="E21" s="15">
        <f>TRUNC((E7+E8+E11)*0.0032, 0)</f>
        <v>0</v>
      </c>
      <c r="F21" s="13" t="s">
        <v>264</v>
      </c>
      <c r="G21" s="13" t="s">
        <v>52</v>
      </c>
    </row>
    <row r="22" spans="1:7" ht="21.95" customHeight="1" x14ac:dyDescent="0.3">
      <c r="A22" s="1" t="s">
        <v>265</v>
      </c>
      <c r="B22" s="22"/>
      <c r="C22" s="22"/>
      <c r="D22" s="17" t="s">
        <v>227</v>
      </c>
      <c r="E22" s="15">
        <f>TRUNC(E11+E12+E13+E14+E15+E17+E16+E18+E19+E20+E21, 0)</f>
        <v>0</v>
      </c>
      <c r="F22" s="13" t="s">
        <v>52</v>
      </c>
      <c r="G22" s="13" t="s">
        <v>52</v>
      </c>
    </row>
    <row r="23" spans="1:7" ht="21.95" customHeight="1" x14ac:dyDescent="0.3">
      <c r="A23" s="1" t="s">
        <v>266</v>
      </c>
      <c r="B23" s="21" t="s">
        <v>267</v>
      </c>
      <c r="C23" s="21"/>
      <c r="D23" s="21"/>
      <c r="E23" s="15">
        <f>TRUNC(E7+E10+E22, 0)</f>
        <v>0</v>
      </c>
      <c r="F23" s="13" t="s">
        <v>52</v>
      </c>
      <c r="G23" s="13" t="s">
        <v>52</v>
      </c>
    </row>
    <row r="24" spans="1:7" ht="21.95" customHeight="1" x14ac:dyDescent="0.3">
      <c r="A24" s="1" t="s">
        <v>268</v>
      </c>
      <c r="B24" s="21" t="s">
        <v>269</v>
      </c>
      <c r="C24" s="21"/>
      <c r="D24" s="21"/>
      <c r="E24" s="15">
        <f>TRUNC(E23*0.08, 0)</f>
        <v>0</v>
      </c>
      <c r="F24" s="13" t="s">
        <v>270</v>
      </c>
      <c r="G24" s="13" t="s">
        <v>52</v>
      </c>
    </row>
    <row r="25" spans="1:7" ht="21.95" customHeight="1" x14ac:dyDescent="0.3">
      <c r="A25" s="1" t="s">
        <v>271</v>
      </c>
      <c r="B25" s="21" t="s">
        <v>272</v>
      </c>
      <c r="C25" s="21"/>
      <c r="D25" s="21"/>
      <c r="E25" s="15"/>
      <c r="F25" s="13" t="s">
        <v>273</v>
      </c>
      <c r="G25" s="13" t="s">
        <v>52</v>
      </c>
    </row>
    <row r="26" spans="1:7" ht="21.95" customHeight="1" x14ac:dyDescent="0.3">
      <c r="A26" s="1" t="s">
        <v>274</v>
      </c>
      <c r="B26" s="21" t="s">
        <v>275</v>
      </c>
      <c r="C26" s="21"/>
      <c r="D26" s="21"/>
      <c r="E26" s="15">
        <f>TRUNC(INT((E23+E24+E25)/10000)*10000, 0)</f>
        <v>0</v>
      </c>
      <c r="F26" s="13" t="s">
        <v>52</v>
      </c>
      <c r="G26" s="13" t="s">
        <v>52</v>
      </c>
    </row>
    <row r="27" spans="1:7" ht="21.95" customHeight="1" x14ac:dyDescent="0.3">
      <c r="A27" s="1" t="s">
        <v>276</v>
      </c>
      <c r="B27" s="21" t="s">
        <v>277</v>
      </c>
      <c r="C27" s="21"/>
      <c r="D27" s="21"/>
      <c r="E27" s="15">
        <f>TRUNC(E26*0.1, 0)</f>
        <v>0</v>
      </c>
      <c r="F27" s="13" t="s">
        <v>278</v>
      </c>
      <c r="G27" s="13" t="s">
        <v>52</v>
      </c>
    </row>
    <row r="28" spans="1:7" ht="21.95" customHeight="1" x14ac:dyDescent="0.3">
      <c r="A28" s="1" t="s">
        <v>279</v>
      </c>
      <c r="B28" s="21" t="s">
        <v>280</v>
      </c>
      <c r="C28" s="21"/>
      <c r="D28" s="21"/>
      <c r="E28" s="15">
        <f>TRUNC(E26+E27, 0)</f>
        <v>0</v>
      </c>
      <c r="F28" s="13" t="s">
        <v>52</v>
      </c>
      <c r="G28" s="13" t="s">
        <v>52</v>
      </c>
    </row>
    <row r="29" spans="1:7" ht="21.95" customHeight="1" x14ac:dyDescent="0.3">
      <c r="A29" s="1" t="s">
        <v>281</v>
      </c>
      <c r="B29" s="21" t="s">
        <v>282</v>
      </c>
      <c r="C29" s="21"/>
      <c r="D29" s="21"/>
      <c r="E29" s="15">
        <f>TRUNC(E28+0, 0)</f>
        <v>0</v>
      </c>
      <c r="F29" s="13" t="s">
        <v>52</v>
      </c>
      <c r="G29" s="13" t="s">
        <v>52</v>
      </c>
    </row>
  </sheetData>
  <mergeCells count="15">
    <mergeCell ref="B29:D29"/>
    <mergeCell ref="B23:D23"/>
    <mergeCell ref="B24:D24"/>
    <mergeCell ref="B25:D25"/>
    <mergeCell ref="B26:D26"/>
    <mergeCell ref="B27:D27"/>
    <mergeCell ref="B28:D28"/>
    <mergeCell ref="B1:G1"/>
    <mergeCell ref="B2:E2"/>
    <mergeCell ref="F2:G2"/>
    <mergeCell ref="B3:D3"/>
    <mergeCell ref="B4:B22"/>
    <mergeCell ref="C4:C7"/>
    <mergeCell ref="C8:C10"/>
    <mergeCell ref="C11:C22"/>
  </mergeCells>
  <phoneticPr fontId="1" type="noConversion"/>
  <pageMargins left="0.78740157480314954" right="0" top="0.39370078740157477" bottom="0.39370078740157477" header="0" footer="0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42238-5D12-46BC-A992-07DE44A2E83D}">
  <sheetPr>
    <pageSetUpPr fitToPage="1"/>
  </sheetPr>
  <dimension ref="A1:T26"/>
  <sheetViews>
    <sheetView workbookViewId="0">
      <selection activeCell="D22" sqref="D2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3" t="s">
        <v>2</v>
      </c>
      <c r="B3" s="23" t="s">
        <v>3</v>
      </c>
      <c r="C3" s="23" t="s">
        <v>4</v>
      </c>
      <c r="D3" s="23" t="s">
        <v>5</v>
      </c>
      <c r="E3" s="23" t="s">
        <v>6</v>
      </c>
      <c r="F3" s="23"/>
      <c r="G3" s="23" t="s">
        <v>9</v>
      </c>
      <c r="H3" s="23"/>
      <c r="I3" s="23" t="s">
        <v>10</v>
      </c>
      <c r="J3" s="23"/>
      <c r="K3" s="23" t="s">
        <v>11</v>
      </c>
      <c r="L3" s="23"/>
      <c r="M3" s="23" t="s">
        <v>12</v>
      </c>
      <c r="N3" s="25" t="s">
        <v>13</v>
      </c>
      <c r="O3" s="25" t="s">
        <v>14</v>
      </c>
      <c r="P3" s="25" t="s">
        <v>15</v>
      </c>
      <c r="Q3" s="25" t="s">
        <v>16</v>
      </c>
      <c r="R3" s="25" t="s">
        <v>17</v>
      </c>
      <c r="S3" s="25" t="s">
        <v>18</v>
      </c>
      <c r="T3" s="25" t="s">
        <v>19</v>
      </c>
    </row>
    <row r="4" spans="1:20" ht="30" customHeight="1" x14ac:dyDescent="0.3">
      <c r="A4" s="24"/>
      <c r="B4" s="24"/>
      <c r="C4" s="24"/>
      <c r="D4" s="24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24"/>
      <c r="N4" s="25"/>
      <c r="O4" s="25"/>
      <c r="P4" s="25"/>
      <c r="Q4" s="25"/>
      <c r="R4" s="25"/>
      <c r="S4" s="25"/>
      <c r="T4" s="25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3" t="s">
        <v>58</v>
      </c>
      <c r="B8" s="13" t="s">
        <v>52</v>
      </c>
      <c r="C8" s="13" t="s">
        <v>52</v>
      </c>
      <c r="D8" s="14">
        <v>1</v>
      </c>
      <c r="E8" s="15">
        <f>공종별내역서!F26</f>
        <v>0</v>
      </c>
      <c r="F8" s="15">
        <f t="shared" ref="F8" si="0">E8*D8</f>
        <v>0</v>
      </c>
      <c r="G8" s="15">
        <f>공종별내역서!H26</f>
        <v>0</v>
      </c>
      <c r="H8" s="15">
        <f t="shared" ref="H8" si="1">G8*D8</f>
        <v>0</v>
      </c>
      <c r="I8" s="15">
        <f>공종별내역서!J26</f>
        <v>0</v>
      </c>
      <c r="J8" s="15">
        <f t="shared" ref="J8" si="2">I8*D8</f>
        <v>0</v>
      </c>
      <c r="K8" s="15">
        <f t="shared" ref="K8" si="3">E8+G8+I8</f>
        <v>0</v>
      </c>
      <c r="L8" s="15">
        <f t="shared" ref="L8" si="4">F8+H8+J8</f>
        <v>0</v>
      </c>
      <c r="M8" s="13" t="s">
        <v>52</v>
      </c>
      <c r="N8" s="2" t="s">
        <v>59</v>
      </c>
      <c r="O8" s="2" t="s">
        <v>52</v>
      </c>
      <c r="P8" s="2" t="s">
        <v>57</v>
      </c>
      <c r="Q8" s="2" t="s">
        <v>52</v>
      </c>
      <c r="R8" s="3">
        <v>4</v>
      </c>
      <c r="S8" s="2" t="s">
        <v>52</v>
      </c>
      <c r="T8" s="11"/>
    </row>
    <row r="9" spans="1:20" ht="30" customHeight="1" x14ac:dyDescent="0.3">
      <c r="A9" s="13" t="s">
        <v>74</v>
      </c>
      <c r="B9" s="13" t="s">
        <v>52</v>
      </c>
      <c r="C9" s="13" t="s">
        <v>52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 t="s">
        <v>52</v>
      </c>
      <c r="N9" s="2" t="s">
        <v>75</v>
      </c>
      <c r="O9" s="2" t="s">
        <v>52</v>
      </c>
      <c r="P9" s="2" t="s">
        <v>57</v>
      </c>
      <c r="Q9" s="2" t="s">
        <v>52</v>
      </c>
      <c r="R9" s="3">
        <v>4</v>
      </c>
      <c r="S9" s="2" t="s">
        <v>52</v>
      </c>
      <c r="T9" s="11"/>
    </row>
    <row r="10" spans="1:20" ht="30" customHeight="1" x14ac:dyDescent="0.3">
      <c r="A10" s="13" t="s">
        <v>126</v>
      </c>
      <c r="B10" s="13" t="s">
        <v>52</v>
      </c>
      <c r="C10" s="13" t="s">
        <v>52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 t="s">
        <v>52</v>
      </c>
      <c r="N10" s="2" t="s">
        <v>127</v>
      </c>
      <c r="O10" s="2" t="s">
        <v>52</v>
      </c>
      <c r="P10" s="2" t="s">
        <v>57</v>
      </c>
      <c r="Q10" s="2" t="s">
        <v>52</v>
      </c>
      <c r="R10" s="3">
        <v>4</v>
      </c>
      <c r="S10" s="2" t="s">
        <v>52</v>
      </c>
      <c r="T10" s="11"/>
    </row>
    <row r="11" spans="1:20" ht="30" customHeight="1" x14ac:dyDescent="0.3">
      <c r="A11" s="13" t="s">
        <v>137</v>
      </c>
      <c r="B11" s="13" t="s">
        <v>52</v>
      </c>
      <c r="C11" s="13" t="s">
        <v>52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 t="s">
        <v>52</v>
      </c>
      <c r="N11" s="2" t="s">
        <v>138</v>
      </c>
      <c r="O11" s="2" t="s">
        <v>52</v>
      </c>
      <c r="P11" s="2" t="s">
        <v>57</v>
      </c>
      <c r="Q11" s="2" t="s">
        <v>52</v>
      </c>
      <c r="R11" s="3">
        <v>4</v>
      </c>
      <c r="S11" s="2" t="s">
        <v>52</v>
      </c>
      <c r="T11" s="11"/>
    </row>
    <row r="12" spans="1:20" ht="30" customHeight="1" x14ac:dyDescent="0.3">
      <c r="A12" s="13" t="s">
        <v>147</v>
      </c>
      <c r="B12" s="13" t="s">
        <v>52</v>
      </c>
      <c r="C12" s="13" t="s">
        <v>52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 t="s">
        <v>52</v>
      </c>
      <c r="N12" s="2" t="s">
        <v>148</v>
      </c>
      <c r="O12" s="2" t="s">
        <v>52</v>
      </c>
      <c r="P12" s="2" t="s">
        <v>57</v>
      </c>
      <c r="Q12" s="2" t="s">
        <v>52</v>
      </c>
      <c r="R12" s="3">
        <v>4</v>
      </c>
      <c r="S12" s="2" t="s">
        <v>52</v>
      </c>
      <c r="T12" s="11"/>
    </row>
    <row r="13" spans="1:20" ht="30" customHeight="1" x14ac:dyDescent="0.3">
      <c r="A13" s="13" t="s">
        <v>168</v>
      </c>
      <c r="B13" s="13" t="s">
        <v>52</v>
      </c>
      <c r="C13" s="13" t="s">
        <v>52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 t="s">
        <v>52</v>
      </c>
      <c r="N13" s="2" t="s">
        <v>169</v>
      </c>
      <c r="O13" s="2" t="s">
        <v>52</v>
      </c>
      <c r="P13" s="2" t="s">
        <v>52</v>
      </c>
      <c r="Q13" s="2" t="s">
        <v>170</v>
      </c>
      <c r="R13" s="3">
        <v>4</v>
      </c>
      <c r="S13" s="2" t="s">
        <v>52</v>
      </c>
      <c r="T13" s="11">
        <f>L13*1</f>
        <v>0</v>
      </c>
    </row>
    <row r="14" spans="1:20" ht="30" customHeight="1" x14ac:dyDescent="0.3">
      <c r="A14" s="13" t="s">
        <v>186</v>
      </c>
      <c r="B14" s="13" t="s">
        <v>52</v>
      </c>
      <c r="C14" s="13" t="s">
        <v>52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3" t="s">
        <v>52</v>
      </c>
      <c r="N14" s="2" t="s">
        <v>187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11"/>
    </row>
    <row r="15" spans="1:20" ht="30" customHeight="1" x14ac:dyDescent="0.3">
      <c r="A15" s="13" t="s">
        <v>188</v>
      </c>
      <c r="B15" s="13" t="s">
        <v>52</v>
      </c>
      <c r="C15" s="13" t="s">
        <v>52</v>
      </c>
      <c r="D15" s="14">
        <v>1</v>
      </c>
      <c r="E15" s="15"/>
      <c r="F15" s="15"/>
      <c r="G15" s="15"/>
      <c r="H15" s="15"/>
      <c r="I15" s="15"/>
      <c r="J15" s="15"/>
      <c r="K15" s="15"/>
      <c r="L15" s="15"/>
      <c r="M15" s="13" t="s">
        <v>52</v>
      </c>
      <c r="N15" s="2" t="s">
        <v>189</v>
      </c>
      <c r="O15" s="2" t="s">
        <v>52</v>
      </c>
      <c r="P15" s="2" t="s">
        <v>187</v>
      </c>
      <c r="Q15" s="2" t="s">
        <v>52</v>
      </c>
      <c r="R15" s="3">
        <v>4</v>
      </c>
      <c r="S15" s="2" t="s">
        <v>52</v>
      </c>
      <c r="T15" s="11"/>
    </row>
    <row r="16" spans="1:20" ht="30" customHeight="1" x14ac:dyDescent="0.3">
      <c r="A16" s="13" t="s">
        <v>195</v>
      </c>
      <c r="B16" s="13" t="s">
        <v>52</v>
      </c>
      <c r="C16" s="13" t="s">
        <v>52</v>
      </c>
      <c r="D16" s="14">
        <v>1</v>
      </c>
      <c r="E16" s="15"/>
      <c r="F16" s="15"/>
      <c r="G16" s="15"/>
      <c r="H16" s="15"/>
      <c r="I16" s="15"/>
      <c r="J16" s="15"/>
      <c r="K16" s="15"/>
      <c r="L16" s="15"/>
      <c r="M16" s="13" t="s">
        <v>52</v>
      </c>
      <c r="N16" s="2" t="s">
        <v>196</v>
      </c>
      <c r="O16" s="2" t="s">
        <v>52</v>
      </c>
      <c r="P16" s="2" t="s">
        <v>187</v>
      </c>
      <c r="Q16" s="2" t="s">
        <v>52</v>
      </c>
      <c r="R16" s="3">
        <v>4</v>
      </c>
      <c r="S16" s="2" t="s">
        <v>52</v>
      </c>
      <c r="T16" s="11"/>
    </row>
    <row r="17" spans="1:20" ht="30" customHeight="1" x14ac:dyDescent="0.3">
      <c r="A17" s="13" t="s">
        <v>200</v>
      </c>
      <c r="B17" s="13" t="s">
        <v>52</v>
      </c>
      <c r="C17" s="13" t="s">
        <v>52</v>
      </c>
      <c r="D17" s="14">
        <v>1</v>
      </c>
      <c r="E17" s="15"/>
      <c r="F17" s="15"/>
      <c r="G17" s="15"/>
      <c r="H17" s="15"/>
      <c r="I17" s="15"/>
      <c r="J17" s="15"/>
      <c r="K17" s="15"/>
      <c r="L17" s="15"/>
      <c r="M17" s="13" t="s">
        <v>52</v>
      </c>
      <c r="N17" s="2" t="s">
        <v>201</v>
      </c>
      <c r="O17" s="2" t="s">
        <v>52</v>
      </c>
      <c r="P17" s="2" t="s">
        <v>187</v>
      </c>
      <c r="Q17" s="2" t="s">
        <v>52</v>
      </c>
      <c r="R17" s="3">
        <v>4</v>
      </c>
      <c r="S17" s="2" t="s">
        <v>52</v>
      </c>
      <c r="T17" s="11"/>
    </row>
    <row r="18" spans="1:20" ht="30" customHeight="1" x14ac:dyDescent="0.3">
      <c r="A18" s="13" t="s">
        <v>203</v>
      </c>
      <c r="B18" s="13" t="s">
        <v>52</v>
      </c>
      <c r="C18" s="13" t="s">
        <v>52</v>
      </c>
      <c r="D18" s="14">
        <v>1</v>
      </c>
      <c r="E18" s="15"/>
      <c r="F18" s="15"/>
      <c r="G18" s="15"/>
      <c r="H18" s="15"/>
      <c r="I18" s="15"/>
      <c r="J18" s="15"/>
      <c r="K18" s="15"/>
      <c r="L18" s="15"/>
      <c r="M18" s="13" t="s">
        <v>52</v>
      </c>
      <c r="N18" s="2" t="s">
        <v>204</v>
      </c>
      <c r="O18" s="2" t="s">
        <v>52</v>
      </c>
      <c r="P18" s="2" t="s">
        <v>53</v>
      </c>
      <c r="Q18" s="2" t="s">
        <v>52</v>
      </c>
      <c r="R18" s="3">
        <v>2</v>
      </c>
      <c r="S18" s="2" t="s">
        <v>52</v>
      </c>
      <c r="T18" s="11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3" t="s">
        <v>72</v>
      </c>
      <c r="B26" s="14"/>
      <c r="C26" s="14"/>
      <c r="D26" s="14"/>
      <c r="E26" s="14"/>
      <c r="F26" s="15">
        <f>F5</f>
        <v>0</v>
      </c>
      <c r="G26" s="14"/>
      <c r="H26" s="15">
        <f>H5</f>
        <v>0</v>
      </c>
      <c r="I26" s="14"/>
      <c r="J26" s="15">
        <f>J5</f>
        <v>0</v>
      </c>
      <c r="K26" s="14"/>
      <c r="L26" s="15">
        <f>L5</f>
        <v>0</v>
      </c>
      <c r="M26" s="14"/>
      <c r="T26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A9306-82A9-4040-8DB0-96E4141E093A}">
  <sheetPr>
    <pageSetUpPr fitToPage="1"/>
  </sheetPr>
  <dimension ref="A1:AV233"/>
  <sheetViews>
    <sheetView topLeftCell="A58" workbookViewId="0">
      <selection activeCell="E12" sqref="E1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3" t="s">
        <v>2</v>
      </c>
      <c r="B2" s="23" t="s">
        <v>3</v>
      </c>
      <c r="C2" s="23" t="s">
        <v>4</v>
      </c>
      <c r="D2" s="23" t="s">
        <v>5</v>
      </c>
      <c r="E2" s="23" t="s">
        <v>6</v>
      </c>
      <c r="F2" s="23"/>
      <c r="G2" s="23" t="s">
        <v>9</v>
      </c>
      <c r="H2" s="23"/>
      <c r="I2" s="23" t="s">
        <v>10</v>
      </c>
      <c r="J2" s="23"/>
      <c r="K2" s="23" t="s">
        <v>11</v>
      </c>
      <c r="L2" s="23"/>
      <c r="M2" s="23" t="s">
        <v>12</v>
      </c>
      <c r="N2" s="25" t="s">
        <v>20</v>
      </c>
      <c r="O2" s="25" t="s">
        <v>14</v>
      </c>
      <c r="P2" s="25" t="s">
        <v>21</v>
      </c>
      <c r="Q2" s="25" t="s">
        <v>13</v>
      </c>
      <c r="R2" s="25" t="s">
        <v>22</v>
      </c>
      <c r="S2" s="25" t="s">
        <v>23</v>
      </c>
      <c r="T2" s="25" t="s">
        <v>24</v>
      </c>
      <c r="U2" s="25" t="s">
        <v>25</v>
      </c>
      <c r="V2" s="25" t="s">
        <v>26</v>
      </c>
      <c r="W2" s="25" t="s">
        <v>27</v>
      </c>
      <c r="X2" s="25" t="s">
        <v>28</v>
      </c>
      <c r="Y2" s="25" t="s">
        <v>29</v>
      </c>
      <c r="Z2" s="25" t="s">
        <v>30</v>
      </c>
      <c r="AA2" s="25" t="s">
        <v>31</v>
      </c>
      <c r="AB2" s="25" t="s">
        <v>32</v>
      </c>
      <c r="AC2" s="25" t="s">
        <v>33</v>
      </c>
      <c r="AD2" s="25" t="s">
        <v>34</v>
      </c>
      <c r="AE2" s="25" t="s">
        <v>35</v>
      </c>
      <c r="AF2" s="25" t="s">
        <v>36</v>
      </c>
      <c r="AG2" s="25" t="s">
        <v>37</v>
      </c>
      <c r="AH2" s="25" t="s">
        <v>38</v>
      </c>
      <c r="AI2" s="25" t="s">
        <v>39</v>
      </c>
      <c r="AJ2" s="25" t="s">
        <v>40</v>
      </c>
      <c r="AK2" s="25" t="s">
        <v>41</v>
      </c>
      <c r="AL2" s="25" t="s">
        <v>42</v>
      </c>
      <c r="AM2" s="25" t="s">
        <v>43</v>
      </c>
      <c r="AN2" s="25" t="s">
        <v>44</v>
      </c>
      <c r="AO2" s="25" t="s">
        <v>45</v>
      </c>
      <c r="AP2" s="25" t="s">
        <v>46</v>
      </c>
      <c r="AQ2" s="25" t="s">
        <v>47</v>
      </c>
      <c r="AR2" s="25" t="s">
        <v>48</v>
      </c>
      <c r="AS2" s="25" t="s">
        <v>16</v>
      </c>
      <c r="AT2" s="25" t="s">
        <v>17</v>
      </c>
      <c r="AU2" s="25" t="s">
        <v>49</v>
      </c>
      <c r="AV2" s="25" t="s">
        <v>50</v>
      </c>
    </row>
    <row r="3" spans="1:48" ht="30" customHeight="1" x14ac:dyDescent="0.3">
      <c r="A3" s="23"/>
      <c r="B3" s="23"/>
      <c r="C3" s="23"/>
      <c r="D3" s="23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2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</row>
    <row r="4" spans="1:48" ht="30" customHeight="1" x14ac:dyDescent="0.3">
      <c r="A4" s="16" t="s">
        <v>58</v>
      </c>
      <c r="B4" s="16" t="s">
        <v>60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59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61</v>
      </c>
      <c r="B5" s="16" t="s">
        <v>62</v>
      </c>
      <c r="C5" s="16" t="s">
        <v>63</v>
      </c>
      <c r="D5" s="14">
        <v>222</v>
      </c>
      <c r="E5" s="15"/>
      <c r="F5" s="15"/>
      <c r="G5" s="15"/>
      <c r="H5" s="15"/>
      <c r="I5" s="15"/>
      <c r="J5" s="15"/>
      <c r="K5" s="15"/>
      <c r="L5" s="15"/>
      <c r="M5" s="16"/>
      <c r="N5" s="2" t="s">
        <v>64</v>
      </c>
      <c r="O5" s="2" t="s">
        <v>52</v>
      </c>
      <c r="P5" s="2" t="s">
        <v>52</v>
      </c>
      <c r="Q5" s="2" t="s">
        <v>59</v>
      </c>
      <c r="R5" s="2" t="s">
        <v>65</v>
      </c>
      <c r="S5" s="2" t="s">
        <v>66</v>
      </c>
      <c r="T5" s="2" t="s">
        <v>66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67</v>
      </c>
      <c r="AV5" s="3">
        <v>4</v>
      </c>
    </row>
    <row r="6" spans="1:48" ht="30" customHeight="1" x14ac:dyDescent="0.3">
      <c r="A6" s="16" t="s">
        <v>68</v>
      </c>
      <c r="B6" s="16" t="s">
        <v>69</v>
      </c>
      <c r="C6" s="16" t="s">
        <v>63</v>
      </c>
      <c r="D6" s="14">
        <v>9</v>
      </c>
      <c r="E6" s="15"/>
      <c r="F6" s="15"/>
      <c r="G6" s="15"/>
      <c r="H6" s="15"/>
      <c r="I6" s="15"/>
      <c r="J6" s="15"/>
      <c r="K6" s="15"/>
      <c r="L6" s="15"/>
      <c r="M6" s="16"/>
      <c r="N6" s="2" t="s">
        <v>70</v>
      </c>
      <c r="O6" s="2" t="s">
        <v>52</v>
      </c>
      <c r="P6" s="2" t="s">
        <v>52</v>
      </c>
      <c r="Q6" s="2" t="s">
        <v>59</v>
      </c>
      <c r="R6" s="2" t="s">
        <v>65</v>
      </c>
      <c r="S6" s="2" t="s">
        <v>66</v>
      </c>
      <c r="T6" s="2" t="s">
        <v>66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71</v>
      </c>
      <c r="AV6" s="3">
        <v>50</v>
      </c>
    </row>
    <row r="7" spans="1:48" ht="30" customHeight="1" x14ac:dyDescent="0.3">
      <c r="A7" s="14"/>
      <c r="B7" s="14"/>
      <c r="C7" s="14"/>
      <c r="D7" s="14"/>
      <c r="E7" s="15"/>
      <c r="F7" s="15"/>
      <c r="G7" s="15"/>
      <c r="H7" s="15"/>
      <c r="I7" s="15"/>
      <c r="J7" s="15"/>
      <c r="K7" s="15"/>
      <c r="L7" s="15"/>
      <c r="M7" s="14"/>
      <c r="Q7" s="1" t="s">
        <v>59</v>
      </c>
    </row>
    <row r="8" spans="1:48" ht="30" customHeigh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1" t="s">
        <v>59</v>
      </c>
    </row>
    <row r="9" spans="1:48" ht="30" customHeight="1" x14ac:dyDescent="0.3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59</v>
      </c>
    </row>
    <row r="10" spans="1:48" ht="30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59</v>
      </c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59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59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59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59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59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59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59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59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59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59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59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59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59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59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59</v>
      </c>
    </row>
    <row r="26" spans="1:48" ht="30" customHeight="1" x14ac:dyDescent="0.3">
      <c r="A26" s="16" t="s">
        <v>72</v>
      </c>
      <c r="B26" s="14"/>
      <c r="C26" s="14"/>
      <c r="D26" s="14"/>
      <c r="E26" s="15"/>
      <c r="F26" s="15">
        <f>SUMIF(Q5:Q25,"01010101",F5:F25)</f>
        <v>0</v>
      </c>
      <c r="G26" s="15"/>
      <c r="H26" s="15">
        <f>SUMIF(Q5:Q25,"01010101",H5:H25)</f>
        <v>0</v>
      </c>
      <c r="I26" s="15"/>
      <c r="J26" s="15">
        <f>SUMIF(Q5:Q25,"01010101",J5:J25)</f>
        <v>0</v>
      </c>
      <c r="K26" s="15"/>
      <c r="L26" s="15">
        <f>SUMIF(Q5:Q25,"01010101",L5:L25)</f>
        <v>0</v>
      </c>
      <c r="M26" s="14"/>
      <c r="N26" t="s">
        <v>73</v>
      </c>
    </row>
    <row r="27" spans="1:48" ht="30" customHeight="1" x14ac:dyDescent="0.3">
      <c r="A27" s="16" t="s">
        <v>74</v>
      </c>
      <c r="B27" s="16" t="s">
        <v>60</v>
      </c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s="3"/>
      <c r="O27" s="3"/>
      <c r="P27" s="3"/>
      <c r="Q27" s="2" t="s">
        <v>75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ht="30" customHeight="1" x14ac:dyDescent="0.3">
      <c r="A28" s="16" t="s">
        <v>76</v>
      </c>
      <c r="B28" s="16" t="s">
        <v>77</v>
      </c>
      <c r="C28" s="16" t="s">
        <v>63</v>
      </c>
      <c r="D28" s="14">
        <v>9</v>
      </c>
      <c r="E28" s="15"/>
      <c r="F28" s="15"/>
      <c r="G28" s="15"/>
      <c r="H28" s="15"/>
      <c r="I28" s="15"/>
      <c r="J28" s="15"/>
      <c r="K28" s="15"/>
      <c r="L28" s="15"/>
      <c r="M28" s="16" t="s">
        <v>52</v>
      </c>
      <c r="N28" s="2" t="s">
        <v>78</v>
      </c>
      <c r="O28" s="2" t="s">
        <v>52</v>
      </c>
      <c r="P28" s="2" t="s">
        <v>52</v>
      </c>
      <c r="Q28" s="2" t="s">
        <v>75</v>
      </c>
      <c r="R28" s="2" t="s">
        <v>66</v>
      </c>
      <c r="S28" s="2" t="s">
        <v>66</v>
      </c>
      <c r="T28" s="2" t="s">
        <v>65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79</v>
      </c>
      <c r="AV28" s="3">
        <v>7</v>
      </c>
    </row>
    <row r="29" spans="1:48" ht="30" customHeight="1" x14ac:dyDescent="0.3">
      <c r="A29" s="16" t="s">
        <v>80</v>
      </c>
      <c r="B29" s="16" t="s">
        <v>81</v>
      </c>
      <c r="C29" s="16" t="s">
        <v>63</v>
      </c>
      <c r="D29" s="14">
        <v>199</v>
      </c>
      <c r="E29" s="15"/>
      <c r="F29" s="15"/>
      <c r="G29" s="15"/>
      <c r="H29" s="15"/>
      <c r="I29" s="15"/>
      <c r="J29" s="15"/>
      <c r="K29" s="15"/>
      <c r="L29" s="15"/>
      <c r="M29" s="16" t="s">
        <v>52</v>
      </c>
      <c r="N29" s="2" t="s">
        <v>82</v>
      </c>
      <c r="O29" s="2" t="s">
        <v>52</v>
      </c>
      <c r="P29" s="2" t="s">
        <v>52</v>
      </c>
      <c r="Q29" s="2" t="s">
        <v>75</v>
      </c>
      <c r="R29" s="2" t="s">
        <v>66</v>
      </c>
      <c r="S29" s="2" t="s">
        <v>66</v>
      </c>
      <c r="T29" s="2" t="s">
        <v>65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83</v>
      </c>
      <c r="AV29" s="3">
        <v>8</v>
      </c>
    </row>
    <row r="30" spans="1:48" ht="30" customHeight="1" x14ac:dyDescent="0.3">
      <c r="A30" s="16" t="s">
        <v>84</v>
      </c>
      <c r="B30" s="16" t="s">
        <v>85</v>
      </c>
      <c r="C30" s="16" t="s">
        <v>63</v>
      </c>
      <c r="D30" s="14">
        <v>189</v>
      </c>
      <c r="E30" s="15"/>
      <c r="F30" s="15"/>
      <c r="G30" s="15"/>
      <c r="H30" s="15"/>
      <c r="I30" s="15"/>
      <c r="J30" s="15"/>
      <c r="K30" s="15"/>
      <c r="L30" s="15"/>
      <c r="M30" s="16"/>
      <c r="N30" s="2" t="s">
        <v>86</v>
      </c>
      <c r="O30" s="2" t="s">
        <v>52</v>
      </c>
      <c r="P30" s="2" t="s">
        <v>52</v>
      </c>
      <c r="Q30" s="2" t="s">
        <v>75</v>
      </c>
      <c r="R30" s="2" t="s">
        <v>65</v>
      </c>
      <c r="S30" s="2" t="s">
        <v>66</v>
      </c>
      <c r="T30" s="2" t="s">
        <v>66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87</v>
      </c>
      <c r="AV30" s="3">
        <v>9</v>
      </c>
    </row>
    <row r="31" spans="1:48" ht="30" customHeight="1" x14ac:dyDescent="0.3">
      <c r="A31" s="16" t="s">
        <v>88</v>
      </c>
      <c r="B31" s="16" t="s">
        <v>89</v>
      </c>
      <c r="C31" s="16" t="s">
        <v>63</v>
      </c>
      <c r="D31" s="14">
        <v>82</v>
      </c>
      <c r="E31" s="15"/>
      <c r="F31" s="15"/>
      <c r="G31" s="15"/>
      <c r="H31" s="15"/>
      <c r="I31" s="15"/>
      <c r="J31" s="15"/>
      <c r="K31" s="15"/>
      <c r="L31" s="15"/>
      <c r="M31" s="16"/>
      <c r="N31" s="2" t="s">
        <v>90</v>
      </c>
      <c r="O31" s="2" t="s">
        <v>52</v>
      </c>
      <c r="P31" s="2" t="s">
        <v>52</v>
      </c>
      <c r="Q31" s="2" t="s">
        <v>75</v>
      </c>
      <c r="R31" s="2" t="s">
        <v>65</v>
      </c>
      <c r="S31" s="2" t="s">
        <v>66</v>
      </c>
      <c r="T31" s="2" t="s">
        <v>66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91</v>
      </c>
      <c r="AV31" s="3">
        <v>10</v>
      </c>
    </row>
    <row r="32" spans="1:48" ht="30" customHeight="1" x14ac:dyDescent="0.3">
      <c r="A32" s="16" t="s">
        <v>92</v>
      </c>
      <c r="B32" s="16" t="s">
        <v>93</v>
      </c>
      <c r="C32" s="16" t="s">
        <v>63</v>
      </c>
      <c r="D32" s="14">
        <v>14</v>
      </c>
      <c r="E32" s="15"/>
      <c r="F32" s="15"/>
      <c r="G32" s="15"/>
      <c r="H32" s="15"/>
      <c r="I32" s="15"/>
      <c r="J32" s="15"/>
      <c r="K32" s="15"/>
      <c r="L32" s="15"/>
      <c r="M32" s="16"/>
      <c r="N32" s="2" t="s">
        <v>94</v>
      </c>
      <c r="O32" s="2" t="s">
        <v>52</v>
      </c>
      <c r="P32" s="2" t="s">
        <v>52</v>
      </c>
      <c r="Q32" s="2" t="s">
        <v>75</v>
      </c>
      <c r="R32" s="2" t="s">
        <v>65</v>
      </c>
      <c r="S32" s="2" t="s">
        <v>66</v>
      </c>
      <c r="T32" s="2" t="s">
        <v>66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95</v>
      </c>
      <c r="AV32" s="3">
        <v>11</v>
      </c>
    </row>
    <row r="33" spans="1:48" ht="30" customHeight="1" x14ac:dyDescent="0.3">
      <c r="A33" s="16" t="s">
        <v>96</v>
      </c>
      <c r="B33" s="16" t="s">
        <v>97</v>
      </c>
      <c r="C33" s="16" t="s">
        <v>63</v>
      </c>
      <c r="D33" s="14">
        <v>73</v>
      </c>
      <c r="E33" s="15"/>
      <c r="F33" s="15"/>
      <c r="G33" s="15"/>
      <c r="H33" s="15"/>
      <c r="I33" s="15"/>
      <c r="J33" s="15"/>
      <c r="K33" s="15"/>
      <c r="L33" s="15"/>
      <c r="M33" s="16"/>
      <c r="N33" s="2" t="s">
        <v>98</v>
      </c>
      <c r="O33" s="2" t="s">
        <v>52</v>
      </c>
      <c r="P33" s="2" t="s">
        <v>52</v>
      </c>
      <c r="Q33" s="2" t="s">
        <v>75</v>
      </c>
      <c r="R33" s="2" t="s">
        <v>65</v>
      </c>
      <c r="S33" s="2" t="s">
        <v>66</v>
      </c>
      <c r="T33" s="2" t="s">
        <v>66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99</v>
      </c>
      <c r="AV33" s="3">
        <v>13</v>
      </c>
    </row>
    <row r="34" spans="1:48" ht="30" customHeight="1" x14ac:dyDescent="0.3">
      <c r="A34" s="16" t="s">
        <v>100</v>
      </c>
      <c r="B34" s="16" t="s">
        <v>101</v>
      </c>
      <c r="C34" s="16" t="s">
        <v>63</v>
      </c>
      <c r="D34" s="14">
        <v>65</v>
      </c>
      <c r="E34" s="15"/>
      <c r="F34" s="15"/>
      <c r="G34" s="15"/>
      <c r="H34" s="15"/>
      <c r="I34" s="15"/>
      <c r="J34" s="15"/>
      <c r="K34" s="15"/>
      <c r="L34" s="15"/>
      <c r="M34" s="16"/>
      <c r="N34" s="2" t="s">
        <v>102</v>
      </c>
      <c r="O34" s="2" t="s">
        <v>52</v>
      </c>
      <c r="P34" s="2" t="s">
        <v>52</v>
      </c>
      <c r="Q34" s="2" t="s">
        <v>75</v>
      </c>
      <c r="R34" s="2" t="s">
        <v>65</v>
      </c>
      <c r="S34" s="2" t="s">
        <v>66</v>
      </c>
      <c r="T34" s="2" t="s">
        <v>66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103</v>
      </c>
      <c r="AV34" s="3">
        <v>14</v>
      </c>
    </row>
    <row r="35" spans="1:48" ht="30" customHeight="1" x14ac:dyDescent="0.3">
      <c r="A35" s="16" t="s">
        <v>100</v>
      </c>
      <c r="B35" s="16" t="s">
        <v>104</v>
      </c>
      <c r="C35" s="16" t="s">
        <v>63</v>
      </c>
      <c r="D35" s="14">
        <v>4</v>
      </c>
      <c r="E35" s="15"/>
      <c r="F35" s="15"/>
      <c r="G35" s="15"/>
      <c r="H35" s="15"/>
      <c r="I35" s="15"/>
      <c r="J35" s="15"/>
      <c r="K35" s="15"/>
      <c r="L35" s="15"/>
      <c r="M35" s="16"/>
      <c r="N35" s="2" t="s">
        <v>105</v>
      </c>
      <c r="O35" s="2" t="s">
        <v>52</v>
      </c>
      <c r="P35" s="2" t="s">
        <v>52</v>
      </c>
      <c r="Q35" s="2" t="s">
        <v>75</v>
      </c>
      <c r="R35" s="2" t="s">
        <v>65</v>
      </c>
      <c r="S35" s="2" t="s">
        <v>66</v>
      </c>
      <c r="T35" s="2" t="s">
        <v>66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106</v>
      </c>
      <c r="AV35" s="3">
        <v>72</v>
      </c>
    </row>
    <row r="36" spans="1:48" ht="30" customHeight="1" x14ac:dyDescent="0.3">
      <c r="A36" s="16" t="s">
        <v>107</v>
      </c>
      <c r="B36" s="16" t="s">
        <v>108</v>
      </c>
      <c r="C36" s="16" t="s">
        <v>63</v>
      </c>
      <c r="D36" s="14">
        <v>71</v>
      </c>
      <c r="E36" s="15"/>
      <c r="F36" s="15"/>
      <c r="G36" s="15"/>
      <c r="H36" s="15"/>
      <c r="I36" s="15"/>
      <c r="J36" s="15"/>
      <c r="K36" s="15"/>
      <c r="L36" s="15"/>
      <c r="M36" s="16"/>
      <c r="N36" s="2" t="s">
        <v>109</v>
      </c>
      <c r="O36" s="2" t="s">
        <v>52</v>
      </c>
      <c r="P36" s="2" t="s">
        <v>52</v>
      </c>
      <c r="Q36" s="2" t="s">
        <v>75</v>
      </c>
      <c r="R36" s="2" t="s">
        <v>65</v>
      </c>
      <c r="S36" s="2" t="s">
        <v>66</v>
      </c>
      <c r="T36" s="2" t="s">
        <v>66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110</v>
      </c>
      <c r="AV36" s="3">
        <v>15</v>
      </c>
    </row>
    <row r="37" spans="1:48" ht="30" customHeight="1" x14ac:dyDescent="0.3">
      <c r="A37" s="16" t="s">
        <v>111</v>
      </c>
      <c r="B37" s="16" t="s">
        <v>52</v>
      </c>
      <c r="C37" s="16" t="s">
        <v>63</v>
      </c>
      <c r="D37" s="14">
        <v>8</v>
      </c>
      <c r="E37" s="15"/>
      <c r="F37" s="15"/>
      <c r="G37" s="15"/>
      <c r="H37" s="15"/>
      <c r="I37" s="15"/>
      <c r="J37" s="15"/>
      <c r="K37" s="15"/>
      <c r="L37" s="15"/>
      <c r="M37" s="16"/>
      <c r="N37" s="2" t="s">
        <v>112</v>
      </c>
      <c r="O37" s="2" t="s">
        <v>52</v>
      </c>
      <c r="P37" s="2" t="s">
        <v>52</v>
      </c>
      <c r="Q37" s="2" t="s">
        <v>75</v>
      </c>
      <c r="R37" s="2" t="s">
        <v>65</v>
      </c>
      <c r="S37" s="2" t="s">
        <v>66</v>
      </c>
      <c r="T37" s="2" t="s">
        <v>66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113</v>
      </c>
      <c r="AV37" s="3">
        <v>16</v>
      </c>
    </row>
    <row r="38" spans="1:48" ht="30" customHeight="1" x14ac:dyDescent="0.3">
      <c r="A38" s="16" t="s">
        <v>114</v>
      </c>
      <c r="B38" s="16" t="s">
        <v>115</v>
      </c>
      <c r="C38" s="16" t="s">
        <v>63</v>
      </c>
      <c r="D38" s="14">
        <v>2</v>
      </c>
      <c r="E38" s="15"/>
      <c r="F38" s="15"/>
      <c r="G38" s="15"/>
      <c r="H38" s="15"/>
      <c r="I38" s="15"/>
      <c r="J38" s="15"/>
      <c r="K38" s="15"/>
      <c r="L38" s="15"/>
      <c r="M38" s="16"/>
      <c r="N38" s="2" t="s">
        <v>116</v>
      </c>
      <c r="O38" s="2" t="s">
        <v>52</v>
      </c>
      <c r="P38" s="2" t="s">
        <v>52</v>
      </c>
      <c r="Q38" s="2" t="s">
        <v>75</v>
      </c>
      <c r="R38" s="2" t="s">
        <v>65</v>
      </c>
      <c r="S38" s="2" t="s">
        <v>66</v>
      </c>
      <c r="T38" s="2" t="s">
        <v>66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117</v>
      </c>
      <c r="AV38" s="3">
        <v>17</v>
      </c>
    </row>
    <row r="39" spans="1:48" ht="30" customHeight="1" x14ac:dyDescent="0.3">
      <c r="A39" s="16" t="s">
        <v>118</v>
      </c>
      <c r="B39" s="16" t="s">
        <v>119</v>
      </c>
      <c r="C39" s="16" t="s">
        <v>120</v>
      </c>
      <c r="D39" s="14">
        <v>2</v>
      </c>
      <c r="E39" s="15"/>
      <c r="F39" s="15"/>
      <c r="G39" s="15"/>
      <c r="H39" s="15"/>
      <c r="I39" s="15"/>
      <c r="J39" s="15"/>
      <c r="K39" s="15"/>
      <c r="L39" s="15"/>
      <c r="M39" s="16"/>
      <c r="N39" s="2" t="s">
        <v>121</v>
      </c>
      <c r="O39" s="2" t="s">
        <v>52</v>
      </c>
      <c r="P39" s="2" t="s">
        <v>52</v>
      </c>
      <c r="Q39" s="2" t="s">
        <v>75</v>
      </c>
      <c r="R39" s="2" t="s">
        <v>65</v>
      </c>
      <c r="S39" s="2" t="s">
        <v>66</v>
      </c>
      <c r="T39" s="2" t="s">
        <v>66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122</v>
      </c>
      <c r="AV39" s="3">
        <v>18</v>
      </c>
    </row>
    <row r="40" spans="1:48" ht="30" customHeight="1" x14ac:dyDescent="0.3">
      <c r="A40" s="16" t="s">
        <v>118</v>
      </c>
      <c r="B40" s="16" t="s">
        <v>123</v>
      </c>
      <c r="C40" s="16" t="s">
        <v>120</v>
      </c>
      <c r="D40" s="14">
        <v>1</v>
      </c>
      <c r="E40" s="15"/>
      <c r="F40" s="15"/>
      <c r="G40" s="15"/>
      <c r="H40" s="15"/>
      <c r="I40" s="15"/>
      <c r="J40" s="15"/>
      <c r="K40" s="15"/>
      <c r="L40" s="15"/>
      <c r="M40" s="16"/>
      <c r="N40" s="2" t="s">
        <v>124</v>
      </c>
      <c r="O40" s="2" t="s">
        <v>52</v>
      </c>
      <c r="P40" s="2" t="s">
        <v>52</v>
      </c>
      <c r="Q40" s="2" t="s">
        <v>75</v>
      </c>
      <c r="R40" s="2" t="s">
        <v>65</v>
      </c>
      <c r="S40" s="2" t="s">
        <v>66</v>
      </c>
      <c r="T40" s="2" t="s">
        <v>66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125</v>
      </c>
      <c r="AV40" s="3">
        <v>71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75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75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75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75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75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75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75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75</v>
      </c>
    </row>
    <row r="49" spans="1:48" ht="30" customHeight="1" x14ac:dyDescent="0.3">
      <c r="A49" s="16" t="s">
        <v>72</v>
      </c>
      <c r="B49" s="14"/>
      <c r="C49" s="14"/>
      <c r="D49" s="14"/>
      <c r="E49" s="15"/>
      <c r="F49" s="15">
        <f>SUMIF(Q28:Q48,"01010102",F28:F48)</f>
        <v>0</v>
      </c>
      <c r="G49" s="15"/>
      <c r="H49" s="15">
        <f>SUMIF(Q28:Q48,"01010102",H28:H48)</f>
        <v>0</v>
      </c>
      <c r="I49" s="15"/>
      <c r="J49" s="15">
        <f>SUMIF(Q28:Q48,"01010102",J28:J48)</f>
        <v>0</v>
      </c>
      <c r="K49" s="15"/>
      <c r="L49" s="15">
        <f>SUMIF(Q28:Q48,"01010102",L28:L48)</f>
        <v>0</v>
      </c>
      <c r="M49" s="14"/>
      <c r="N49" t="s">
        <v>73</v>
      </c>
    </row>
    <row r="50" spans="1:48" ht="30" customHeight="1" x14ac:dyDescent="0.3">
      <c r="A50" s="16" t="s">
        <v>126</v>
      </c>
      <c r="B50" s="16" t="s">
        <v>60</v>
      </c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N50" s="3"/>
      <c r="O50" s="3"/>
      <c r="P50" s="3"/>
      <c r="Q50" s="2" t="s">
        <v>127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spans="1:48" ht="30" customHeight="1" x14ac:dyDescent="0.3">
      <c r="A51" s="16" t="s">
        <v>128</v>
      </c>
      <c r="B51" s="16" t="s">
        <v>129</v>
      </c>
      <c r="C51" s="16" t="s">
        <v>130</v>
      </c>
      <c r="D51" s="14">
        <v>3</v>
      </c>
      <c r="E51" s="15"/>
      <c r="F51" s="15"/>
      <c r="G51" s="15"/>
      <c r="H51" s="15"/>
      <c r="I51" s="15"/>
      <c r="J51" s="15"/>
      <c r="K51" s="15"/>
      <c r="L51" s="15"/>
      <c r="M51" s="16"/>
      <c r="N51" s="2" t="s">
        <v>131</v>
      </c>
      <c r="O51" s="2" t="s">
        <v>52</v>
      </c>
      <c r="P51" s="2" t="s">
        <v>52</v>
      </c>
      <c r="Q51" s="2" t="s">
        <v>127</v>
      </c>
      <c r="R51" s="2" t="s">
        <v>65</v>
      </c>
      <c r="S51" s="2" t="s">
        <v>66</v>
      </c>
      <c r="T51" s="2" t="s">
        <v>66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52</v>
      </c>
      <c r="AS51" s="2" t="s">
        <v>52</v>
      </c>
      <c r="AT51" s="3"/>
      <c r="AU51" s="2" t="s">
        <v>132</v>
      </c>
      <c r="AV51" s="3">
        <v>22</v>
      </c>
    </row>
    <row r="52" spans="1:48" ht="30" customHeight="1" x14ac:dyDescent="0.3">
      <c r="A52" s="16" t="s">
        <v>133</v>
      </c>
      <c r="B52" s="16" t="s">
        <v>134</v>
      </c>
      <c r="C52" s="16" t="s">
        <v>120</v>
      </c>
      <c r="D52" s="14">
        <v>2</v>
      </c>
      <c r="E52" s="15"/>
      <c r="F52" s="15"/>
      <c r="G52" s="15"/>
      <c r="H52" s="15"/>
      <c r="I52" s="15"/>
      <c r="J52" s="15"/>
      <c r="K52" s="15"/>
      <c r="L52" s="15"/>
      <c r="M52" s="16"/>
      <c r="N52" s="2" t="s">
        <v>135</v>
      </c>
      <c r="O52" s="2" t="s">
        <v>52</v>
      </c>
      <c r="P52" s="2" t="s">
        <v>52</v>
      </c>
      <c r="Q52" s="2" t="s">
        <v>127</v>
      </c>
      <c r="R52" s="2" t="s">
        <v>65</v>
      </c>
      <c r="S52" s="2" t="s">
        <v>66</v>
      </c>
      <c r="T52" s="2" t="s">
        <v>66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52</v>
      </c>
      <c r="AS52" s="2" t="s">
        <v>52</v>
      </c>
      <c r="AT52" s="3"/>
      <c r="AU52" s="2" t="s">
        <v>136</v>
      </c>
      <c r="AV52" s="3">
        <v>59</v>
      </c>
    </row>
    <row r="53" spans="1:48" ht="30" customHeight="1" x14ac:dyDescent="0.3">
      <c r="A53" s="14"/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Q53" s="1" t="s">
        <v>127</v>
      </c>
    </row>
    <row r="54" spans="1:48" ht="30" customHeight="1" x14ac:dyDescent="0.3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127</v>
      </c>
    </row>
    <row r="55" spans="1:48" ht="30" customHeight="1" x14ac:dyDescent="0.3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 t="s">
        <v>127</v>
      </c>
    </row>
    <row r="56" spans="1:48" ht="30" customHeight="1" x14ac:dyDescent="0.3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 t="s">
        <v>127</v>
      </c>
    </row>
    <row r="57" spans="1:48" ht="30" customHeight="1" x14ac:dyDescent="0.3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127</v>
      </c>
    </row>
    <row r="58" spans="1:48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127</v>
      </c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127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127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127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127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127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127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127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127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127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127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127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127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127</v>
      </c>
    </row>
    <row r="72" spans="1:48" ht="30" customHeight="1" x14ac:dyDescent="0.3">
      <c r="A72" s="16" t="s">
        <v>72</v>
      </c>
      <c r="B72" s="14"/>
      <c r="C72" s="14"/>
      <c r="D72" s="14"/>
      <c r="E72" s="15"/>
      <c r="F72" s="15">
        <f>SUMIF(Q51:Q71,"01010103",F51:F71)</f>
        <v>0</v>
      </c>
      <c r="G72" s="15"/>
      <c r="H72" s="15">
        <f>SUMIF(Q51:Q71,"01010103",H51:H71)</f>
        <v>0</v>
      </c>
      <c r="I72" s="15"/>
      <c r="J72" s="15">
        <f>SUMIF(Q51:Q71,"01010103",J51:J71)</f>
        <v>0</v>
      </c>
      <c r="K72" s="15"/>
      <c r="L72" s="15">
        <f>SUMIF(Q51:Q71,"01010103",L51:L71)</f>
        <v>0</v>
      </c>
      <c r="M72" s="14"/>
      <c r="N72" t="s">
        <v>73</v>
      </c>
    </row>
    <row r="73" spans="1:48" ht="30" customHeight="1" x14ac:dyDescent="0.3">
      <c r="A73" s="16" t="s">
        <v>137</v>
      </c>
      <c r="B73" s="16" t="s">
        <v>60</v>
      </c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N73" s="3"/>
      <c r="O73" s="3"/>
      <c r="P73" s="3"/>
      <c r="Q73" s="2" t="s">
        <v>138</v>
      </c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 spans="1:48" ht="30" customHeight="1" x14ac:dyDescent="0.3">
      <c r="A74" s="16" t="s">
        <v>139</v>
      </c>
      <c r="B74" s="16" t="s">
        <v>140</v>
      </c>
      <c r="C74" s="16" t="s">
        <v>63</v>
      </c>
      <c r="D74" s="14">
        <v>3</v>
      </c>
      <c r="E74" s="15"/>
      <c r="F74" s="15"/>
      <c r="G74" s="15"/>
      <c r="H74" s="15"/>
      <c r="I74" s="15"/>
      <c r="J74" s="15"/>
      <c r="K74" s="15"/>
      <c r="L74" s="15"/>
      <c r="M74" s="16"/>
      <c r="N74" s="2" t="s">
        <v>141</v>
      </c>
      <c r="O74" s="2" t="s">
        <v>52</v>
      </c>
      <c r="P74" s="2" t="s">
        <v>52</v>
      </c>
      <c r="Q74" s="2" t="s">
        <v>138</v>
      </c>
      <c r="R74" s="2" t="s">
        <v>65</v>
      </c>
      <c r="S74" s="2" t="s">
        <v>66</v>
      </c>
      <c r="T74" s="2" t="s">
        <v>66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142</v>
      </c>
      <c r="AV74" s="3">
        <v>24</v>
      </c>
    </row>
    <row r="75" spans="1:48" ht="30" customHeight="1" x14ac:dyDescent="0.3">
      <c r="A75" s="16" t="s">
        <v>143</v>
      </c>
      <c r="B75" s="16" t="s">
        <v>144</v>
      </c>
      <c r="C75" s="16" t="s">
        <v>63</v>
      </c>
      <c r="D75" s="14">
        <v>60</v>
      </c>
      <c r="E75" s="15"/>
      <c r="F75" s="15"/>
      <c r="G75" s="15"/>
      <c r="H75" s="15"/>
      <c r="I75" s="15"/>
      <c r="J75" s="15"/>
      <c r="K75" s="15"/>
      <c r="L75" s="15"/>
      <c r="M75" s="16"/>
      <c r="N75" s="2" t="s">
        <v>145</v>
      </c>
      <c r="O75" s="2" t="s">
        <v>52</v>
      </c>
      <c r="P75" s="2" t="s">
        <v>52</v>
      </c>
      <c r="Q75" s="2" t="s">
        <v>138</v>
      </c>
      <c r="R75" s="2" t="s">
        <v>65</v>
      </c>
      <c r="S75" s="2" t="s">
        <v>66</v>
      </c>
      <c r="T75" s="2" t="s">
        <v>66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146</v>
      </c>
      <c r="AV75" s="3">
        <v>25</v>
      </c>
    </row>
    <row r="76" spans="1:48" ht="30" customHeight="1" x14ac:dyDescent="0.3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 t="s">
        <v>138</v>
      </c>
    </row>
    <row r="77" spans="1:48" ht="30" customHeight="1" x14ac:dyDescent="0.3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1" t="s">
        <v>138</v>
      </c>
    </row>
    <row r="78" spans="1:48" ht="30" customHeight="1" x14ac:dyDescent="0.3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 t="s">
        <v>138</v>
      </c>
    </row>
    <row r="79" spans="1:48" ht="30" customHeight="1" x14ac:dyDescent="0.3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 t="s">
        <v>138</v>
      </c>
    </row>
    <row r="80" spans="1:48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138</v>
      </c>
    </row>
    <row r="81" spans="1:48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138</v>
      </c>
    </row>
    <row r="82" spans="1:48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138</v>
      </c>
    </row>
    <row r="83" spans="1:48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138</v>
      </c>
    </row>
    <row r="84" spans="1:48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138</v>
      </c>
    </row>
    <row r="85" spans="1:48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138</v>
      </c>
    </row>
    <row r="86" spans="1:48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138</v>
      </c>
    </row>
    <row r="87" spans="1:48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138</v>
      </c>
    </row>
    <row r="88" spans="1:48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138</v>
      </c>
    </row>
    <row r="89" spans="1:48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138</v>
      </c>
    </row>
    <row r="90" spans="1:48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138</v>
      </c>
    </row>
    <row r="91" spans="1:48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138</v>
      </c>
    </row>
    <row r="92" spans="1:48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138</v>
      </c>
    </row>
    <row r="93" spans="1:48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138</v>
      </c>
    </row>
    <row r="94" spans="1:48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138</v>
      </c>
    </row>
    <row r="95" spans="1:48" ht="30" customHeight="1" x14ac:dyDescent="0.3">
      <c r="A95" s="16" t="s">
        <v>72</v>
      </c>
      <c r="B95" s="14"/>
      <c r="C95" s="14"/>
      <c r="D95" s="14"/>
      <c r="E95" s="15"/>
      <c r="F95" s="15">
        <f>SUMIF(Q74:Q94,"01010104",F74:F94)</f>
        <v>0</v>
      </c>
      <c r="G95" s="15"/>
      <c r="H95" s="15">
        <f>SUMIF(Q74:Q94,"01010104",H74:H94)</f>
        <v>0</v>
      </c>
      <c r="I95" s="15"/>
      <c r="J95" s="15">
        <f>SUMIF(Q74:Q94,"01010104",J74:J94)</f>
        <v>0</v>
      </c>
      <c r="K95" s="15"/>
      <c r="L95" s="15">
        <f>SUMIF(Q74:Q94,"01010104",L74:L94)</f>
        <v>0</v>
      </c>
      <c r="M95" s="14"/>
      <c r="N95" t="s">
        <v>73</v>
      </c>
    </row>
    <row r="96" spans="1:48" ht="30" customHeight="1" x14ac:dyDescent="0.3">
      <c r="A96" s="16" t="s">
        <v>147</v>
      </c>
      <c r="B96" s="16" t="s">
        <v>60</v>
      </c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N96" s="3"/>
      <c r="O96" s="3"/>
      <c r="P96" s="3"/>
      <c r="Q96" s="2" t="s">
        <v>148</v>
      </c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</row>
    <row r="97" spans="1:48" ht="30" customHeight="1" x14ac:dyDescent="0.3">
      <c r="A97" s="16" t="s">
        <v>149</v>
      </c>
      <c r="B97" s="16" t="s">
        <v>52</v>
      </c>
      <c r="C97" s="16" t="s">
        <v>63</v>
      </c>
      <c r="D97" s="14">
        <v>12</v>
      </c>
      <c r="E97" s="15"/>
      <c r="F97" s="15"/>
      <c r="G97" s="15"/>
      <c r="H97" s="15"/>
      <c r="I97" s="15"/>
      <c r="J97" s="15"/>
      <c r="K97" s="15"/>
      <c r="L97" s="15"/>
      <c r="M97" s="16"/>
      <c r="N97" s="2" t="s">
        <v>150</v>
      </c>
      <c r="O97" s="2" t="s">
        <v>52</v>
      </c>
      <c r="P97" s="2" t="s">
        <v>52</v>
      </c>
      <c r="Q97" s="2" t="s">
        <v>148</v>
      </c>
      <c r="R97" s="2" t="s">
        <v>65</v>
      </c>
      <c r="S97" s="2" t="s">
        <v>66</v>
      </c>
      <c r="T97" s="2" t="s">
        <v>66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151</v>
      </c>
      <c r="AV97" s="3">
        <v>28</v>
      </c>
    </row>
    <row r="98" spans="1:48" ht="30" customHeight="1" x14ac:dyDescent="0.3">
      <c r="A98" s="16" t="s">
        <v>152</v>
      </c>
      <c r="B98" s="16" t="s">
        <v>108</v>
      </c>
      <c r="C98" s="16" t="s">
        <v>63</v>
      </c>
      <c r="D98" s="14">
        <v>27</v>
      </c>
      <c r="E98" s="15"/>
      <c r="F98" s="15"/>
      <c r="G98" s="15"/>
      <c r="H98" s="15"/>
      <c r="I98" s="15"/>
      <c r="J98" s="15"/>
      <c r="K98" s="15"/>
      <c r="L98" s="15"/>
      <c r="M98" s="16"/>
      <c r="N98" s="2" t="s">
        <v>153</v>
      </c>
      <c r="O98" s="2" t="s">
        <v>52</v>
      </c>
      <c r="P98" s="2" t="s">
        <v>52</v>
      </c>
      <c r="Q98" s="2" t="s">
        <v>148</v>
      </c>
      <c r="R98" s="2" t="s">
        <v>65</v>
      </c>
      <c r="S98" s="2" t="s">
        <v>66</v>
      </c>
      <c r="T98" s="2" t="s">
        <v>66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154</v>
      </c>
      <c r="AV98" s="3">
        <v>29</v>
      </c>
    </row>
    <row r="99" spans="1:48" ht="30" customHeight="1" x14ac:dyDescent="0.3">
      <c r="A99" s="16" t="s">
        <v>155</v>
      </c>
      <c r="B99" s="16" t="s">
        <v>156</v>
      </c>
      <c r="C99" s="16" t="s">
        <v>63</v>
      </c>
      <c r="D99" s="14">
        <v>196</v>
      </c>
      <c r="E99" s="15"/>
      <c r="F99" s="15"/>
      <c r="G99" s="15"/>
      <c r="H99" s="15"/>
      <c r="I99" s="15"/>
      <c r="J99" s="15"/>
      <c r="K99" s="15"/>
      <c r="L99" s="15"/>
      <c r="M99" s="16"/>
      <c r="N99" s="2" t="s">
        <v>157</v>
      </c>
      <c r="O99" s="2" t="s">
        <v>52</v>
      </c>
      <c r="P99" s="2" t="s">
        <v>52</v>
      </c>
      <c r="Q99" s="2" t="s">
        <v>148</v>
      </c>
      <c r="R99" s="2" t="s">
        <v>65</v>
      </c>
      <c r="S99" s="2" t="s">
        <v>66</v>
      </c>
      <c r="T99" s="2" t="s">
        <v>66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52</v>
      </c>
      <c r="AS99" s="2" t="s">
        <v>52</v>
      </c>
      <c r="AT99" s="3"/>
      <c r="AU99" s="2" t="s">
        <v>158</v>
      </c>
      <c r="AV99" s="3">
        <v>31</v>
      </c>
    </row>
    <row r="100" spans="1:48" ht="30" customHeight="1" x14ac:dyDescent="0.3">
      <c r="A100" s="16" t="s">
        <v>159</v>
      </c>
      <c r="B100" s="16" t="s">
        <v>160</v>
      </c>
      <c r="C100" s="16" t="s">
        <v>120</v>
      </c>
      <c r="D100" s="14">
        <v>1</v>
      </c>
      <c r="E100" s="15"/>
      <c r="F100" s="15"/>
      <c r="G100" s="15"/>
      <c r="H100" s="15"/>
      <c r="I100" s="15"/>
      <c r="J100" s="15"/>
      <c r="K100" s="15"/>
      <c r="L100" s="15"/>
      <c r="M100" s="16"/>
      <c r="N100" s="2" t="s">
        <v>161</v>
      </c>
      <c r="O100" s="2" t="s">
        <v>52</v>
      </c>
      <c r="P100" s="2" t="s">
        <v>52</v>
      </c>
      <c r="Q100" s="2" t="s">
        <v>148</v>
      </c>
      <c r="R100" s="2" t="s">
        <v>65</v>
      </c>
      <c r="S100" s="2" t="s">
        <v>66</v>
      </c>
      <c r="T100" s="2" t="s">
        <v>66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52</v>
      </c>
      <c r="AS100" s="2" t="s">
        <v>52</v>
      </c>
      <c r="AT100" s="3"/>
      <c r="AU100" s="2" t="s">
        <v>162</v>
      </c>
      <c r="AV100" s="3">
        <v>73</v>
      </c>
    </row>
    <row r="101" spans="1:48" ht="30" customHeight="1" x14ac:dyDescent="0.3">
      <c r="A101" s="16" t="s">
        <v>163</v>
      </c>
      <c r="B101" s="16" t="s">
        <v>164</v>
      </c>
      <c r="C101" s="16" t="s">
        <v>165</v>
      </c>
      <c r="D101" s="14">
        <v>3</v>
      </c>
      <c r="E101" s="15"/>
      <c r="F101" s="15"/>
      <c r="G101" s="15"/>
      <c r="H101" s="15"/>
      <c r="I101" s="15"/>
      <c r="J101" s="15"/>
      <c r="K101" s="15"/>
      <c r="L101" s="15"/>
      <c r="M101" s="16"/>
      <c r="N101" s="2" t="s">
        <v>166</v>
      </c>
      <c r="O101" s="2" t="s">
        <v>52</v>
      </c>
      <c r="P101" s="2" t="s">
        <v>52</v>
      </c>
      <c r="Q101" s="2" t="s">
        <v>148</v>
      </c>
      <c r="R101" s="2" t="s">
        <v>65</v>
      </c>
      <c r="S101" s="2" t="s">
        <v>66</v>
      </c>
      <c r="T101" s="2" t="s">
        <v>66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167</v>
      </c>
      <c r="AV101" s="3">
        <v>64</v>
      </c>
    </row>
    <row r="102" spans="1:48" ht="30" customHeight="1" x14ac:dyDescent="0.3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 t="s">
        <v>148</v>
      </c>
    </row>
    <row r="103" spans="1:48" ht="30" customHeight="1" x14ac:dyDescent="0.3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148</v>
      </c>
    </row>
    <row r="104" spans="1:48" ht="30" customHeight="1" x14ac:dyDescent="0.3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148</v>
      </c>
    </row>
    <row r="105" spans="1:48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148</v>
      </c>
    </row>
    <row r="106" spans="1:48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148</v>
      </c>
    </row>
    <row r="107" spans="1:48" ht="30" customHeight="1" x14ac:dyDescent="0.3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148</v>
      </c>
    </row>
    <row r="108" spans="1:48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148</v>
      </c>
    </row>
    <row r="109" spans="1:48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148</v>
      </c>
    </row>
    <row r="110" spans="1:48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148</v>
      </c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148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148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148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148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148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148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148</v>
      </c>
    </row>
    <row r="118" spans="1:48" ht="30" customHeight="1" x14ac:dyDescent="0.3">
      <c r="A118" s="16" t="s">
        <v>72</v>
      </c>
      <c r="B118" s="14"/>
      <c r="C118" s="14"/>
      <c r="D118" s="14"/>
      <c r="E118" s="15"/>
      <c r="F118" s="15">
        <f>SUMIF(Q97:Q117,"01010105",F97:F117)</f>
        <v>0</v>
      </c>
      <c r="G118" s="15"/>
      <c r="H118" s="15">
        <f>SUMIF(Q97:Q117,"01010105",H97:H117)</f>
        <v>0</v>
      </c>
      <c r="I118" s="15"/>
      <c r="J118" s="15">
        <f>SUMIF(Q97:Q117,"01010105",J97:J117)</f>
        <v>0</v>
      </c>
      <c r="K118" s="15"/>
      <c r="L118" s="15">
        <f>SUMIF(Q97:Q117,"01010105",L97:L117)</f>
        <v>0</v>
      </c>
      <c r="M118" s="14"/>
      <c r="N118" t="s">
        <v>73</v>
      </c>
    </row>
    <row r="119" spans="1:48" ht="30" customHeight="1" x14ac:dyDescent="0.3">
      <c r="A119" s="16" t="s">
        <v>168</v>
      </c>
      <c r="B119" s="16" t="s">
        <v>60</v>
      </c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N119" s="3"/>
      <c r="O119" s="3"/>
      <c r="P119" s="3"/>
      <c r="Q119" s="2" t="s">
        <v>169</v>
      </c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</row>
    <row r="120" spans="1:48" ht="30" customHeight="1" x14ac:dyDescent="0.3">
      <c r="A120" s="16" t="s">
        <v>171</v>
      </c>
      <c r="B120" s="16" t="s">
        <v>172</v>
      </c>
      <c r="C120" s="16" t="s">
        <v>165</v>
      </c>
      <c r="D120" s="14">
        <v>1</v>
      </c>
      <c r="E120" s="15"/>
      <c r="F120" s="15"/>
      <c r="G120" s="15"/>
      <c r="H120" s="15"/>
      <c r="I120" s="15"/>
      <c r="J120" s="15"/>
      <c r="K120" s="15"/>
      <c r="L120" s="15"/>
      <c r="M120" s="16"/>
      <c r="N120" s="2" t="s">
        <v>173</v>
      </c>
      <c r="O120" s="2" t="s">
        <v>52</v>
      </c>
      <c r="P120" s="2" t="s">
        <v>52</v>
      </c>
      <c r="Q120" s="2" t="s">
        <v>169</v>
      </c>
      <c r="R120" s="2" t="s">
        <v>65</v>
      </c>
      <c r="S120" s="2" t="s">
        <v>66</v>
      </c>
      <c r="T120" s="2" t="s">
        <v>66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174</v>
      </c>
      <c r="AV120" s="3">
        <v>60</v>
      </c>
    </row>
    <row r="121" spans="1:48" ht="30" customHeight="1" x14ac:dyDescent="0.3">
      <c r="A121" s="16" t="s">
        <v>175</v>
      </c>
      <c r="B121" s="16" t="s">
        <v>172</v>
      </c>
      <c r="C121" s="16" t="s">
        <v>165</v>
      </c>
      <c r="D121" s="14">
        <v>1</v>
      </c>
      <c r="E121" s="15"/>
      <c r="F121" s="15"/>
      <c r="G121" s="15"/>
      <c r="H121" s="15"/>
      <c r="I121" s="15"/>
      <c r="J121" s="15"/>
      <c r="K121" s="15"/>
      <c r="L121" s="15"/>
      <c r="M121" s="16"/>
      <c r="N121" s="2" t="s">
        <v>176</v>
      </c>
      <c r="O121" s="2" t="s">
        <v>52</v>
      </c>
      <c r="P121" s="2" t="s">
        <v>52</v>
      </c>
      <c r="Q121" s="2" t="s">
        <v>169</v>
      </c>
      <c r="R121" s="2" t="s">
        <v>65</v>
      </c>
      <c r="S121" s="2" t="s">
        <v>66</v>
      </c>
      <c r="T121" s="2" t="s">
        <v>66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52</v>
      </c>
      <c r="AS121" s="2" t="s">
        <v>52</v>
      </c>
      <c r="AT121" s="3"/>
      <c r="AU121" s="2" t="s">
        <v>177</v>
      </c>
      <c r="AV121" s="3">
        <v>61</v>
      </c>
    </row>
    <row r="122" spans="1:48" ht="30" customHeight="1" x14ac:dyDescent="0.3">
      <c r="A122" s="16" t="s">
        <v>178</v>
      </c>
      <c r="B122" s="16" t="s">
        <v>179</v>
      </c>
      <c r="C122" s="16" t="s">
        <v>165</v>
      </c>
      <c r="D122" s="14">
        <v>2</v>
      </c>
      <c r="E122" s="15"/>
      <c r="F122" s="15"/>
      <c r="G122" s="15"/>
      <c r="H122" s="15"/>
      <c r="I122" s="15"/>
      <c r="J122" s="15"/>
      <c r="K122" s="15"/>
      <c r="L122" s="15"/>
      <c r="M122" s="16"/>
      <c r="N122" s="2" t="s">
        <v>180</v>
      </c>
      <c r="O122" s="2" t="s">
        <v>52</v>
      </c>
      <c r="P122" s="2" t="s">
        <v>52</v>
      </c>
      <c r="Q122" s="2" t="s">
        <v>169</v>
      </c>
      <c r="R122" s="2" t="s">
        <v>65</v>
      </c>
      <c r="S122" s="2" t="s">
        <v>66</v>
      </c>
      <c r="T122" s="2" t="s">
        <v>66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52</v>
      </c>
      <c r="AS122" s="2" t="s">
        <v>52</v>
      </c>
      <c r="AT122" s="3"/>
      <c r="AU122" s="2" t="s">
        <v>181</v>
      </c>
      <c r="AV122" s="3">
        <v>62</v>
      </c>
    </row>
    <row r="123" spans="1:48" ht="30" customHeight="1" x14ac:dyDescent="0.3">
      <c r="A123" s="16" t="s">
        <v>182</v>
      </c>
      <c r="B123" s="16" t="s">
        <v>183</v>
      </c>
      <c r="C123" s="16" t="s">
        <v>165</v>
      </c>
      <c r="D123" s="14">
        <v>2</v>
      </c>
      <c r="E123" s="15"/>
      <c r="F123" s="15"/>
      <c r="G123" s="15"/>
      <c r="H123" s="15"/>
      <c r="I123" s="15"/>
      <c r="J123" s="15"/>
      <c r="K123" s="15"/>
      <c r="L123" s="15"/>
      <c r="M123" s="16"/>
      <c r="N123" s="2" t="s">
        <v>184</v>
      </c>
      <c r="O123" s="2" t="s">
        <v>52</v>
      </c>
      <c r="P123" s="2" t="s">
        <v>52</v>
      </c>
      <c r="Q123" s="2" t="s">
        <v>169</v>
      </c>
      <c r="R123" s="2" t="s">
        <v>65</v>
      </c>
      <c r="S123" s="2" t="s">
        <v>66</v>
      </c>
      <c r="T123" s="2" t="s">
        <v>66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52</v>
      </c>
      <c r="AS123" s="2" t="s">
        <v>52</v>
      </c>
      <c r="AT123" s="3"/>
      <c r="AU123" s="2" t="s">
        <v>185</v>
      </c>
      <c r="AV123" s="3">
        <v>63</v>
      </c>
    </row>
    <row r="124" spans="1:48" ht="30" customHeight="1" x14ac:dyDescent="0.3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 t="s">
        <v>169</v>
      </c>
    </row>
    <row r="125" spans="1:48" ht="30" customHeight="1" x14ac:dyDescent="0.3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 t="s">
        <v>169</v>
      </c>
    </row>
    <row r="126" spans="1:48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169</v>
      </c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169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169</v>
      </c>
    </row>
    <row r="129" spans="1:48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169</v>
      </c>
    </row>
    <row r="130" spans="1:48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169</v>
      </c>
    </row>
    <row r="131" spans="1:48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169</v>
      </c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169</v>
      </c>
    </row>
    <row r="133" spans="1:48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169</v>
      </c>
    </row>
    <row r="134" spans="1:48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169</v>
      </c>
    </row>
    <row r="135" spans="1:48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169</v>
      </c>
    </row>
    <row r="136" spans="1:48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169</v>
      </c>
    </row>
    <row r="137" spans="1:48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169</v>
      </c>
    </row>
    <row r="138" spans="1:48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169</v>
      </c>
    </row>
    <row r="139" spans="1:48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169</v>
      </c>
    </row>
    <row r="140" spans="1:48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169</v>
      </c>
    </row>
    <row r="141" spans="1:48" ht="30" customHeight="1" x14ac:dyDescent="0.3">
      <c r="A141" s="16" t="s">
        <v>72</v>
      </c>
      <c r="B141" s="14"/>
      <c r="C141" s="14"/>
      <c r="D141" s="14"/>
      <c r="E141" s="15"/>
      <c r="F141" s="15">
        <f>SUMIF(Q120:Q140,"01010106",F120:F140)</f>
        <v>0</v>
      </c>
      <c r="G141" s="15"/>
      <c r="H141" s="15">
        <f>SUMIF(Q120:Q140,"01010106",H120:H140)</f>
        <v>0</v>
      </c>
      <c r="I141" s="15"/>
      <c r="J141" s="15">
        <f>SUMIF(Q120:Q140,"01010106",J120:J140)</f>
        <v>0</v>
      </c>
      <c r="K141" s="15"/>
      <c r="L141" s="15">
        <f>SUMIF(Q120:Q140,"01010106",L120:L140)</f>
        <v>0</v>
      </c>
      <c r="M141" s="14"/>
      <c r="N141" t="s">
        <v>73</v>
      </c>
    </row>
    <row r="142" spans="1:48" ht="30" customHeight="1" x14ac:dyDescent="0.3">
      <c r="A142" s="16" t="s">
        <v>188</v>
      </c>
      <c r="B142" s="16" t="s">
        <v>190</v>
      </c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N142" s="3"/>
      <c r="O142" s="3"/>
      <c r="P142" s="3"/>
      <c r="Q142" s="2" t="s">
        <v>189</v>
      </c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 spans="1:48" ht="30" customHeight="1" x14ac:dyDescent="0.3">
      <c r="A143" s="16" t="s">
        <v>191</v>
      </c>
      <c r="B143" s="16" t="s">
        <v>52</v>
      </c>
      <c r="C143" s="16" t="s">
        <v>192</v>
      </c>
      <c r="D143" s="14">
        <v>4</v>
      </c>
      <c r="E143" s="15"/>
      <c r="F143" s="15"/>
      <c r="G143" s="15"/>
      <c r="H143" s="15"/>
      <c r="I143" s="15"/>
      <c r="J143" s="15"/>
      <c r="K143" s="15"/>
      <c r="L143" s="15"/>
      <c r="M143" s="16"/>
      <c r="N143" s="2" t="s">
        <v>193</v>
      </c>
      <c r="O143" s="2" t="s">
        <v>52</v>
      </c>
      <c r="P143" s="2" t="s">
        <v>52</v>
      </c>
      <c r="Q143" s="2" t="s">
        <v>189</v>
      </c>
      <c r="R143" s="2" t="s">
        <v>65</v>
      </c>
      <c r="S143" s="2" t="s">
        <v>66</v>
      </c>
      <c r="T143" s="2" t="s">
        <v>66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52</v>
      </c>
      <c r="AS143" s="2" t="s">
        <v>52</v>
      </c>
      <c r="AT143" s="3"/>
      <c r="AU143" s="2" t="s">
        <v>194</v>
      </c>
      <c r="AV143" s="3">
        <v>56</v>
      </c>
    </row>
    <row r="144" spans="1:48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189</v>
      </c>
    </row>
    <row r="145" spans="1:17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189</v>
      </c>
    </row>
    <row r="146" spans="1:17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189</v>
      </c>
    </row>
    <row r="147" spans="1:17" ht="30" customHeight="1" x14ac:dyDescent="0.3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1" t="s">
        <v>189</v>
      </c>
    </row>
    <row r="148" spans="1:17" ht="30" customHeight="1" x14ac:dyDescent="0.3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 t="s">
        <v>189</v>
      </c>
    </row>
    <row r="149" spans="1:17" ht="30" customHeight="1" x14ac:dyDescent="0.3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1" t="s">
        <v>189</v>
      </c>
    </row>
    <row r="150" spans="1:17" ht="30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189</v>
      </c>
    </row>
    <row r="151" spans="1:17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189</v>
      </c>
    </row>
    <row r="152" spans="1:17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189</v>
      </c>
    </row>
    <row r="153" spans="1:17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189</v>
      </c>
    </row>
    <row r="154" spans="1:17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189</v>
      </c>
    </row>
    <row r="155" spans="1:17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189</v>
      </c>
    </row>
    <row r="156" spans="1:17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189</v>
      </c>
    </row>
    <row r="157" spans="1:17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189</v>
      </c>
    </row>
    <row r="158" spans="1:17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189</v>
      </c>
    </row>
    <row r="159" spans="1:17" ht="30" customHeight="1" x14ac:dyDescent="0.3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189</v>
      </c>
    </row>
    <row r="160" spans="1:17" ht="30" customHeight="1" x14ac:dyDescent="0.3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189</v>
      </c>
    </row>
    <row r="161" spans="1:48" ht="30" customHeight="1" x14ac:dyDescent="0.3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189</v>
      </c>
    </row>
    <row r="162" spans="1:48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189</v>
      </c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189</v>
      </c>
    </row>
    <row r="164" spans="1:48" ht="30" customHeight="1" x14ac:dyDescent="0.3">
      <c r="A164" s="16" t="s">
        <v>72</v>
      </c>
      <c r="B164" s="14"/>
      <c r="C164" s="14"/>
      <c r="D164" s="14"/>
      <c r="E164" s="15"/>
      <c r="F164" s="15">
        <f>SUMIF(Q143:Q163,"01010201",F143:F163)</f>
        <v>0</v>
      </c>
      <c r="G164" s="15"/>
      <c r="H164" s="15">
        <f>SUMIF(Q143:Q163,"01010201",H143:H163)</f>
        <v>0</v>
      </c>
      <c r="I164" s="15"/>
      <c r="J164" s="15">
        <f>SUMIF(Q143:Q163,"01010201",J143:J163)</f>
        <v>0</v>
      </c>
      <c r="K164" s="15"/>
      <c r="L164" s="15">
        <f>SUMIF(Q143:Q163,"01010201",L143:L163)</f>
        <v>0</v>
      </c>
      <c r="M164" s="14"/>
      <c r="N164" t="s">
        <v>73</v>
      </c>
    </row>
    <row r="165" spans="1:48" ht="30" customHeight="1" x14ac:dyDescent="0.3">
      <c r="A165" s="16" t="s">
        <v>195</v>
      </c>
      <c r="B165" s="16" t="s">
        <v>190</v>
      </c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N165" s="3"/>
      <c r="O165" s="3"/>
      <c r="P165" s="3"/>
      <c r="Q165" s="2" t="s">
        <v>196</v>
      </c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</row>
    <row r="166" spans="1:48" ht="30" customHeight="1" x14ac:dyDescent="0.3">
      <c r="A166" s="16" t="s">
        <v>143</v>
      </c>
      <c r="B166" s="16" t="s">
        <v>197</v>
      </c>
      <c r="C166" s="16" t="s">
        <v>63</v>
      </c>
      <c r="D166" s="14">
        <v>1752</v>
      </c>
      <c r="E166" s="15"/>
      <c r="F166" s="15"/>
      <c r="G166" s="15"/>
      <c r="H166" s="15"/>
      <c r="I166" s="15"/>
      <c r="J166" s="15"/>
      <c r="K166" s="15"/>
      <c r="L166" s="15"/>
      <c r="M166" s="16"/>
      <c r="N166" s="2" t="s">
        <v>198</v>
      </c>
      <c r="O166" s="2" t="s">
        <v>52</v>
      </c>
      <c r="P166" s="2" t="s">
        <v>52</v>
      </c>
      <c r="Q166" s="2" t="s">
        <v>196</v>
      </c>
      <c r="R166" s="2" t="s">
        <v>65</v>
      </c>
      <c r="S166" s="2" t="s">
        <v>66</v>
      </c>
      <c r="T166" s="2" t="s">
        <v>66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52</v>
      </c>
      <c r="AS166" s="2" t="s">
        <v>52</v>
      </c>
      <c r="AT166" s="3"/>
      <c r="AU166" s="2" t="s">
        <v>199</v>
      </c>
      <c r="AV166" s="3">
        <v>67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196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196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196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196</v>
      </c>
    </row>
    <row r="171" spans="1:48" ht="30" customHeight="1" x14ac:dyDescent="0.3">
      <c r="A171" s="14"/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Q171" s="1" t="s">
        <v>196</v>
      </c>
    </row>
    <row r="172" spans="1:48" ht="30" customHeight="1" x14ac:dyDescent="0.3">
      <c r="A172" s="14"/>
      <c r="B172" s="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Q172" s="1" t="s">
        <v>196</v>
      </c>
    </row>
    <row r="173" spans="1:48" ht="30" customHeight="1" x14ac:dyDescent="0.3">
      <c r="A173" s="14"/>
      <c r="B173" s="14"/>
      <c r="C173" s="14"/>
      <c r="D173" s="14"/>
      <c r="E173" s="15"/>
      <c r="F173" s="15"/>
      <c r="G173" s="15"/>
      <c r="H173" s="15"/>
      <c r="I173" s="15"/>
      <c r="J173" s="15"/>
      <c r="K173" s="15"/>
      <c r="L173" s="15"/>
      <c r="M173" s="14"/>
      <c r="Q173" s="1" t="s">
        <v>196</v>
      </c>
    </row>
    <row r="174" spans="1:48" ht="30" customHeight="1" x14ac:dyDescent="0.3">
      <c r="A174" s="14"/>
      <c r="B174" s="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Q174" s="1" t="s">
        <v>196</v>
      </c>
    </row>
    <row r="175" spans="1:48" ht="30" customHeight="1" x14ac:dyDescent="0.3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 t="s">
        <v>196</v>
      </c>
    </row>
    <row r="176" spans="1:48" ht="30" customHeight="1" x14ac:dyDescent="0.3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 t="s">
        <v>196</v>
      </c>
    </row>
    <row r="177" spans="1:48" ht="30" customHeight="1" x14ac:dyDescent="0.3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196</v>
      </c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196</v>
      </c>
    </row>
    <row r="179" spans="1:48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196</v>
      </c>
    </row>
    <row r="180" spans="1:48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196</v>
      </c>
    </row>
    <row r="181" spans="1:48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196</v>
      </c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196</v>
      </c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196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196</v>
      </c>
    </row>
    <row r="185" spans="1:48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196</v>
      </c>
    </row>
    <row r="186" spans="1:48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196</v>
      </c>
    </row>
    <row r="187" spans="1:48" ht="30" customHeight="1" x14ac:dyDescent="0.3">
      <c r="A187" s="16" t="s">
        <v>72</v>
      </c>
      <c r="B187" s="14"/>
      <c r="C187" s="14"/>
      <c r="D187" s="14"/>
      <c r="E187" s="15"/>
      <c r="F187" s="15">
        <f>SUMIF(Q166:Q186,"01010202",F166:F186)</f>
        <v>0</v>
      </c>
      <c r="G187" s="15"/>
      <c r="H187" s="15">
        <f>SUMIF(Q166:Q186,"01010202",H166:H186)</f>
        <v>0</v>
      </c>
      <c r="I187" s="15"/>
      <c r="J187" s="15">
        <f>SUMIF(Q166:Q186,"01010202",J166:J186)</f>
        <v>0</v>
      </c>
      <c r="K187" s="15"/>
      <c r="L187" s="15">
        <f>SUMIF(Q166:Q186,"01010202",L166:L186)</f>
        <v>0</v>
      </c>
      <c r="M187" s="14"/>
      <c r="N187" t="s">
        <v>73</v>
      </c>
    </row>
    <row r="188" spans="1:48" ht="30" customHeight="1" x14ac:dyDescent="0.3">
      <c r="A188" s="16" t="s">
        <v>200</v>
      </c>
      <c r="B188" s="16" t="s">
        <v>190</v>
      </c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N188" s="3"/>
      <c r="O188" s="3"/>
      <c r="P188" s="3"/>
      <c r="Q188" s="2" t="s">
        <v>201</v>
      </c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</row>
    <row r="189" spans="1:48" ht="30" customHeight="1" x14ac:dyDescent="0.3">
      <c r="A189" s="16" t="s">
        <v>143</v>
      </c>
      <c r="B189" s="16" t="s">
        <v>197</v>
      </c>
      <c r="C189" s="16" t="s">
        <v>63</v>
      </c>
      <c r="D189" s="14">
        <v>1013</v>
      </c>
      <c r="E189" s="15"/>
      <c r="F189" s="15"/>
      <c r="G189" s="15"/>
      <c r="H189" s="15"/>
      <c r="I189" s="15"/>
      <c r="J189" s="15"/>
      <c r="K189" s="15"/>
      <c r="L189" s="15"/>
      <c r="M189" s="16"/>
      <c r="N189" s="2" t="s">
        <v>198</v>
      </c>
      <c r="O189" s="2" t="s">
        <v>52</v>
      </c>
      <c r="P189" s="2" t="s">
        <v>52</v>
      </c>
      <c r="Q189" s="2" t="s">
        <v>201</v>
      </c>
      <c r="R189" s="2" t="s">
        <v>65</v>
      </c>
      <c r="S189" s="2" t="s">
        <v>66</v>
      </c>
      <c r="T189" s="2" t="s">
        <v>66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52</v>
      </c>
      <c r="AS189" s="2" t="s">
        <v>52</v>
      </c>
      <c r="AT189" s="3"/>
      <c r="AU189" s="2" t="s">
        <v>202</v>
      </c>
      <c r="AV189" s="3">
        <v>68</v>
      </c>
    </row>
    <row r="190" spans="1:48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201</v>
      </c>
    </row>
    <row r="191" spans="1:48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201</v>
      </c>
    </row>
    <row r="192" spans="1:48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201</v>
      </c>
    </row>
    <row r="193" spans="1:17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201</v>
      </c>
    </row>
    <row r="194" spans="1:17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201</v>
      </c>
    </row>
    <row r="195" spans="1:17" ht="30" customHeight="1" x14ac:dyDescent="0.3">
      <c r="A195" s="14"/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Q195" s="1" t="s">
        <v>201</v>
      </c>
    </row>
    <row r="196" spans="1:17" ht="30" customHeight="1" x14ac:dyDescent="0.3">
      <c r="A196" s="14"/>
      <c r="B196" s="14"/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Q196" s="1" t="s">
        <v>201</v>
      </c>
    </row>
    <row r="197" spans="1:17" ht="30" customHeight="1" x14ac:dyDescent="0.3">
      <c r="A197" s="14"/>
      <c r="B197" s="14"/>
      <c r="C197" s="14"/>
      <c r="D197" s="14"/>
      <c r="E197" s="15"/>
      <c r="F197" s="15"/>
      <c r="G197" s="15"/>
      <c r="H197" s="15"/>
      <c r="I197" s="15"/>
      <c r="J197" s="15"/>
      <c r="K197" s="15"/>
      <c r="L197" s="15"/>
      <c r="M197" s="14"/>
      <c r="Q197" s="1" t="s">
        <v>201</v>
      </c>
    </row>
    <row r="198" spans="1:17" ht="30" customHeight="1" x14ac:dyDescent="0.3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 t="s">
        <v>201</v>
      </c>
    </row>
    <row r="199" spans="1:17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201</v>
      </c>
    </row>
    <row r="200" spans="1:17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201</v>
      </c>
    </row>
    <row r="201" spans="1:17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201</v>
      </c>
    </row>
    <row r="202" spans="1:17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201</v>
      </c>
    </row>
    <row r="203" spans="1:17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201</v>
      </c>
    </row>
    <row r="204" spans="1:17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201</v>
      </c>
    </row>
    <row r="205" spans="1:17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201</v>
      </c>
    </row>
    <row r="206" spans="1:17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201</v>
      </c>
    </row>
    <row r="207" spans="1:17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201</v>
      </c>
    </row>
    <row r="208" spans="1:17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201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201</v>
      </c>
    </row>
    <row r="210" spans="1:48" ht="30" customHeight="1" x14ac:dyDescent="0.3">
      <c r="A210" s="16" t="s">
        <v>72</v>
      </c>
      <c r="B210" s="14"/>
      <c r="C210" s="14"/>
      <c r="D210" s="14"/>
      <c r="E210" s="15"/>
      <c r="F210" s="15">
        <f>SUMIF(Q189:Q209,"01010203",F189:F209)</f>
        <v>0</v>
      </c>
      <c r="G210" s="15"/>
      <c r="H210" s="15">
        <f>SUMIF(Q189:Q209,"01010203",H189:H209)</f>
        <v>0</v>
      </c>
      <c r="I210" s="15"/>
      <c r="J210" s="15">
        <f>SUMIF(Q189:Q209,"01010203",J189:J209)</f>
        <v>0</v>
      </c>
      <c r="K210" s="15"/>
      <c r="L210" s="15">
        <f>SUMIF(Q189:Q209,"01010203",L189:L209)</f>
        <v>0</v>
      </c>
      <c r="M210" s="14"/>
      <c r="N210" t="s">
        <v>73</v>
      </c>
    </row>
    <row r="211" spans="1:48" ht="30" customHeight="1" x14ac:dyDescent="0.3">
      <c r="A211" s="16" t="s">
        <v>203</v>
      </c>
      <c r="B211" s="16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N211" s="3"/>
      <c r="O211" s="3"/>
      <c r="P211" s="3"/>
      <c r="Q211" s="2" t="s">
        <v>204</v>
      </c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</row>
    <row r="212" spans="1:48" ht="30" customHeight="1" x14ac:dyDescent="0.3">
      <c r="A212" s="16" t="s">
        <v>205</v>
      </c>
      <c r="B212" s="16" t="s">
        <v>52</v>
      </c>
      <c r="C212" s="16" t="s">
        <v>206</v>
      </c>
      <c r="D212" s="14">
        <v>1</v>
      </c>
      <c r="E212" s="15"/>
      <c r="F212" s="15"/>
      <c r="G212" s="15"/>
      <c r="H212" s="15"/>
      <c r="I212" s="15"/>
      <c r="J212" s="15"/>
      <c r="K212" s="15"/>
      <c r="L212" s="15"/>
      <c r="M212" s="16" t="s">
        <v>52</v>
      </c>
      <c r="N212" s="2" t="s">
        <v>207</v>
      </c>
      <c r="O212" s="2" t="s">
        <v>52</v>
      </c>
      <c r="P212" s="2" t="s">
        <v>52</v>
      </c>
      <c r="Q212" s="2" t="s">
        <v>204</v>
      </c>
      <c r="R212" s="2" t="s">
        <v>66</v>
      </c>
      <c r="S212" s="2" t="s">
        <v>66</v>
      </c>
      <c r="T212" s="2" t="s">
        <v>65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208</v>
      </c>
      <c r="AV212" s="3">
        <v>66</v>
      </c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204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204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204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204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204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204</v>
      </c>
    </row>
    <row r="219" spans="1:48" ht="30" customHeight="1" x14ac:dyDescent="0.3">
      <c r="A219" s="14"/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Q219" s="1" t="s">
        <v>204</v>
      </c>
    </row>
    <row r="220" spans="1:48" ht="30" customHeight="1" x14ac:dyDescent="0.3">
      <c r="A220" s="14"/>
      <c r="B220" s="14"/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Q220" s="1" t="s">
        <v>204</v>
      </c>
    </row>
    <row r="221" spans="1:48" ht="30" customHeight="1" x14ac:dyDescent="0.3">
      <c r="A221" s="14"/>
      <c r="B221" s="14"/>
      <c r="C221" s="14"/>
      <c r="D221" s="14"/>
      <c r="E221" s="15"/>
      <c r="F221" s="15"/>
      <c r="G221" s="15"/>
      <c r="H221" s="15"/>
      <c r="I221" s="15"/>
      <c r="J221" s="15"/>
      <c r="K221" s="15"/>
      <c r="L221" s="15"/>
      <c r="M221" s="14"/>
      <c r="Q221" s="1" t="s">
        <v>204</v>
      </c>
    </row>
    <row r="222" spans="1:48" ht="30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 t="s">
        <v>204</v>
      </c>
    </row>
    <row r="223" spans="1:48" ht="30" customHeight="1" x14ac:dyDescent="0.3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1" t="s">
        <v>204</v>
      </c>
    </row>
    <row r="224" spans="1:48" ht="30" customHeight="1" x14ac:dyDescent="0.3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1" t="s">
        <v>204</v>
      </c>
    </row>
    <row r="225" spans="1:17" ht="30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204</v>
      </c>
    </row>
    <row r="226" spans="1:17" ht="30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204</v>
      </c>
    </row>
    <row r="227" spans="1:17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204</v>
      </c>
    </row>
    <row r="228" spans="1:17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204</v>
      </c>
    </row>
    <row r="229" spans="1:17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204</v>
      </c>
    </row>
    <row r="230" spans="1:17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204</v>
      </c>
    </row>
    <row r="231" spans="1:17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204</v>
      </c>
    </row>
    <row r="232" spans="1:17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204</v>
      </c>
    </row>
    <row r="233" spans="1:17" ht="30" customHeight="1" x14ac:dyDescent="0.3">
      <c r="A233" s="16" t="s">
        <v>72</v>
      </c>
      <c r="B233" s="14"/>
      <c r="C233" s="14"/>
      <c r="D233" s="14"/>
      <c r="E233" s="15"/>
      <c r="F233" s="15">
        <f>SUMIF(Q212:Q232,"0102",F212:F232)</f>
        <v>0</v>
      </c>
      <c r="G233" s="15"/>
      <c r="H233" s="15">
        <f>SUMIF(Q212:Q232,"0102",H212:H232)</f>
        <v>0</v>
      </c>
      <c r="I233" s="15"/>
      <c r="J233" s="15">
        <f>SUMIF(Q212:Q232,"0102",J212:J232)</f>
        <v>0</v>
      </c>
      <c r="K233" s="15"/>
      <c r="L233" s="15">
        <f>SUMIF(Q212:Q232,"0102",L212:L232)</f>
        <v>0</v>
      </c>
      <c r="M233" s="14"/>
      <c r="N233" t="s">
        <v>73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10" manualBreakCount="10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2026-07-01T09:42:01Z</dcterms:created>
  <dcterms:modified xsi:type="dcterms:W3CDTF">2026-07-08T01:55:41Z</dcterms:modified>
</cp:coreProperties>
</file>