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내문서\Desktop\"/>
    </mc:Choice>
  </mc:AlternateContent>
  <bookViews>
    <workbookView xWindow="0" yWindow="0" windowWidth="17280" windowHeight="7710" tabRatio="863" activeTab="1"/>
  </bookViews>
  <sheets>
    <sheet name="표지" sheetId="61" r:id="rId1"/>
    <sheet name="결과" sheetId="4" r:id="rId2"/>
    <sheet name="간지4" sheetId="9" r:id="rId3"/>
    <sheet name="총괄" sheetId="10" r:id="rId4"/>
    <sheet name="간지5" sheetId="11" r:id="rId5"/>
    <sheet name="속지1" sheetId="12" r:id="rId6"/>
    <sheet name="재료집계" sheetId="13" r:id="rId7"/>
    <sheet name="직재산출" sheetId="84" r:id="rId8"/>
    <sheet name="간재" sheetId="68" r:id="rId9"/>
    <sheet name="작업설" sheetId="17" r:id="rId10"/>
    <sheet name="속지2" sheetId="18" r:id="rId11"/>
    <sheet name="노무집계" sheetId="19" r:id="rId12"/>
    <sheet name="직노산출" sheetId="85" r:id="rId13"/>
    <sheet name="간노" sheetId="94" r:id="rId14"/>
    <sheet name="간노비율" sheetId="87" r:id="rId15"/>
    <sheet name="노단(제)" sheetId="23" r:id="rId16"/>
    <sheet name="노무비발생액" sheetId="88" r:id="rId17"/>
    <sheet name="속지3" sheetId="24" r:id="rId18"/>
    <sheet name="경비집계" sheetId="25" r:id="rId19"/>
    <sheet name="경률" sheetId="26" r:id="rId20"/>
    <sheet name="속지4" sheetId="28" r:id="rId21"/>
    <sheet name="일반" sheetId="29" r:id="rId22"/>
    <sheet name="일반율(산)" sheetId="79" r:id="rId23"/>
    <sheet name="일률" sheetId="71" r:id="rId24"/>
    <sheet name="속지5" sheetId="31" r:id="rId25"/>
    <sheet name="이윤" sheetId="32" r:id="rId26"/>
    <sheet name="이율" sheetId="33" r:id="rId27"/>
    <sheet name="간지6" sheetId="34" r:id="rId28"/>
    <sheet name="속지7" sheetId="75" r:id="rId29"/>
    <sheet name="단가조사" sheetId="76" r:id="rId30"/>
    <sheet name="속지9" sheetId="64" r:id="rId31"/>
    <sheet name="기업(손)" sheetId="81" r:id="rId32"/>
    <sheet name="기업(제)" sheetId="93" r:id="rId33"/>
    <sheet name="업체(손)" sheetId="90" r:id="rId34"/>
    <sheet name="업체(제)" sheetId="91" r:id="rId35"/>
  </sheets>
  <externalReferences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_" localSheetId="13" hidden="1">[1]표지!#REF!</definedName>
    <definedName name="_" localSheetId="32" hidden="1">[1]표지!#REF!</definedName>
    <definedName name="_" localSheetId="29" hidden="1">[1]표지!#REF!</definedName>
    <definedName name="_" localSheetId="28" hidden="1">[1]표지!#REF!</definedName>
    <definedName name="_" hidden="1">[1]표지!#REF!</definedName>
    <definedName name="____" localSheetId="13" hidden="1">[1]표지!#REF!</definedName>
    <definedName name="____" localSheetId="32" hidden="1">[1]표지!#REF!</definedName>
    <definedName name="____" localSheetId="29" hidden="1">[1]표지!#REF!</definedName>
    <definedName name="____" localSheetId="28" hidden="1">[1]표지!#REF!</definedName>
    <definedName name="____" hidden="1">[1]표지!#REF!</definedName>
    <definedName name="__123Graph_AA" hidden="1">[2]Sheet13!$S$50:$AV$50</definedName>
    <definedName name="__123Graph_AB" hidden="1">[2]Sheet13!$S$51:$AV$51</definedName>
    <definedName name="__123Graph_AC" hidden="1">[2]Sheet13!$S$47:$AV$47</definedName>
    <definedName name="__123Graph_AD" hidden="1">[2]Sheet13!$O$64:$O$131</definedName>
    <definedName name="__123Graph_AE" hidden="1">[2]Sheet13!$O$131:$O$201</definedName>
    <definedName name="__123Graph_AF" hidden="1">[2]Sheet13!$O$202:$O$271</definedName>
    <definedName name="__123Graph_AG" hidden="1">[2]Sheet13!$O$272:$O$341</definedName>
    <definedName name="__123Graph_X" localSheetId="13" hidden="1">[3]수문보고!#REF!</definedName>
    <definedName name="__123Graph_X" localSheetId="8" hidden="1">[3]수문보고!#REF!</definedName>
    <definedName name="__123Graph_X" localSheetId="32" hidden="1">[3]수문보고!#REF!</definedName>
    <definedName name="__123Graph_X" localSheetId="29" hidden="1">[3]수문보고!#REF!</definedName>
    <definedName name="__123Graph_X" localSheetId="28" hidden="1">[3]수문보고!#REF!</definedName>
    <definedName name="__123Graph_X" localSheetId="30" hidden="1">[3]수문보고!#REF!</definedName>
    <definedName name="__123Graph_X" hidden="1">[3]수문보고!#REF!</definedName>
    <definedName name="__123Graph_XA" hidden="1">[2]Sheet13!$S$48:$AV$48</definedName>
    <definedName name="__123Graph_XB" hidden="1">[2]Sheet13!$S$48:$AV$48</definedName>
    <definedName name="__123Graph_XC" hidden="1">[2]Sheet13!$S$48:$AV$48</definedName>
    <definedName name="__123Graph_XD" hidden="1">[2]Sheet13!$N$64:$N$131</definedName>
    <definedName name="__123Graph_XE" hidden="1">[2]Sheet13!$N$131:$N$201</definedName>
    <definedName name="__123Graph_XF" hidden="1">[2]Sheet13!$N$202:$N$271</definedName>
    <definedName name="__123Graph_XG" hidden="1">[2]Sheet13!$N$272:$N$341</definedName>
    <definedName name="_28h3_" localSheetId="13" hidden="1">#REF!</definedName>
    <definedName name="_28h3_" localSheetId="8" hidden="1">#REF!</definedName>
    <definedName name="_28h3_" localSheetId="32" hidden="1">#REF!</definedName>
    <definedName name="_28h3_" localSheetId="28" hidden="1">#REF!</definedName>
    <definedName name="_28h3_" localSheetId="30" hidden="1">#REF!</definedName>
    <definedName name="_28h3_" localSheetId="23" hidden="1">#REF!</definedName>
    <definedName name="_28h3_" hidden="1">#REF!</definedName>
    <definedName name="_Dist_Bin" localSheetId="13" hidden="1">#REF!</definedName>
    <definedName name="_Dist_Bin" localSheetId="8" hidden="1">#REF!</definedName>
    <definedName name="_Dist_Bin" localSheetId="32" hidden="1">#REF!</definedName>
    <definedName name="_Dist_Bin" localSheetId="29" hidden="1">#REF!</definedName>
    <definedName name="_Dist_Bin" localSheetId="28" hidden="1">#REF!</definedName>
    <definedName name="_Dist_Bin" localSheetId="30" hidden="1">#REF!</definedName>
    <definedName name="_Dist_Bin" localSheetId="23" hidden="1">#REF!</definedName>
    <definedName name="_Dist_Bin" localSheetId="0" hidden="1">#REF!</definedName>
    <definedName name="_Dist_Bin" hidden="1">#REF!</definedName>
    <definedName name="_Dist_Values" localSheetId="13" hidden="1">#REF!</definedName>
    <definedName name="_Dist_Values" localSheetId="8" hidden="1">#REF!</definedName>
    <definedName name="_Dist_Values" localSheetId="32" hidden="1">#REF!</definedName>
    <definedName name="_Dist_Values" localSheetId="29" hidden="1">#REF!</definedName>
    <definedName name="_Dist_Values" localSheetId="28" hidden="1">#REF!</definedName>
    <definedName name="_Dist_Values" localSheetId="30" hidden="1">#REF!</definedName>
    <definedName name="_Dist_Values" localSheetId="23" hidden="1">#REF!</definedName>
    <definedName name="_Dist_Values" localSheetId="0" hidden="1">#REF!</definedName>
    <definedName name="_Dist_Values" hidden="1">#REF!</definedName>
    <definedName name="_Fill" localSheetId="13" hidden="1">#REF!</definedName>
    <definedName name="_Fill" localSheetId="8" hidden="1">#REF!</definedName>
    <definedName name="_Fill" localSheetId="32" hidden="1">#REF!</definedName>
    <definedName name="_Fill" localSheetId="29" hidden="1">#REF!</definedName>
    <definedName name="_Fill" localSheetId="28" hidden="1">#REF!</definedName>
    <definedName name="_Fill" localSheetId="30" hidden="1">#REF!</definedName>
    <definedName name="_Fill" localSheetId="23" hidden="1">#REF!</definedName>
    <definedName name="_Fill" localSheetId="0" hidden="1">#REF!</definedName>
    <definedName name="_Fill" hidden="1">#REF!</definedName>
    <definedName name="_xlnm._FilterDatabase" localSheetId="13" hidden="1">#REF!</definedName>
    <definedName name="_xlnm._FilterDatabase" localSheetId="8" hidden="1">#REF!</definedName>
    <definedName name="_xlnm._FilterDatabase" localSheetId="32" hidden="1">#REF!</definedName>
    <definedName name="_xlnm._FilterDatabase" localSheetId="29" hidden="1">단가조사!$A$6:$V$262</definedName>
    <definedName name="_xlnm._FilterDatabase" localSheetId="28" hidden="1">#REF!</definedName>
    <definedName name="_xlnm._FilterDatabase" localSheetId="30" hidden="1">#REF!</definedName>
    <definedName name="_xlnm._FilterDatabase" localSheetId="23" hidden="1">#REF!</definedName>
    <definedName name="_xlnm._FilterDatabase" localSheetId="12" hidden="1">직노산출!$A$5:$F$202</definedName>
    <definedName name="_xlnm._FilterDatabase" localSheetId="7" hidden="1">직재산출!$A$5:$Y$3731</definedName>
    <definedName name="_xlnm._FilterDatabase" localSheetId="0" hidden="1">#REF!</definedName>
    <definedName name="_xlnm._FilterDatabase" hidden="1">#REF!</definedName>
    <definedName name="_Key1" localSheetId="13" hidden="1">#REF!</definedName>
    <definedName name="_Key1" localSheetId="8" hidden="1">#REF!</definedName>
    <definedName name="_Key1" localSheetId="32" hidden="1">#REF!</definedName>
    <definedName name="_Key1" localSheetId="29" hidden="1">#REF!</definedName>
    <definedName name="_Key1" localSheetId="28" hidden="1">#REF!</definedName>
    <definedName name="_Key1" localSheetId="30" hidden="1">#REF!</definedName>
    <definedName name="_Key1" localSheetId="23" hidden="1">#REF!</definedName>
    <definedName name="_Key1" localSheetId="0" hidden="1">#REF!</definedName>
    <definedName name="_Key1" hidden="1">#REF!</definedName>
    <definedName name="_Key2" localSheetId="13" hidden="1">#REF!</definedName>
    <definedName name="_Key2" localSheetId="8" hidden="1">#REF!</definedName>
    <definedName name="_Key2" localSheetId="32" hidden="1">#REF!</definedName>
    <definedName name="_Key2" localSheetId="29" hidden="1">#REF!</definedName>
    <definedName name="_Key2" localSheetId="28" hidden="1">#REF!</definedName>
    <definedName name="_Key2" localSheetId="30" hidden="1">#REF!</definedName>
    <definedName name="_Key2" localSheetId="23" hidden="1">#REF!</definedName>
    <definedName name="_Key2" localSheetId="0" hidden="1">#REF!</definedName>
    <definedName name="_Key2" hidden="1">#REF!</definedName>
    <definedName name="_MatInverse_In" localSheetId="13" hidden="1">#REF!</definedName>
    <definedName name="_MatInverse_In" localSheetId="8" hidden="1">#REF!</definedName>
    <definedName name="_MatInverse_In" localSheetId="32" hidden="1">#REF!</definedName>
    <definedName name="_MatInverse_In" localSheetId="28" hidden="1">#REF!</definedName>
    <definedName name="_MatInverse_In" localSheetId="30" hidden="1">#REF!</definedName>
    <definedName name="_MatInverse_In" localSheetId="23" hidden="1">#REF!</definedName>
    <definedName name="_MatInverse_In" hidden="1">#REF!</definedName>
    <definedName name="_MatMult_A" localSheetId="13" hidden="1">#REF!</definedName>
    <definedName name="_MatMult_A" localSheetId="8" hidden="1">#REF!</definedName>
    <definedName name="_MatMult_A" localSheetId="32" hidden="1">#REF!</definedName>
    <definedName name="_MatMult_A" localSheetId="28" hidden="1">#REF!</definedName>
    <definedName name="_MatMult_A" localSheetId="30" hidden="1">#REF!</definedName>
    <definedName name="_MatMult_A" localSheetId="23" hidden="1">#REF!</definedName>
    <definedName name="_MatMult_A" hidden="1">#REF!</definedName>
    <definedName name="_MatMult_AxB" localSheetId="13" hidden="1">#REF!</definedName>
    <definedName name="_MatMult_AxB" localSheetId="8" hidden="1">#REF!</definedName>
    <definedName name="_MatMult_AxB" localSheetId="32" hidden="1">#REF!</definedName>
    <definedName name="_MatMult_AxB" localSheetId="28" hidden="1">#REF!</definedName>
    <definedName name="_MatMult_AxB" localSheetId="30" hidden="1">#REF!</definedName>
    <definedName name="_MatMult_AxB" localSheetId="23" hidden="1">#REF!</definedName>
    <definedName name="_MatMult_AxB" hidden="1">#REF!</definedName>
    <definedName name="_MatMult_B" localSheetId="13" hidden="1">#REF!</definedName>
    <definedName name="_MatMult_B" localSheetId="8" hidden="1">#REF!</definedName>
    <definedName name="_MatMult_B" localSheetId="32" hidden="1">#REF!</definedName>
    <definedName name="_MatMult_B" localSheetId="28" hidden="1">#REF!</definedName>
    <definedName name="_MatMult_B" localSheetId="30" hidden="1">#REF!</definedName>
    <definedName name="_MatMult_B" localSheetId="23" hidden="1">#REF!</definedName>
    <definedName name="_MatMult_B" hidden="1">#REF!</definedName>
    <definedName name="_Order1" hidden="1">255</definedName>
    <definedName name="_Order2" hidden="1">255</definedName>
    <definedName name="_Parse_In" localSheetId="13" hidden="1">#REF!</definedName>
    <definedName name="_Parse_In" localSheetId="8" hidden="1">#REF!</definedName>
    <definedName name="_Parse_In" localSheetId="32" hidden="1">#REF!</definedName>
    <definedName name="_Parse_In" localSheetId="28" hidden="1">#REF!</definedName>
    <definedName name="_Parse_In" localSheetId="30" hidden="1">#REF!</definedName>
    <definedName name="_Parse_In" localSheetId="23" hidden="1">#REF!</definedName>
    <definedName name="_Parse_In" hidden="1">#REF!</definedName>
    <definedName name="_Parse_Out" localSheetId="13" hidden="1">#REF!</definedName>
    <definedName name="_Parse_Out" localSheetId="8" hidden="1">#REF!</definedName>
    <definedName name="_Parse_Out" localSheetId="32" hidden="1">#REF!</definedName>
    <definedName name="_Parse_Out" localSheetId="29" hidden="1">#REF!</definedName>
    <definedName name="_Parse_Out" localSheetId="28" hidden="1">#REF!</definedName>
    <definedName name="_Parse_Out" localSheetId="30" hidden="1">#REF!</definedName>
    <definedName name="_Parse_Out" localSheetId="23" hidden="1">#REF!</definedName>
    <definedName name="_Parse_Out" localSheetId="0" hidden="1">#REF!</definedName>
    <definedName name="_Parse_Out" hidden="1">#REF!</definedName>
    <definedName name="_Regression_Int" hidden="1">1</definedName>
    <definedName name="_Regression_Out" localSheetId="13" hidden="1">#REF!</definedName>
    <definedName name="_Regression_Out" localSheetId="8" hidden="1">#REF!</definedName>
    <definedName name="_Regression_Out" localSheetId="32" hidden="1">#REF!</definedName>
    <definedName name="_Regression_Out" localSheetId="29" hidden="1">#REF!</definedName>
    <definedName name="_Regression_Out" localSheetId="28" hidden="1">#REF!</definedName>
    <definedName name="_Regression_Out" localSheetId="30" hidden="1">#REF!</definedName>
    <definedName name="_Regression_Out" localSheetId="23" hidden="1">#REF!</definedName>
    <definedName name="_Regression_Out" localSheetId="0" hidden="1">#REF!</definedName>
    <definedName name="_Regression_Out" hidden="1">#REF!</definedName>
    <definedName name="_Regression_X" localSheetId="13" hidden="1">#REF!</definedName>
    <definedName name="_Regression_X" localSheetId="8" hidden="1">#REF!</definedName>
    <definedName name="_Regression_X" localSheetId="32" hidden="1">#REF!</definedName>
    <definedName name="_Regression_X" localSheetId="29" hidden="1">#REF!</definedName>
    <definedName name="_Regression_X" localSheetId="28" hidden="1">#REF!</definedName>
    <definedName name="_Regression_X" localSheetId="30" hidden="1">#REF!</definedName>
    <definedName name="_Regression_X" localSheetId="23" hidden="1">#REF!</definedName>
    <definedName name="_Regression_X" localSheetId="0" hidden="1">#REF!</definedName>
    <definedName name="_Regression_X" hidden="1">#REF!</definedName>
    <definedName name="_Regression_Y" localSheetId="13" hidden="1">#REF!</definedName>
    <definedName name="_Regression_Y" localSheetId="8" hidden="1">#REF!</definedName>
    <definedName name="_Regression_Y" localSheetId="32" hidden="1">#REF!</definedName>
    <definedName name="_Regression_Y" localSheetId="29" hidden="1">#REF!</definedName>
    <definedName name="_Regression_Y" localSheetId="28" hidden="1">#REF!</definedName>
    <definedName name="_Regression_Y" localSheetId="30" hidden="1">#REF!</definedName>
    <definedName name="_Regression_Y" localSheetId="23" hidden="1">#REF!</definedName>
    <definedName name="_Regression_Y" localSheetId="0" hidden="1">#REF!</definedName>
    <definedName name="_Regression_Y" hidden="1">#REF!</definedName>
    <definedName name="_Sort" localSheetId="13" hidden="1">#REF!</definedName>
    <definedName name="_Sort" localSheetId="8" hidden="1">#REF!</definedName>
    <definedName name="_Sort" localSheetId="32" hidden="1">#REF!</definedName>
    <definedName name="_Sort" localSheetId="29" hidden="1">#REF!</definedName>
    <definedName name="_Sort" localSheetId="28" hidden="1">#REF!</definedName>
    <definedName name="_Sort" localSheetId="30" hidden="1">#REF!</definedName>
    <definedName name="_Sort" localSheetId="23" hidden="1">#REF!</definedName>
    <definedName name="_Sort" localSheetId="0" hidden="1">#REF!</definedName>
    <definedName name="_Sort" hidden="1">#REF!</definedName>
    <definedName name="_Table1_In1" localSheetId="13" hidden="1">#REF!</definedName>
    <definedName name="_Table1_In1" localSheetId="8" hidden="1">#REF!</definedName>
    <definedName name="_Table1_In1" localSheetId="32" hidden="1">#REF!</definedName>
    <definedName name="_Table1_In1" localSheetId="29" hidden="1">#REF!</definedName>
    <definedName name="_Table1_In1" localSheetId="28" hidden="1">#REF!</definedName>
    <definedName name="_Table1_In1" localSheetId="30" hidden="1">#REF!</definedName>
    <definedName name="_Table1_In1" localSheetId="23" hidden="1">#REF!</definedName>
    <definedName name="_Table1_In1" localSheetId="0" hidden="1">#REF!</definedName>
    <definedName name="_Table1_In1" hidden="1">#REF!</definedName>
    <definedName name="_Table1_Out" localSheetId="13" hidden="1">#REF!</definedName>
    <definedName name="_Table1_Out" localSheetId="8" hidden="1">#REF!</definedName>
    <definedName name="_Table1_Out" localSheetId="32" hidden="1">#REF!</definedName>
    <definedName name="_Table1_Out" localSheetId="29" hidden="1">#REF!</definedName>
    <definedName name="_Table1_Out" localSheetId="28" hidden="1">#REF!</definedName>
    <definedName name="_Table1_Out" localSheetId="30" hidden="1">#REF!</definedName>
    <definedName name="_Table1_Out" localSheetId="23" hidden="1">#REF!</definedName>
    <definedName name="_Table1_Out" localSheetId="0" hidden="1">#REF!</definedName>
    <definedName name="_Table1_Out" hidden="1">#REF!</definedName>
    <definedName name="A" localSheetId="13" hidden="1">#REF!</definedName>
    <definedName name="A" localSheetId="8" hidden="1">#REF!</definedName>
    <definedName name="A" localSheetId="32" hidden="1">#REF!</definedName>
    <definedName name="A" localSheetId="28" hidden="1">#REF!</definedName>
    <definedName name="A" localSheetId="30" hidden="1">#REF!</definedName>
    <definedName name="A" localSheetId="23" hidden="1">#REF!</definedName>
    <definedName name="A" hidden="1">#REF!</definedName>
    <definedName name="aa" hidden="1">'[4]98수문일위'!$A$1:$P$2004</definedName>
    <definedName name="aaa" localSheetId="13" hidden="1">#REF!</definedName>
    <definedName name="aaa" localSheetId="8" hidden="1">#REF!</definedName>
    <definedName name="aaa" localSheetId="32" hidden="1">#REF!</definedName>
    <definedName name="aaa" localSheetId="29" hidden="1">#REF!</definedName>
    <definedName name="aaa" localSheetId="28" hidden="1">#REF!</definedName>
    <definedName name="aaa" localSheetId="30" hidden="1">#REF!</definedName>
    <definedName name="aaa" localSheetId="23" hidden="1">#REF!</definedName>
    <definedName name="aaa" localSheetId="0" hidden="1">#REF!</definedName>
    <definedName name="aaa" hidden="1">#REF!</definedName>
    <definedName name="AAAA" localSheetId="13" hidden="1">[5]입찰안!#REF!</definedName>
    <definedName name="AAAA" localSheetId="8" hidden="1">[5]입찰안!#REF!</definedName>
    <definedName name="AAAA" localSheetId="32" hidden="1">[5]입찰안!#REF!</definedName>
    <definedName name="AAAA" localSheetId="29" hidden="1">[5]입찰안!#REF!</definedName>
    <definedName name="AAAA" localSheetId="28" hidden="1">[5]입찰안!#REF!</definedName>
    <definedName name="AAAA" localSheetId="30" hidden="1">[5]입찰안!#REF!</definedName>
    <definedName name="AAAA" localSheetId="0" hidden="1">[5]입찰안!#REF!</definedName>
    <definedName name="AAAA" hidden="1">[5]입찰안!#REF!</definedName>
    <definedName name="AccessDatabase" hidden="1">"D:\공무jaje\98년품의-수불\98146.mdb"</definedName>
    <definedName name="ACX" localSheetId="13" hidden="1">#REF!</definedName>
    <definedName name="ACX" localSheetId="32" hidden="1">#REF!</definedName>
    <definedName name="ACX" localSheetId="29" hidden="1">#REF!</definedName>
    <definedName name="ACX" localSheetId="28" hidden="1">#REF!</definedName>
    <definedName name="ACX" hidden="1">#REF!</definedName>
    <definedName name="AJH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slsdkjfjs" localSheetId="13" hidden="1">#REF!</definedName>
    <definedName name="alslsdkjfjs" localSheetId="32" hidden="1">#REF!</definedName>
    <definedName name="alslsdkjfjs" localSheetId="29" hidden="1">#REF!</definedName>
    <definedName name="alslsdkjfjs" localSheetId="28" hidden="1">#REF!</definedName>
    <definedName name="alslsdkjfjs" hidden="1">#REF!</definedName>
    <definedName name="anscount" hidden="1">1</definedName>
    <definedName name="AREA0002" localSheetId="13" hidden="1">#REF!</definedName>
    <definedName name="AREA0002" localSheetId="8" hidden="1">#REF!</definedName>
    <definedName name="AREA0002" localSheetId="32" hidden="1">#REF!</definedName>
    <definedName name="AREA0002" localSheetId="28" hidden="1">#REF!</definedName>
    <definedName name="AREA0002" localSheetId="30" hidden="1">#REF!</definedName>
    <definedName name="AREA0002" localSheetId="23" hidden="1">#REF!</definedName>
    <definedName name="AREA0002" hidden="1">#REF!</definedName>
    <definedName name="ASC" hidden="1">'[6]98수문일위'!$A$1:$P$2004</definedName>
    <definedName name="asdfasdfasdfasfcasx" hidden="1">'[7]98수문일위'!$A$1:$P$2004</definedName>
    <definedName name="asdjflasdf" localSheetId="29" hidden="1">{#N/A,#N/A,FALSE,"3가";#N/A,#N/A,FALSE,"3나";#N/A,#N/A,FALSE,"3다"}</definedName>
    <definedName name="asdjflasdf" localSheetId="23" hidden="1">{#N/A,#N/A,FALSE,"3가";#N/A,#N/A,FALSE,"3나";#N/A,#N/A,FALSE,"3다"}</definedName>
    <definedName name="asdjflasdf" hidden="1">{#N/A,#N/A,FALSE,"3가";#N/A,#N/A,FALSE,"3나";#N/A,#N/A,FALSE,"3다"}</definedName>
    <definedName name="AWEGAWEG" localSheetId="13" hidden="1">#REF!</definedName>
    <definedName name="AWEGAWEG" localSheetId="32" hidden="1">#REF!</definedName>
    <definedName name="AWEGAWEG" localSheetId="29" hidden="1">#REF!</definedName>
    <definedName name="AWEGAWEG" localSheetId="28" hidden="1">#REF!</definedName>
    <definedName name="AWEGAWEG" hidden="1">#REF!</definedName>
    <definedName name="AWG" localSheetId="13" hidden="1">#REF!</definedName>
    <definedName name="AWG" localSheetId="32" hidden="1">#REF!</definedName>
    <definedName name="AWG" localSheetId="28" hidden="1">#REF!</definedName>
    <definedName name="AWG" hidden="1">#REF!</definedName>
    <definedName name="AWGRA" localSheetId="13" hidden="1">#REF!</definedName>
    <definedName name="AWGRA" localSheetId="32" hidden="1">#REF!</definedName>
    <definedName name="AWGRA" localSheetId="28" hidden="1">#REF!</definedName>
    <definedName name="AWGRA" hidden="1">#REF!</definedName>
    <definedName name="AWGRWGAW" localSheetId="13" hidden="1">#REF!</definedName>
    <definedName name="AWGRWGAW" localSheetId="32" hidden="1">#REF!</definedName>
    <definedName name="AWGRWGAW" localSheetId="28" hidden="1">#REF!</definedName>
    <definedName name="AWGRWGAW" hidden="1">#REF!</definedName>
    <definedName name="b" localSheetId="13" hidden="1">[5]입찰안!#REF!</definedName>
    <definedName name="b" localSheetId="8" hidden="1">[5]입찰안!#REF!</definedName>
    <definedName name="b" localSheetId="32" hidden="1">[5]입찰안!#REF!</definedName>
    <definedName name="b" localSheetId="29" hidden="1">[5]입찰안!#REF!</definedName>
    <definedName name="b" localSheetId="28" hidden="1">[5]입찰안!#REF!</definedName>
    <definedName name="b" localSheetId="30" hidden="1">[5]입찰안!#REF!</definedName>
    <definedName name="b" localSheetId="23" hidden="1">[5]입찰안!#REF!</definedName>
    <definedName name="b" localSheetId="0" hidden="1">[5]입찰안!#REF!</definedName>
    <definedName name="b" hidden="1">[5]입찰안!#REF!</definedName>
    <definedName name="BB" hidden="1">'[8]#REF'!$S$48:$AV$48</definedName>
    <definedName name="bbbb" localSheetId="13" hidden="1">[5]입찰안!#REF!</definedName>
    <definedName name="bbbb" localSheetId="8" hidden="1">[5]입찰안!#REF!</definedName>
    <definedName name="bbbb" localSheetId="32" hidden="1">[5]입찰안!#REF!</definedName>
    <definedName name="bbbb" localSheetId="29" hidden="1">[5]입찰안!#REF!</definedName>
    <definedName name="bbbb" localSheetId="28" hidden="1">[5]입찰안!#REF!</definedName>
    <definedName name="bbbb" localSheetId="30" hidden="1">[5]입찰안!#REF!</definedName>
    <definedName name="bbbb" localSheetId="0" hidden="1">[5]입찰안!#REF!</definedName>
    <definedName name="bbbb" hidden="1">[5]입찰안!#REF!</definedName>
    <definedName name="CC" hidden="1">'[8]#REF'!$O$64:$O$131</definedName>
    <definedName name="CCC" hidden="1">[2]Sheet14!$L$61:$L$130</definedName>
    <definedName name="DDD" localSheetId="13" hidden="1">#REF!</definedName>
    <definedName name="DDD" localSheetId="8" hidden="1">#REF!</definedName>
    <definedName name="DDD" localSheetId="32" hidden="1">#REF!</definedName>
    <definedName name="DDD" localSheetId="28" hidden="1">#REF!</definedName>
    <definedName name="DDD" localSheetId="30" hidden="1">#REF!</definedName>
    <definedName name="DDD" localSheetId="23" hidden="1">#REF!</definedName>
    <definedName name="DDD" hidden="1">#REF!</definedName>
    <definedName name="ddddd" hidden="1">[9]Sheet1!$A$6:$A$216</definedName>
    <definedName name="DDDDDDDDDD" localSheetId="29" hidden="1">{#N/A,#N/A,FALSE,"포장단가"}</definedName>
    <definedName name="DDDDDDDDDD" localSheetId="23" hidden="1">{#N/A,#N/A,FALSE,"포장단가"}</definedName>
    <definedName name="DDDDDDDDDD" localSheetId="0" hidden="1">{#N/A,#N/A,FALSE,"포장단가"}</definedName>
    <definedName name="DDDDDDDDDD" hidden="1">{#N/A,#N/A,FALSE,"포장단가"}</definedName>
    <definedName name="DDFRE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" localSheetId="13" hidden="1">'[10]갑지(추정)'!#REF!</definedName>
    <definedName name="DE" localSheetId="32" hidden="1">'[10]갑지(추정)'!#REF!</definedName>
    <definedName name="DE" localSheetId="29" hidden="1">'[10]갑지(추정)'!#REF!</definedName>
    <definedName name="DE" localSheetId="28" hidden="1">'[10]갑지(추정)'!#REF!</definedName>
    <definedName name="DE" hidden="1">'[10]갑지(추정)'!#REF!</definedName>
    <definedName name="DFASDF" localSheetId="13" hidden="1">#REF!</definedName>
    <definedName name="DFASDF" localSheetId="32" hidden="1">#REF!</definedName>
    <definedName name="DFASDF" localSheetId="29" hidden="1">#REF!</definedName>
    <definedName name="DFASDF" localSheetId="28" hidden="1">#REF!</definedName>
    <definedName name="DFASDF" hidden="1">#REF!</definedName>
    <definedName name="dfdfd" localSheetId="29" hidden="1">{#N/A,#N/A,FALSE,"2~8번"}</definedName>
    <definedName name="dfdfd" localSheetId="23" hidden="1">{#N/A,#N/A,FALSE,"2~8번"}</definedName>
    <definedName name="dfdfd" hidden="1">{#N/A,#N/A,FALSE,"2~8번"}</definedName>
    <definedName name="DJDJDJDJ" localSheetId="29" hidden="1">{#N/A,#N/A,FALSE,"3가";#N/A,#N/A,FALSE,"3나";#N/A,#N/A,FALSE,"3다"}</definedName>
    <definedName name="DJDJDJDJ" localSheetId="23" hidden="1">{#N/A,#N/A,FALSE,"3가";#N/A,#N/A,FALSE,"3나";#N/A,#N/A,FALSE,"3다"}</definedName>
    <definedName name="DJDJDJDJ" hidden="1">{#N/A,#N/A,FALSE,"3가";#N/A,#N/A,FALSE,"3나";#N/A,#N/A,FALSE,"3다"}</definedName>
    <definedName name="DJYDTYJ" localSheetId="13" hidden="1">#REF!</definedName>
    <definedName name="DJYDTYJ" localSheetId="32" hidden="1">#REF!</definedName>
    <definedName name="DJYDTYJ" localSheetId="29" hidden="1">#REF!</definedName>
    <definedName name="DJYDTYJ" localSheetId="28" hidden="1">#REF!</definedName>
    <definedName name="DJYDTYJ" hidden="1">#REF!</definedName>
    <definedName name="dk" localSheetId="29" hidden="1">{#N/A,#N/A,FALSE,"Sheet1"}</definedName>
    <definedName name="dk" localSheetId="23" hidden="1">{#N/A,#N/A,FALSE,"Sheet1"}</definedName>
    <definedName name="dk" hidden="1">{#N/A,#N/A,FALSE,"Sheet1"}</definedName>
    <definedName name="DRJDRTH" localSheetId="13" hidden="1">#REF!</definedName>
    <definedName name="DRJDRTH" localSheetId="32" hidden="1">#REF!</definedName>
    <definedName name="DRJDRTH" localSheetId="29" hidden="1">#REF!</definedName>
    <definedName name="DRJDRTH" localSheetId="28" hidden="1">#REF!</definedName>
    <definedName name="DRJDRTH" hidden="1">#REF!</definedName>
    <definedName name="DSF" hidden="1">[2]GEN!$S$48:$AV$48</definedName>
    <definedName name="dsfga" localSheetId="29" hidden="1">{#N/A,#N/A,FALSE,"3가";#N/A,#N/A,FALSE,"3나";#N/A,#N/A,FALSE,"3다"}</definedName>
    <definedName name="dsfga" localSheetId="23" hidden="1">{#N/A,#N/A,FALSE,"3가";#N/A,#N/A,FALSE,"3나";#N/A,#N/A,FALSE,"3다"}</definedName>
    <definedName name="dsfga" hidden="1">{#N/A,#N/A,FALSE,"3가";#N/A,#N/A,FALSE,"3나";#N/A,#N/A,FALSE,"3다"}</definedName>
    <definedName name="DTYJTH" localSheetId="13" hidden="1">#REF!</definedName>
    <definedName name="DTYJTH" localSheetId="32" hidden="1">#REF!</definedName>
    <definedName name="DTYJTH" localSheetId="29" hidden="1">#REF!</definedName>
    <definedName name="DTYJTH" localSheetId="28" hidden="1">#REF!</definedName>
    <definedName name="DTYJTH" hidden="1">#REF!</definedName>
    <definedName name="EWAFADS" hidden="1">[11]Sheet14!$M$61:$M$130</definedName>
    <definedName name="EWFDA" hidden="1">[11]Sheet14!$Q$45:$AT$45</definedName>
    <definedName name="EWR" hidden="1">[2]GEN!$S$48:$AV$48</definedName>
    <definedName name="ff" localSheetId="13" hidden="1">#REF!</definedName>
    <definedName name="ff" localSheetId="8" hidden="1">#REF!</definedName>
    <definedName name="ff" localSheetId="32" hidden="1">#REF!</definedName>
    <definedName name="ff" localSheetId="28" hidden="1">#REF!</definedName>
    <definedName name="ff" localSheetId="30" hidden="1">#REF!</definedName>
    <definedName name="ff" localSheetId="23" hidden="1">#REF!</definedName>
    <definedName name="ff" hidden="1">#REF!</definedName>
    <definedName name="FFD호ㅗㅗ" localSheetId="13" hidden="1">[12]노임단가!#REF!</definedName>
    <definedName name="FFD호ㅗㅗ" localSheetId="32" hidden="1">[12]노임단가!#REF!</definedName>
    <definedName name="FFD호ㅗㅗ" localSheetId="29" hidden="1">[12]노임단가!#REF!</definedName>
    <definedName name="FFD호ㅗㅗ" localSheetId="28" hidden="1">[12]노임단가!#REF!</definedName>
    <definedName name="FFD호ㅗㅗ" hidden="1">[12]노임단가!#REF!</definedName>
    <definedName name="FG" hidden="1">[2]GEN!$S$50:$AV$50</definedName>
    <definedName name="FH" hidden="1">[2]GEN!$S$47:$AV$47</definedName>
    <definedName name="FI" localSheetId="13" hidden="1">#REF!</definedName>
    <definedName name="FI" localSheetId="8" hidden="1">#REF!</definedName>
    <definedName name="FI" localSheetId="32" hidden="1">#REF!</definedName>
    <definedName name="FI" localSheetId="29" hidden="1">#REF!</definedName>
    <definedName name="FI" localSheetId="28" hidden="1">#REF!</definedName>
    <definedName name="FI" localSheetId="30" hidden="1">#REF!</definedName>
    <definedName name="FI" localSheetId="23" hidden="1">#REF!</definedName>
    <definedName name="FI" localSheetId="0" hidden="1">#REF!</definedName>
    <definedName name="FI" hidden="1">#REF!</definedName>
    <definedName name="FYUKGFYUK" localSheetId="13" hidden="1">#REF!</definedName>
    <definedName name="FYUKGFYUK" localSheetId="32" hidden="1">#REF!</definedName>
    <definedName name="FYUKGFYUK" localSheetId="28" hidden="1">#REF!</definedName>
    <definedName name="FYUKGFYUK" hidden="1">#REF!</definedName>
    <definedName name="gfdsdfg" localSheetId="29" hidden="1">{#N/A,#N/A,FALSE,"3가";#N/A,#N/A,FALSE,"3나";#N/A,#N/A,FALSE,"3다"}</definedName>
    <definedName name="gfdsdfg" localSheetId="23" hidden="1">{#N/A,#N/A,FALSE,"3가";#N/A,#N/A,FALSE,"3나";#N/A,#N/A,FALSE,"3다"}</definedName>
    <definedName name="gfdsdfg" hidden="1">{#N/A,#N/A,FALSE,"3가";#N/A,#N/A,FALSE,"3나";#N/A,#N/A,FALSE,"3다"}</definedName>
    <definedName name="GFSD" hidden="1">[2]GEN!$Q$48:$AT$48</definedName>
    <definedName name="GUS" localSheetId="29" hidden="1">{#N/A,#N/A,FALSE,"현장 NCR 분석";#N/A,#N/A,FALSE,"현장품질감사";#N/A,#N/A,FALSE,"현장품질감사"}</definedName>
    <definedName name="GUS" localSheetId="23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H" localSheetId="13" hidden="1">#REF!</definedName>
    <definedName name="HH" localSheetId="8" hidden="1">#REF!</definedName>
    <definedName name="HH" localSheetId="32" hidden="1">#REF!</definedName>
    <definedName name="HH" localSheetId="28" hidden="1">#REF!</definedName>
    <definedName name="HH" localSheetId="30" hidden="1">#REF!</definedName>
    <definedName name="HH" localSheetId="23" hidden="1">#REF!</definedName>
    <definedName name="HH" hidden="1">#REF!</definedName>
    <definedName name="HHH" localSheetId="13" hidden="1">#REF!</definedName>
    <definedName name="HHH" localSheetId="8" hidden="1">#REF!</definedName>
    <definedName name="HHH" localSheetId="32" hidden="1">#REF!</definedName>
    <definedName name="HHH" localSheetId="28" hidden="1">#REF!</definedName>
    <definedName name="HHH" localSheetId="30" hidden="1">#REF!</definedName>
    <definedName name="HHH" localSheetId="23" hidden="1">#REF!</definedName>
    <definedName name="HHH" hidden="1">#REF!</definedName>
    <definedName name="HHHH" hidden="1">'[8]#REF'!$N$131:$N$201</definedName>
    <definedName name="HTML_CodePage" hidden="1">949</definedName>
    <definedName name="HTML_Control" localSheetId="29" hidden="1">{"'Sheet1'!$A$1:$H$49"}</definedName>
    <definedName name="HTML_Control" localSheetId="23" hidden="1">{"'Sheet1'!$A$1:$H$49"}</definedName>
    <definedName name="HTML_Control" hidden="1">{"'Sheet1'!$A$1:$H$49"}</definedName>
    <definedName name="HTML_Description" hidden="1">""</definedName>
    <definedName name="HTML_Email" hidden="1">""</definedName>
    <definedName name="HTML_Header" hidden="1">"Sheet1"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IJELLS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U" localSheetId="29" hidden="1">{#N/A,#N/A,FALSE,"포장단가"}</definedName>
    <definedName name="ITU" localSheetId="23" hidden="1">{#N/A,#N/A,FALSE,"포장단가"}</definedName>
    <definedName name="ITU" localSheetId="0" hidden="1">{#N/A,#N/A,FALSE,"포장단가"}</definedName>
    <definedName name="ITU" hidden="1">{#N/A,#N/A,FALSE,"포장단가"}</definedName>
    <definedName name="IU" hidden="1">[2]GEN!$O$131:$O$201</definedName>
    <definedName name="J" localSheetId="29" hidden="1">{#N/A,#N/A,FALSE,"포장단가"}</definedName>
    <definedName name="J" localSheetId="23" hidden="1">{#N/A,#N/A,FALSE,"포장단가"}</definedName>
    <definedName name="J" hidden="1">{#N/A,#N/A,FALSE,"포장단가"}</definedName>
    <definedName name="JANG" hidden="1">[2]Sheet14!$Q$45:$AT$45</definedName>
    <definedName name="JBG" localSheetId="13" hidden="1">#REF!</definedName>
    <definedName name="JBG" localSheetId="8" hidden="1">#REF!</definedName>
    <definedName name="JBG" localSheetId="32" hidden="1">#REF!</definedName>
    <definedName name="JBG" localSheetId="29" hidden="1">#REF!</definedName>
    <definedName name="JBG" localSheetId="28" hidden="1">#REF!</definedName>
    <definedName name="JBG" localSheetId="30" hidden="1">#REF!</definedName>
    <definedName name="JBG" localSheetId="23" hidden="1">#REF!</definedName>
    <definedName name="JBG" localSheetId="0" hidden="1">#REF!</definedName>
    <definedName name="JBG" hidden="1">#REF!</definedName>
    <definedName name="JJFOR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3" hidden="1">#REF!</definedName>
    <definedName name="JJJ" localSheetId="8" hidden="1">#REF!</definedName>
    <definedName name="JJJ" localSheetId="32" hidden="1">#REF!</definedName>
    <definedName name="JJJ" localSheetId="28" hidden="1">#REF!</definedName>
    <definedName name="JJJ" localSheetId="30" hidden="1">#REF!</definedName>
    <definedName name="JJJ" localSheetId="23" hidden="1">#REF!</definedName>
    <definedName name="JJJ" hidden="1">#REF!</definedName>
    <definedName name="JJJJ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localSheetId="29" hidden="1">{#N/A,#N/A,FALSE,"현장 NCR 분석";#N/A,#N/A,FALSE,"현장품질감사";#N/A,#N/A,FALSE,"현장품질감사"}</definedName>
    <definedName name="JK" localSheetId="23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SH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CCKC" localSheetId="29" hidden="1">{#N/A,#N/A,FALSE,"3가";#N/A,#N/A,FALSE,"3나";#N/A,#N/A,FALSE,"3다"}</definedName>
    <definedName name="KCCKC" localSheetId="23" hidden="1">{#N/A,#N/A,FALSE,"3가";#N/A,#N/A,FALSE,"3나";#N/A,#N/A,FALSE,"3다"}</definedName>
    <definedName name="KCCKC" hidden="1">{#N/A,#N/A,FALSE,"3가";#N/A,#N/A,FALSE,"3나";#N/A,#N/A,FALSE,"3다"}</definedName>
    <definedName name="KKA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3" hidden="1">#REF!</definedName>
    <definedName name="KKK" localSheetId="8" hidden="1">#REF!</definedName>
    <definedName name="KKK" localSheetId="32" hidden="1">#REF!</definedName>
    <definedName name="KKK" localSheetId="28" hidden="1">#REF!</definedName>
    <definedName name="KKK" localSheetId="30" hidden="1">#REF!</definedName>
    <definedName name="KKK" localSheetId="23" hidden="1">#REF!</definedName>
    <definedName name="KKK" hidden="1">#REF!</definedName>
    <definedName name="KKK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'[8]#REF'!$Q$48:$AT$48</definedName>
    <definedName name="KKKKK" localSheetId="13" hidden="1">#REF!</definedName>
    <definedName name="KKKKK" localSheetId="8" hidden="1">#REF!</definedName>
    <definedName name="KKKKK" localSheetId="32" hidden="1">#REF!</definedName>
    <definedName name="KKKKK" localSheetId="28" hidden="1">#REF!</definedName>
    <definedName name="KKKKK" localSheetId="30" hidden="1">#REF!</definedName>
    <definedName name="KKKKK" localSheetId="23" hidden="1">#REF!</definedName>
    <definedName name="KKKKK" hidden="1">#REF!</definedName>
    <definedName name="KKKSJ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3" hidden="1">#REF!</definedName>
    <definedName name="LLL" localSheetId="8" hidden="1">#REF!</definedName>
    <definedName name="LLL" localSheetId="32" hidden="1">#REF!</definedName>
    <definedName name="LLL" localSheetId="28" hidden="1">#REF!</definedName>
    <definedName name="LLL" localSheetId="30" hidden="1">#REF!</definedName>
    <definedName name="LLL" localSheetId="23" hidden="1">#REF!</definedName>
    <definedName name="LLL" hidden="1">#REF!</definedName>
    <definedName name="LLLLL" hidden="1">'[8]#REF'!$L$61:$L$130</definedName>
    <definedName name="LLLS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localSheetId="13" hidden="1">#REF!</definedName>
    <definedName name="m" localSheetId="8" hidden="1">#REF!</definedName>
    <definedName name="m" localSheetId="32" hidden="1">#REF!</definedName>
    <definedName name="m" localSheetId="28" hidden="1">#REF!</definedName>
    <definedName name="m" localSheetId="30" hidden="1">#REF!</definedName>
    <definedName name="m" localSheetId="23" hidden="1">#REF!</definedName>
    <definedName name="m" hidden="1">#REF!</definedName>
    <definedName name="MH" localSheetId="29" hidden="1">{#N/A,#N/A,FALSE,"Sheet1"}</definedName>
    <definedName name="MH" localSheetId="23" hidden="1">{#N/A,#N/A,FALSE,"Sheet1"}</definedName>
    <definedName name="MH" hidden="1">{#N/A,#N/A,FALSE,"Sheet1"}</definedName>
    <definedName name="MM" localSheetId="29" hidden="1">{#N/A,#N/A,FALSE,"단가표지"}</definedName>
    <definedName name="MM" localSheetId="23" hidden="1">{#N/A,#N/A,FALSE,"단가표지"}</definedName>
    <definedName name="MM" localSheetId="0" hidden="1">{#N/A,#N/A,FALSE,"단가표지"}</definedName>
    <definedName name="MM" hidden="1">{#N/A,#N/A,FALSE,"단가표지"}</definedName>
    <definedName name="MMM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S" localSheetId="29" hidden="1">{#N/A,#N/A,FALSE,"3가";#N/A,#N/A,FALSE,"3나";#N/A,#N/A,FALSE,"3다"}</definedName>
    <definedName name="MOS" localSheetId="23" hidden="1">{#N/A,#N/A,FALSE,"3가";#N/A,#N/A,FALSE,"3나";#N/A,#N/A,FALSE,"3다"}</definedName>
    <definedName name="MOS" hidden="1">{#N/A,#N/A,FALSE,"3가";#N/A,#N/A,FALSE,"3나";#N/A,#N/A,FALSE,"3다"}</definedName>
    <definedName name="OI" hidden="1">[2]GEN!$O$202:$O$271</definedName>
    <definedName name="ONP" localSheetId="13" hidden="1">#REF!</definedName>
    <definedName name="ONP" localSheetId="32" hidden="1">#REF!</definedName>
    <definedName name="ONP" localSheetId="29" hidden="1">#REF!</definedName>
    <definedName name="ONP" localSheetId="28" hidden="1">#REF!</definedName>
    <definedName name="ONP" hidden="1">#REF!</definedName>
    <definedName name="PPP" localSheetId="13" hidden="1">#REF!</definedName>
    <definedName name="PPP" localSheetId="8" hidden="1">#REF!</definedName>
    <definedName name="PPP" localSheetId="32" hidden="1">#REF!</definedName>
    <definedName name="PPP" localSheetId="28" hidden="1">#REF!</definedName>
    <definedName name="PPP" localSheetId="30" hidden="1">#REF!</definedName>
    <definedName name="PPP" localSheetId="23" hidden="1">#REF!</definedName>
    <definedName name="PPP" hidden="1">#REF!</definedName>
    <definedName name="_xlnm.Print_Area" localSheetId="13">간노!$A$1:$I$30</definedName>
    <definedName name="_xlnm.Print_Area" localSheetId="14">간노비율!$A$1:$J$25</definedName>
    <definedName name="_xlnm.Print_Area" localSheetId="8">간재!$A$1:$I$30</definedName>
    <definedName name="_xlnm.Print_Area" localSheetId="2">간지4!$A$1:$I$13</definedName>
    <definedName name="_xlnm.Print_Area" localSheetId="4">간지5!$A$1:$I$13</definedName>
    <definedName name="_xlnm.Print_Area" localSheetId="27">간지6!$A$1:$I$13</definedName>
    <definedName name="_xlnm.Print_Area" localSheetId="1">결과!$A$1:$G$26</definedName>
    <definedName name="_xlnm.Print_Area" localSheetId="19">경률!$A$1:$F$76</definedName>
    <definedName name="_xlnm.Print_Area" localSheetId="18">경비집계!$A$1:$F$36</definedName>
    <definedName name="_xlnm.Print_Area" localSheetId="31">'기업(손)'!$A$1:$H$41</definedName>
    <definedName name="_xlnm.Print_Area" localSheetId="32">'기업(제)'!$A$1:$H$25</definedName>
    <definedName name="_xlnm.Print_Area" localSheetId="15">'노단(제)'!$A$1:$H$147</definedName>
    <definedName name="_xlnm.Print_Area" localSheetId="16">노무비발생액!$A$1:$K$20</definedName>
    <definedName name="_xlnm.Print_Area" localSheetId="11">노무집계!$A$1:$I$25</definedName>
    <definedName name="_xlnm.Print_Area" localSheetId="29">단가조사!$C$1:$V$262</definedName>
    <definedName name="_xlnm.Print_Area" localSheetId="5">속지1!$A$1:$I$14</definedName>
    <definedName name="_xlnm.Print_Area" localSheetId="10">속지2!$A$1:$I$14</definedName>
    <definedName name="_xlnm.Print_Area" localSheetId="17">속지3!$A$1:$I$14</definedName>
    <definedName name="_xlnm.Print_Area" localSheetId="20">속지4!$A$1:$I$14</definedName>
    <definedName name="_xlnm.Print_Area" localSheetId="24">속지5!$A$1:$I$14</definedName>
    <definedName name="_xlnm.Print_Area" localSheetId="28">속지7!$A$1:$I$14</definedName>
    <definedName name="_xlnm.Print_Area" localSheetId="30">속지9!$A$1:$I$14</definedName>
    <definedName name="_xlnm.Print_Area" localSheetId="33">'업체(손)'!$A$1:$G$49</definedName>
    <definedName name="_xlnm.Print_Area" localSheetId="34">'업체(제)'!$A$1:$G$39</definedName>
    <definedName name="_xlnm.Print_Area" localSheetId="25">이윤!$A$1:$H$30</definedName>
    <definedName name="_xlnm.Print_Area" localSheetId="26">이율!$A$1:$I$32</definedName>
    <definedName name="_xlnm.Print_Area" localSheetId="23">일률!$A$1:$F$25</definedName>
    <definedName name="_xlnm.Print_Area" localSheetId="21">일반!$A$1:$H$30</definedName>
    <definedName name="_xlnm.Print_Area" localSheetId="22">'일반율(산)'!$A$1:$I$29</definedName>
    <definedName name="_xlnm.Print_Area" localSheetId="9">작업설!$A$1:$H$30</definedName>
    <definedName name="_xlnm.Print_Area" localSheetId="6">재료집계!$A$1:$I$25</definedName>
    <definedName name="_xlnm.Print_Area" localSheetId="12">직노산출!$A$1:$F$202</definedName>
    <definedName name="_xlnm.Print_Area" localSheetId="7">직재산출!$B$1:$T$3731</definedName>
    <definedName name="_xlnm.Print_Area" localSheetId="3">총괄!$A$1:$G$41</definedName>
    <definedName name="_xlnm.Print_Area" localSheetId="0">표지!$A$1:$C$27</definedName>
    <definedName name="_xlnm.Print_Titles" localSheetId="18">경비집계!$1:$2</definedName>
    <definedName name="_xlnm.Print_Titles" localSheetId="31">'기업(손)'!$1:$2</definedName>
    <definedName name="_xlnm.Print_Titles" localSheetId="32">'기업(제)'!$1:$2</definedName>
    <definedName name="_xlnm.Print_Titles" localSheetId="15">'노단(제)'!$4:$5</definedName>
    <definedName name="_xlnm.Print_Titles" localSheetId="29">단가조사!$5:$6</definedName>
    <definedName name="_xlnm.Print_Titles" localSheetId="33">'업체(손)'!$1:$4</definedName>
    <definedName name="_xlnm.Print_Titles" localSheetId="34">'업체(제)'!$1:$4</definedName>
    <definedName name="_xlnm.Print_Titles" localSheetId="12">직노산출!$4:$4</definedName>
    <definedName name="_xlnm.Print_Titles" localSheetId="7">직재산출!$4:$5</definedName>
    <definedName name="_xlnm.Print_Titles" localSheetId="3">총괄!$1:$2</definedName>
    <definedName name="QQQ" localSheetId="29" hidden="1">{#N/A,#N/A,FALSE,"포장단가"}</definedName>
    <definedName name="QQQ" localSheetId="23" hidden="1">{#N/A,#N/A,FALSE,"포장단가"}</definedName>
    <definedName name="QQQ" localSheetId="0" hidden="1">{#N/A,#N/A,FALSE,"포장단가"}</definedName>
    <definedName name="QQQ" hidden="1">{#N/A,#N/A,FALSE,"포장단가"}</definedName>
    <definedName name="qw" localSheetId="29" hidden="1">{#N/A,#N/A,FALSE,"단가표지"}</definedName>
    <definedName name="qw" localSheetId="23" hidden="1">{#N/A,#N/A,FALSE,"단가표지"}</definedName>
    <definedName name="qw" hidden="1">{#N/A,#N/A,FALSE,"단가표지"}</definedName>
    <definedName name="QWERQWER" localSheetId="13" hidden="1">#REF!</definedName>
    <definedName name="QWERQWER" localSheetId="32" hidden="1">#REF!</definedName>
    <definedName name="QWERQWER" localSheetId="29" hidden="1">#REF!</definedName>
    <definedName name="QWERQWER" localSheetId="28" hidden="1">#REF!</definedName>
    <definedName name="QWERQWER" hidden="1">#REF!</definedName>
    <definedName name="QWERT" localSheetId="13" hidden="1">#REF!</definedName>
    <definedName name="QWERT" localSheetId="32" hidden="1">#REF!</definedName>
    <definedName name="QWERT" localSheetId="28" hidden="1">#REF!</definedName>
    <definedName name="QWERT" hidden="1">#REF!</definedName>
    <definedName name="REG" hidden="1">[2]GEN!$S$51:$AV$51</definedName>
    <definedName name="REHGRE" localSheetId="29" hidden="1">{#N/A,#N/A,FALSE,"포장단가"}</definedName>
    <definedName name="REHGRE" localSheetId="23" hidden="1">{#N/A,#N/A,FALSE,"포장단가"}</definedName>
    <definedName name="REHGRE" localSheetId="0" hidden="1">{#N/A,#N/A,FALSE,"포장단가"}</definedName>
    <definedName name="REHGRE" hidden="1">{#N/A,#N/A,FALSE,"포장단가"}</definedName>
    <definedName name="RFYIFIOYGOPIO" localSheetId="13" hidden="1">#REF!</definedName>
    <definedName name="RFYIFIOYGOPIO" localSheetId="32" hidden="1">#REF!</definedName>
    <definedName name="RFYIFIOYGOPIO" localSheetId="29" hidden="1">#REF!</definedName>
    <definedName name="RFYIFIOYGOPIO" localSheetId="28" hidden="1">#REF!</definedName>
    <definedName name="RFYIFIOYGOPIO" hidden="1">#REF!</definedName>
    <definedName name="RK" localSheetId="29" hidden="1">{#N/A,#N/A,FALSE,"포장단가"}</definedName>
    <definedName name="RK" localSheetId="23" hidden="1">{#N/A,#N/A,FALSE,"포장단가"}</definedName>
    <definedName name="RK" localSheetId="0" hidden="1">{#N/A,#N/A,FALSE,"포장단가"}</definedName>
    <definedName name="RK" hidden="1">{#N/A,#N/A,FALSE,"포장단가"}</definedName>
    <definedName name="ro" localSheetId="29" hidden="1">{#N/A,#N/A,FALSE,"2~8번"}</definedName>
    <definedName name="ro" localSheetId="23" hidden="1">{#N/A,#N/A,FALSE,"2~8번"}</definedName>
    <definedName name="ro" hidden="1">{#N/A,#N/A,FALSE,"2~8번"}</definedName>
    <definedName name="Royalty" localSheetId="29" hidden="1">{#N/A,#N/A,FALSE,"Sheet1"}</definedName>
    <definedName name="Royalty" localSheetId="23" hidden="1">{#N/A,#N/A,FALSE,"Sheet1"}</definedName>
    <definedName name="Royalty" hidden="1">{#N/A,#N/A,FALSE,"Sheet1"}</definedName>
    <definedName name="SdAS" hidden="1">'[6]98수문일위'!$A$1:$P$2004</definedName>
    <definedName name="SDCFG\" localSheetId="29" hidden="1">{#N/A,#N/A,FALSE,"운반시간"}</definedName>
    <definedName name="SDCFG\" localSheetId="23" hidden="1">{#N/A,#N/A,FALSE,"운반시간"}</definedName>
    <definedName name="SDCFG\" hidden="1">{#N/A,#N/A,FALSE,"운반시간"}</definedName>
    <definedName name="SDF" localSheetId="29" hidden="1">{#N/A,#N/A,FALSE,"혼합골재"}</definedName>
    <definedName name="SDF" localSheetId="23" hidden="1">{#N/A,#N/A,FALSE,"혼합골재"}</definedName>
    <definedName name="SDF" hidden="1">{#N/A,#N/A,FALSE,"혼합골재"}</definedName>
    <definedName name="SDGAS" localSheetId="13" hidden="1">#REF!</definedName>
    <definedName name="SDGAS" localSheetId="32" hidden="1">#REF!</definedName>
    <definedName name="SDGAS" localSheetId="29" hidden="1">#REF!</definedName>
    <definedName name="SDGAS" localSheetId="28" hidden="1">#REF!</definedName>
    <definedName name="SDGAS" hidden="1">#REF!</definedName>
    <definedName name="SDRTHST" localSheetId="13" hidden="1">#REF!</definedName>
    <definedName name="SDRTHST" localSheetId="32" hidden="1">#REF!</definedName>
    <definedName name="SDRTHST" localSheetId="28" hidden="1">#REF!</definedName>
    <definedName name="SDRTHST" hidden="1">#REF!</definedName>
    <definedName name="sheet" localSheetId="29" hidden="1">{#N/A,#N/A,FALSE,"골재소요량";#N/A,#N/A,FALSE,"골재소요량"}</definedName>
    <definedName name="sheet" localSheetId="23" hidden="1">{#N/A,#N/A,FALSE,"골재소요량";#N/A,#N/A,FALSE,"골재소요량"}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olver_num" hidden="1">1</definedName>
    <definedName name="solver_nwt" hidden="1">1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S" hidden="1">[2]Sheet14!$M$201:$M$270</definedName>
    <definedName name="sss" localSheetId="29" hidden="1">{#N/A,#N/A,FALSE,"전력간선"}</definedName>
    <definedName name="sss" localSheetId="23" hidden="1">{#N/A,#N/A,FALSE,"전력간선"}</definedName>
    <definedName name="sss" localSheetId="0" hidden="1">{#N/A,#N/A,FALSE,"전력간선"}</definedName>
    <definedName name="sss" hidden="1">{#N/A,#N/A,FALSE,"전력간선"}</definedName>
    <definedName name="SSVSS" hidden="1">[11]Sheet14!$M$201:$M$270</definedName>
    <definedName name="TC" hidden="1">[2]Sheet14!$M$61:$M$130</definedName>
    <definedName name="TRSH" localSheetId="29" hidden="1">{#N/A,#N/A,FALSE,"포장단가"}</definedName>
    <definedName name="TRSH" localSheetId="23" hidden="1">{#N/A,#N/A,FALSE,"포장단가"}</definedName>
    <definedName name="TRSH" localSheetId="0" hidden="1">{#N/A,#N/A,FALSE,"포장단가"}</definedName>
    <definedName name="TRSH" hidden="1">{#N/A,#N/A,FALSE,"포장단가"}</definedName>
    <definedName name="tt" localSheetId="13" hidden="1">#REF!</definedName>
    <definedName name="tt" localSheetId="32" hidden="1">#REF!</definedName>
    <definedName name="tt" localSheetId="29" hidden="1">#REF!</definedName>
    <definedName name="tt" localSheetId="28" hidden="1">#REF!</definedName>
    <definedName name="tt" hidden="1">#REF!</definedName>
    <definedName name="TUR" hidden="1">[2]GEN!$O$272:$O$341</definedName>
    <definedName name="TYRY" localSheetId="13" hidden="1">#REF!</definedName>
    <definedName name="TYRY" localSheetId="32" hidden="1">#REF!</definedName>
    <definedName name="TYRY" localSheetId="29" hidden="1">#REF!</definedName>
    <definedName name="TYRY" localSheetId="28" hidden="1">#REF!</definedName>
    <definedName name="TYRY" hidden="1">#REF!</definedName>
    <definedName name="UI" hidden="1">[2]GEN!$O$64:$O$131</definedName>
    <definedName name="UY" hidden="1">[2]GEN!$L$61:$L$130</definedName>
    <definedName name="VHFG" localSheetId="13" hidden="1">#REF!</definedName>
    <definedName name="VHFG" localSheetId="32" hidden="1">#REF!</definedName>
    <definedName name="VHFG" localSheetId="29" hidden="1">#REF!</definedName>
    <definedName name="VHFG" localSheetId="28" hidden="1">#REF!</definedName>
    <definedName name="VHFG" hidden="1">#REF!</definedName>
    <definedName name="wew" localSheetId="13" hidden="1">#REF!</definedName>
    <definedName name="wew" localSheetId="8" hidden="1">#REF!</definedName>
    <definedName name="wew" localSheetId="32" hidden="1">#REF!</definedName>
    <definedName name="wew" localSheetId="29" hidden="1">#REF!</definedName>
    <definedName name="wew" localSheetId="28" hidden="1">#REF!</definedName>
    <definedName name="wew" localSheetId="30" hidden="1">#REF!</definedName>
    <definedName name="wew" localSheetId="23" hidden="1">#REF!</definedName>
    <definedName name="wew" hidden="1">#REF!</definedName>
    <definedName name="wrn.2번." localSheetId="29" hidden="1">{#N/A,#N/A,FALSE,"2~8번"}</definedName>
    <definedName name="wrn.2번." localSheetId="23" hidden="1">{#N/A,#N/A,FALSE,"2~8번"}</definedName>
    <definedName name="wrn.2번." localSheetId="0" hidden="1">{#N/A,#N/A,FALSE,"2~8번"}</definedName>
    <definedName name="wrn.2번." hidden="1">{#N/A,#N/A,FALSE,"2~8번"}</definedName>
    <definedName name="wrn.TEST." localSheetId="29" hidden="1">{#N/A,#N/A,FALSE,"3가";#N/A,#N/A,FALSE,"3나";#N/A,#N/A,FALSE,"3다"}</definedName>
    <definedName name="wrn.TEST." localSheetId="23" hidden="1">{#N/A,#N/A,FALSE,"3가";#N/A,#N/A,FALSE,"3나";#N/A,#N/A,FALSE,"3다"}</definedName>
    <definedName name="wrn.TEST." hidden="1">{#N/A,#N/A,FALSE,"3가";#N/A,#N/A,FALSE,"3나";#N/A,#N/A,FALSE,"3다"}</definedName>
    <definedName name="wrn.골재소요량." localSheetId="29" hidden="1">{#N/A,#N/A,FALSE,"골재소요량";#N/A,#N/A,FALSE,"골재소요량"}</definedName>
    <definedName name="wrn.골재소요량." localSheetId="23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9" hidden="1">{#N/A,#N/A,FALSE,"전력간선"}</definedName>
    <definedName name="wrn.교육청." localSheetId="23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9" hidden="1">{#N/A,#N/A,FALSE,"구조2"}</definedName>
    <definedName name="wrn.구조2." localSheetId="23" hidden="1">{#N/A,#N/A,FALSE,"구조2"}</definedName>
    <definedName name="wrn.구조2." hidden="1">{#N/A,#N/A,FALSE,"구조2"}</definedName>
    <definedName name="wrn.단가표지." localSheetId="29" hidden="1">{#N/A,#N/A,FALSE,"단가표지"}</definedName>
    <definedName name="wrn.단가표지." localSheetId="23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9" hidden="1">{#N/A,#N/A,FALSE,"배수1"}</definedName>
    <definedName name="wrn.배수1." localSheetId="23" hidden="1">{#N/A,#N/A,FALSE,"배수1"}</definedName>
    <definedName name="wrn.배수1." hidden="1">{#N/A,#N/A,FALSE,"배수1"}</definedName>
    <definedName name="wrn.배수2." localSheetId="29" hidden="1">{#N/A,#N/A,FALSE,"배수2"}</definedName>
    <definedName name="wrn.배수2." localSheetId="23" hidden="1">{#N/A,#N/A,FALSE,"배수2"}</definedName>
    <definedName name="wrn.배수2." hidden="1">{#N/A,#N/A,FALSE,"배수2"}</definedName>
    <definedName name="wrn.부대1." localSheetId="29" hidden="1">{#N/A,#N/A,FALSE,"부대1"}</definedName>
    <definedName name="wrn.부대1." localSheetId="23" hidden="1">{#N/A,#N/A,FALSE,"부대1"}</definedName>
    <definedName name="wrn.부대1." hidden="1">{#N/A,#N/A,FALSE,"부대1"}</definedName>
    <definedName name="wrn.부대2." localSheetId="29" hidden="1">{#N/A,#N/A,FALSE,"부대2"}</definedName>
    <definedName name="wrn.부대2." localSheetId="23" hidden="1">{#N/A,#N/A,FALSE,"부대2"}</definedName>
    <definedName name="wrn.부대2." hidden="1">{#N/A,#N/A,FALSE,"부대2"}</definedName>
    <definedName name="wrn.속도." localSheetId="29" hidden="1">{#N/A,#N/A,FALSE,"속도"}</definedName>
    <definedName name="wrn.속도." localSheetId="23" hidden="1">{#N/A,#N/A,FALSE,"속도"}</definedName>
    <definedName name="wrn.속도." hidden="1">{#N/A,#N/A,FALSE,"속도"}</definedName>
    <definedName name="wrn.송변전공종단가." localSheetId="2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localSheetId="29" hidden="1">{#N/A,#N/A,FALSE,"운반시간"}</definedName>
    <definedName name="wrn.운반시간." localSheetId="23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9" hidden="1">{#N/A,#N/A,FALSE,"이정표"}</definedName>
    <definedName name="wrn.이정표." localSheetId="23" hidden="1">{#N/A,#N/A,FALSE,"이정표"}</definedName>
    <definedName name="wrn.이정표." hidden="1">{#N/A,#N/A,FALSE,"이정표"}</definedName>
    <definedName name="wrn.조골재." localSheetId="29" hidden="1">{#N/A,#N/A,FALSE,"조골재"}</definedName>
    <definedName name="wrn.조골재." localSheetId="23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지수1." localSheetId="2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2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29" hidden="1">{#N/A,#N/A,FALSE,"Sheet1"}</definedName>
    <definedName name="wrn.철골집계표._.5칸." localSheetId="23" hidden="1">{#N/A,#N/A,FALSE,"Sheet1"}</definedName>
    <definedName name="wrn.철골집계표._.5칸." hidden="1">{#N/A,#N/A,FALSE,"Sheet1"}</definedName>
    <definedName name="wrn.토공1." localSheetId="29" hidden="1">{#N/A,#N/A,FALSE,"구조1"}</definedName>
    <definedName name="wrn.토공1." localSheetId="23" hidden="1">{#N/A,#N/A,FALSE,"구조1"}</definedName>
    <definedName name="wrn.토공1." hidden="1">{#N/A,#N/A,FALSE,"구조1"}</definedName>
    <definedName name="wrn.토공2." localSheetId="29" hidden="1">{#N/A,#N/A,FALSE,"토공2"}</definedName>
    <definedName name="wrn.토공2." localSheetId="23" hidden="1">{#N/A,#N/A,FALSE,"토공2"}</definedName>
    <definedName name="wrn.토공2." hidden="1">{#N/A,#N/A,FALSE,"토공2"}</definedName>
    <definedName name="wrn.포장1." localSheetId="29" hidden="1">{#N/A,#N/A,FALSE,"포장1";#N/A,#N/A,FALSE,"포장1"}</definedName>
    <definedName name="wrn.포장1." localSheetId="23" hidden="1">{#N/A,#N/A,FALSE,"포장1";#N/A,#N/A,FALSE,"포장1"}</definedName>
    <definedName name="wrn.포장1." hidden="1">{#N/A,#N/A,FALSE,"포장1";#N/A,#N/A,FALSE,"포장1"}</definedName>
    <definedName name="wrn.포장2." localSheetId="29" hidden="1">{#N/A,#N/A,FALSE,"포장2"}</definedName>
    <definedName name="wrn.포장2." localSheetId="23" hidden="1">{#N/A,#N/A,FALSE,"포장2"}</definedName>
    <definedName name="wrn.포장2." hidden="1">{#N/A,#N/A,FALSE,"포장2"}</definedName>
    <definedName name="wrn.포장단가." localSheetId="29" hidden="1">{#N/A,#N/A,FALSE,"포장단가"}</definedName>
    <definedName name="wrn.포장단가." localSheetId="23" hidden="1">{#N/A,#N/A,FALSE,"포장단가"}</definedName>
    <definedName name="wrn.포장단가." localSheetId="0" hidden="1">{#N/A,#N/A,FALSE,"포장단가"}</definedName>
    <definedName name="wrn.포장단가." hidden="1">{#N/A,#N/A,FALSE,"포장단가"}</definedName>
    <definedName name="wrn.표준공종단가." localSheetId="2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29" hidden="1">{#N/A,#N/A,FALSE,"표지목차"}</definedName>
    <definedName name="wrn.표지목차." localSheetId="23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9" hidden="1">{#N/A,#N/A,FALSE,"현장 NCR 분석";#N/A,#N/A,FALSE,"현장품질감사";#N/A,#N/A,FALSE,"현장품질감사"}</definedName>
    <definedName name="wrn.현장._.NCR._.분석." localSheetId="2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9" hidden="1">{#N/A,#N/A,FALSE,"혼합골재"}</definedName>
    <definedName name="wrn.혼합골재." localSheetId="23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W" hidden="1">[2]GEN!$O$131:$O$201</definedName>
    <definedName name="XCVBGSDFGSER" localSheetId="13" hidden="1">#REF!</definedName>
    <definedName name="XCVBGSDFGSER" localSheetId="32" hidden="1">#REF!</definedName>
    <definedName name="XCVBGSDFGSER" localSheetId="29" hidden="1">#REF!</definedName>
    <definedName name="XCVBGSDFGSER" localSheetId="28" hidden="1">#REF!</definedName>
    <definedName name="XCVBGSDFGSER" hidden="1">#REF!</definedName>
    <definedName name="YYY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x" localSheetId="13" hidden="1">[13]노임단가!#REF!</definedName>
    <definedName name="zx" localSheetId="8" hidden="1">[13]노임단가!#REF!</definedName>
    <definedName name="zx" localSheetId="32" hidden="1">[13]노임단가!#REF!</definedName>
    <definedName name="zx" localSheetId="29" hidden="1">[13]노임단가!#REF!</definedName>
    <definedName name="zx" localSheetId="28" hidden="1">[13]노임단가!#REF!</definedName>
    <definedName name="zx" localSheetId="30" hidden="1">[13]노임단가!#REF!</definedName>
    <definedName name="zx" hidden="1">[13]노임단가!#REF!</definedName>
    <definedName name="ZZZ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도" localSheetId="13" hidden="1">#REF!</definedName>
    <definedName name="가도" localSheetId="8" hidden="1">#REF!</definedName>
    <definedName name="가도" localSheetId="32" hidden="1">#REF!</definedName>
    <definedName name="가도" localSheetId="29" hidden="1">#REF!</definedName>
    <definedName name="가도" localSheetId="28" hidden="1">#REF!</definedName>
    <definedName name="가도" localSheetId="30" hidden="1">#REF!</definedName>
    <definedName name="가도" localSheetId="23" hidden="1">#REF!</definedName>
    <definedName name="가도" localSheetId="0" hidden="1">#REF!</definedName>
    <definedName name="가도" hidden="1">#REF!</definedName>
    <definedName name="간접경비" localSheetId="13" hidden="1">#REF!</definedName>
    <definedName name="간접경비" localSheetId="32" hidden="1">#REF!</definedName>
    <definedName name="간접경비" localSheetId="28" hidden="1">#REF!</definedName>
    <definedName name="간접경비" hidden="1">#REF!</definedName>
    <definedName name="강각" hidden="1">[2]Sheet14!$Q$48:$AT$48</definedName>
    <definedName name="개거" localSheetId="13" hidden="1">#REF!</definedName>
    <definedName name="개거" localSheetId="32" hidden="1">#REF!</definedName>
    <definedName name="개거" localSheetId="29" hidden="1">#REF!</definedName>
    <definedName name="개거" localSheetId="28" hidden="1">#REF!</definedName>
    <definedName name="개거" hidden="1">#REF!</definedName>
    <definedName name="검사내역" localSheetId="29" hidden="1">{"'Sheet1'!$A$1:$H$49"}</definedName>
    <definedName name="검사내역" localSheetId="23" hidden="1">{"'Sheet1'!$A$1:$H$49"}</definedName>
    <definedName name="검사내역" hidden="1">{"'Sheet1'!$A$1:$H$49"}</definedName>
    <definedName name="견적대비표" localSheetId="13" hidden="1">#REF!</definedName>
    <definedName name="견적대비표" localSheetId="32" hidden="1">#REF!</definedName>
    <definedName name="견적대비표" localSheetId="29" hidden="1">#REF!</definedName>
    <definedName name="견적대비표" localSheetId="28" hidden="1">#REF!</definedName>
    <definedName name="견적대비표" hidden="1">#REF!</definedName>
    <definedName name="경비1" localSheetId="13" hidden="1">#REF!</definedName>
    <definedName name="경비1" localSheetId="32" hidden="1">#REF!</definedName>
    <definedName name="경비1" localSheetId="28" hidden="1">#REF!</definedName>
    <definedName name="경비1" hidden="1">#REF!</definedName>
    <definedName name="공정표" localSheetId="29" hidden="1">{#N/A,#N/A,FALSE,"현장 NCR 분석";#N/A,#N/A,FALSE,"현장품질감사";#N/A,#N/A,FALSE,"현장품질감사"}</definedName>
    <definedName name="공정표" localSheetId="23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localSheetId="13" hidden="1">#REF!</definedName>
    <definedName name="공종간지" localSheetId="8" hidden="1">#REF!</definedName>
    <definedName name="공종간지" localSheetId="32" hidden="1">#REF!</definedName>
    <definedName name="공종간지" localSheetId="29" hidden="1">#REF!</definedName>
    <definedName name="공종간지" localSheetId="28" hidden="1">#REF!</definedName>
    <definedName name="공종간지" localSheetId="30" hidden="1">#REF!</definedName>
    <definedName name="공종간지" localSheetId="23" hidden="1">#REF!</definedName>
    <definedName name="공종간지" hidden="1">#REF!</definedName>
    <definedName name="관리비" localSheetId="13" hidden="1">#REF!</definedName>
    <definedName name="관리비" localSheetId="32" hidden="1">#REF!</definedName>
    <definedName name="관리비" localSheetId="28" hidden="1">#REF!</definedName>
    <definedName name="관리비" hidden="1">#REF!</definedName>
    <definedName name="교대펄근집계" localSheetId="29" hidden="1">{#N/A,#N/A,FALSE,"배수1"}</definedName>
    <definedName name="교대펄근집계" localSheetId="23" hidden="1">{#N/A,#N/A,FALSE,"배수1"}</definedName>
    <definedName name="교대펄근집계" hidden="1">{#N/A,#N/A,FALSE,"배수1"}</definedName>
    <definedName name="구산갑지" localSheetId="13" hidden="1">#REF!</definedName>
    <definedName name="구산갑지" localSheetId="8" hidden="1">#REF!</definedName>
    <definedName name="구산갑지" localSheetId="32" hidden="1">#REF!</definedName>
    <definedName name="구산갑지" localSheetId="28" hidden="1">#REF!</definedName>
    <definedName name="구산갑지" localSheetId="30" hidden="1">#REF!</definedName>
    <definedName name="구산갑지" localSheetId="23" hidden="1">#REF!</definedName>
    <definedName name="구산갑지" hidden="1">#REF!</definedName>
    <definedName name="ㄴ" localSheetId="29" hidden="1">{#N/A,#N/A,FALSE,"혼합골재"}</definedName>
    <definedName name="ㄴ" localSheetId="23" hidden="1">{#N/A,#N/A,FALSE,"혼합골재"}</definedName>
    <definedName name="ㄴ" hidden="1">{#N/A,#N/A,FALSE,"혼합골재"}</definedName>
    <definedName name="ㄴㄴㄴ" localSheetId="13" hidden="1">#REF!</definedName>
    <definedName name="ㄴㄴㄴ" localSheetId="8" hidden="1">#REF!</definedName>
    <definedName name="ㄴㄴㄴ" localSheetId="32" hidden="1">#REF!</definedName>
    <definedName name="ㄴㄴㄴ" localSheetId="28" hidden="1">#REF!</definedName>
    <definedName name="ㄴㄴㄴ" localSheetId="30" hidden="1">#REF!</definedName>
    <definedName name="ㄴㄴㄴ" localSheetId="23" hidden="1">#REF!</definedName>
    <definedName name="ㄴㄴㄴ" hidden="1">#REF!</definedName>
    <definedName name="ㄴㄴㄴㄴ" localSheetId="13" hidden="1">#REF!</definedName>
    <definedName name="ㄴㄴㄴㄴ" localSheetId="8" hidden="1">#REF!</definedName>
    <definedName name="ㄴㄴㄴㄴ" localSheetId="32" hidden="1">#REF!</definedName>
    <definedName name="ㄴㄴㄴㄴ" localSheetId="28" hidden="1">#REF!</definedName>
    <definedName name="ㄴㄴㄴㄴ" localSheetId="30" hidden="1">#REF!</definedName>
    <definedName name="ㄴㄴㄴㄴ" localSheetId="23" hidden="1">#REF!</definedName>
    <definedName name="ㄴㄴㄴㄴ" hidden="1">#REF!</definedName>
    <definedName name="ㄴㄴㄴㄴㄴ" localSheetId="13" hidden="1">#REF!</definedName>
    <definedName name="ㄴㄴㄴㄴㄴ" localSheetId="8" hidden="1">#REF!</definedName>
    <definedName name="ㄴㄴㄴㄴㄴ" localSheetId="32" hidden="1">#REF!</definedName>
    <definedName name="ㄴㄴㄴㄴㄴ" localSheetId="28" hidden="1">#REF!</definedName>
    <definedName name="ㄴㄴㄴㄴㄴ" localSheetId="30" hidden="1">#REF!</definedName>
    <definedName name="ㄴㄴㄴㄴㄴ" localSheetId="23" hidden="1">#REF!</definedName>
    <definedName name="ㄴㄴㄴㄴㄴ" hidden="1">#REF!</definedName>
    <definedName name="ㄴㅀㅎㄹ노" localSheetId="29" hidden="1">{#N/A,#N/A,FALSE,"포장단가"}</definedName>
    <definedName name="ㄴㅀㅎㄹ노" localSheetId="23" hidden="1">{#N/A,#N/A,FALSE,"포장단가"}</definedName>
    <definedName name="ㄴㅀㅎㄹ노" localSheetId="0" hidden="1">{#N/A,#N/A,FALSE,"포장단가"}</definedName>
    <definedName name="ㄴㅀㅎㄹ노" hidden="1">{#N/A,#N/A,FALSE,"포장단가"}</definedName>
    <definedName name="ㄴㅁ" localSheetId="13" hidden="1">#REF!</definedName>
    <definedName name="ㄴㅁ" localSheetId="32" hidden="1">#REF!</definedName>
    <definedName name="ㄴㅁ" localSheetId="29" hidden="1">#REF!</definedName>
    <definedName name="ㄴㅁ" localSheetId="28" hidden="1">#REF!</definedName>
    <definedName name="ㄴㅁ" hidden="1">#REF!</definedName>
    <definedName name="ㄴㅁㄴㅇㄹ" localSheetId="13" hidden="1">#REF!</definedName>
    <definedName name="ㄴㅁㄴㅇㄹ" localSheetId="32" hidden="1">#REF!</definedName>
    <definedName name="ㄴㅁㄴㅇㄹ" localSheetId="28" hidden="1">#REF!</definedName>
    <definedName name="ㄴㅁㄴㅇㄹ" hidden="1">#REF!</definedName>
    <definedName name="ㄴㅇㄹㄷ" localSheetId="13" hidden="1">#REF!</definedName>
    <definedName name="ㄴㅇㄹㄷ" localSheetId="32" hidden="1">#REF!</definedName>
    <definedName name="ㄴㅇㄹㄷ" localSheetId="28" hidden="1">#REF!</definedName>
    <definedName name="ㄴㅇㄹㄷ" hidden="1">#REF!</definedName>
    <definedName name="ㄴㅇㄻ" localSheetId="13" hidden="1">#REF!</definedName>
    <definedName name="ㄴㅇㄻ" localSheetId="32" hidden="1">#REF!</definedName>
    <definedName name="ㄴㅇㄻ" localSheetId="28" hidden="1">#REF!</definedName>
    <definedName name="ㄴㅇㄻ" hidden="1">#REF!</definedName>
    <definedName name="ㄴㅇㄼㅈㄷㄹ" hidden="1">'[7]98수문일위'!$A$1:$P$2004</definedName>
    <definedName name="ㄴㅇㅇ" localSheetId="13" hidden="1">#REF!</definedName>
    <definedName name="ㄴㅇㅇ" localSheetId="32" hidden="1">#REF!</definedName>
    <definedName name="ㄴㅇㅇ" localSheetId="29" hidden="1">#REF!</definedName>
    <definedName name="ㄴㅇㅇ" localSheetId="28" hidden="1">#REF!</definedName>
    <definedName name="ㄴㅇㅇ" hidden="1">#REF!</definedName>
    <definedName name="ㄴㅇㅍㅁㄴㅇㄹ" hidden="1">'[6]98수문일위'!$A$1:$P$2004</definedName>
    <definedName name="ㄷㄱ" hidden="1">'[8]#REF'!$M$201:$M$270</definedName>
    <definedName name="ㄷㄳ" hidden="1">'[8]#REF'!$M$61:$M$130</definedName>
    <definedName name="ㄷㄷ" localSheetId="13" hidden="1">#REF!</definedName>
    <definedName name="ㄷㄷ" localSheetId="8" hidden="1">#REF!</definedName>
    <definedName name="ㄷㄷ" localSheetId="32" hidden="1">#REF!</definedName>
    <definedName name="ㄷㄷ" localSheetId="28" hidden="1">#REF!</definedName>
    <definedName name="ㄷㄷ" localSheetId="30" hidden="1">#REF!</definedName>
    <definedName name="ㄷㄷ" localSheetId="23" hidden="1">#REF!</definedName>
    <definedName name="ㄷㄷ" hidden="1">#REF!</definedName>
    <definedName name="ㄷㄺㄷㅈㄱ" localSheetId="13" hidden="1">[14]설계개요!#REF!</definedName>
    <definedName name="ㄷㄺㄷㅈㄱ" localSheetId="32" hidden="1">[14]설계개요!#REF!</definedName>
    <definedName name="ㄷㄺㄷㅈㄱ" localSheetId="29" hidden="1">[14]설계개요!#REF!</definedName>
    <definedName name="ㄷㄺㄷㅈㄱ" localSheetId="28" hidden="1">[14]설계개요!#REF!</definedName>
    <definedName name="ㄷㄺㄷㅈㄱ" hidden="1">[14]설계개요!#REF!</definedName>
    <definedName name="단인상" hidden="1">[15]수지예산!$O$59:$O$59</definedName>
    <definedName name="대상알지" localSheetId="29" hidden="1">{#N/A,#N/A,FALSE,"혼합골재"}</definedName>
    <definedName name="대상알지" localSheetId="23" hidden="1">{#N/A,#N/A,FALSE,"혼합골재"}</definedName>
    <definedName name="대상알지" hidden="1">{#N/A,#N/A,FALSE,"혼합골재"}</definedName>
    <definedName name="ㄹ고ㅎ샤ㄷ" localSheetId="29" hidden="1">{#N/A,#N/A,FALSE,"포장단가"}</definedName>
    <definedName name="ㄹ고ㅎ샤ㄷ" localSheetId="23" hidden="1">{#N/A,#N/A,FALSE,"포장단가"}</definedName>
    <definedName name="ㄹ고ㅎ샤ㄷ" localSheetId="0" hidden="1">{#N/A,#N/A,FALSE,"포장단가"}</definedName>
    <definedName name="ㄹ고ㅎ샤ㄷ" hidden="1">{#N/A,#N/A,FALSE,"포장단가"}</definedName>
    <definedName name="ㄹㄴ" localSheetId="13" hidden="1">#REF!</definedName>
    <definedName name="ㄹㄴ" localSheetId="32" hidden="1">#REF!</definedName>
    <definedName name="ㄹㄴ" localSheetId="29" hidden="1">#REF!</definedName>
    <definedName name="ㄹㄴ" localSheetId="28" hidden="1">#REF!</definedName>
    <definedName name="ㄹㄴ" hidden="1">#REF!</definedName>
    <definedName name="ㄹㄹ" localSheetId="13" hidden="1">#REF!</definedName>
    <definedName name="ㄹㄹ" localSheetId="8" hidden="1">#REF!</definedName>
    <definedName name="ㄹㄹ" localSheetId="32" hidden="1">#REF!</definedName>
    <definedName name="ㄹㄹ" localSheetId="29" hidden="1">#REF!</definedName>
    <definedName name="ㄹㄹ" localSheetId="28" hidden="1">#REF!</definedName>
    <definedName name="ㄹㄹ" localSheetId="30" hidden="1">#REF!</definedName>
    <definedName name="ㄹㄹ" localSheetId="23" hidden="1">#REF!</definedName>
    <definedName name="ㄹㄹ" localSheetId="0" hidden="1">#REF!</definedName>
    <definedName name="ㄹㄹ" hidden="1">#REF!</definedName>
    <definedName name="ㄹㄹㄹ" localSheetId="13" hidden="1">#REF!</definedName>
    <definedName name="ㄹㄹㄹ" localSheetId="8" hidden="1">#REF!</definedName>
    <definedName name="ㄹㄹㄹ" localSheetId="32" hidden="1">#REF!</definedName>
    <definedName name="ㄹㄹㄹ" localSheetId="29" hidden="1">#REF!</definedName>
    <definedName name="ㄹㄹㄹ" localSheetId="28" hidden="1">#REF!</definedName>
    <definedName name="ㄹㄹㄹ" localSheetId="30" hidden="1">#REF!</definedName>
    <definedName name="ㄹㄹㄹ" localSheetId="23" hidden="1">#REF!</definedName>
    <definedName name="ㄹㄹㄹ" hidden="1">#REF!</definedName>
    <definedName name="ㄹㄹㅇㄴㄴ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ㅈㄷㅊ" hidden="1">'[6]98수문일위'!$A$1:$P$2004</definedName>
    <definedName name="ㄹㅇㅁㄴㄹ" localSheetId="29" hidden="1">{#N/A,#N/A,FALSE,"3가";#N/A,#N/A,FALSE,"3나";#N/A,#N/A,FALSE,"3다"}</definedName>
    <definedName name="ㄹㅇㅁㄴㄹ" localSheetId="23" hidden="1">{#N/A,#N/A,FALSE,"3가";#N/A,#N/A,FALSE,"3나";#N/A,#N/A,FALSE,"3다"}</definedName>
    <definedName name="ㄹㅇㅁㄴㄹ" hidden="1">{#N/A,#N/A,FALSE,"3가";#N/A,#N/A,FALSE,"3나";#N/A,#N/A,FALSE,"3다"}</definedName>
    <definedName name="ㄻㄹ" localSheetId="29" hidden="1">{#N/A,#N/A,FALSE,"3가";#N/A,#N/A,FALSE,"3나";#N/A,#N/A,FALSE,"3다"}</definedName>
    <definedName name="ㄻㄹ" localSheetId="23" hidden="1">{#N/A,#N/A,FALSE,"3가";#N/A,#N/A,FALSE,"3나";#N/A,#N/A,FALSE,"3다"}</definedName>
    <definedName name="ㄻㄹ" hidden="1">{#N/A,#N/A,FALSE,"3가";#N/A,#N/A,FALSE,"3나";#N/A,#N/A,FALSE,"3다"}</definedName>
    <definedName name="ㅀ" localSheetId="29" hidden="1">{#N/A,#N/A,FALSE,"포장단가"}</definedName>
    <definedName name="ㅀ" localSheetId="23" hidden="1">{#N/A,#N/A,FALSE,"포장단가"}</definedName>
    <definedName name="ㅀ" localSheetId="0" hidden="1">{#N/A,#N/A,FALSE,"포장단가"}</definedName>
    <definedName name="ㅀ" hidden="1">{#N/A,#N/A,FALSE,"포장단가"}</definedName>
    <definedName name="ㅀㅎ허" localSheetId="29" hidden="1">{#N/A,#N/A,FALSE,"포장단가"}</definedName>
    <definedName name="ㅀㅎ허" localSheetId="23" hidden="1">{#N/A,#N/A,FALSE,"포장단가"}</definedName>
    <definedName name="ㅀㅎ허" localSheetId="0" hidden="1">{#N/A,#N/A,FALSE,"포장단가"}</definedName>
    <definedName name="ㅀㅎ허" hidden="1">{#N/A,#N/A,FALSE,"포장단가"}</definedName>
    <definedName name="ㅁ" localSheetId="13" hidden="1">[16]차액보증!#REF!</definedName>
    <definedName name="ㅁ" localSheetId="8" hidden="1">[16]차액보증!#REF!</definedName>
    <definedName name="ㅁ" localSheetId="32" hidden="1">[16]차액보증!#REF!</definedName>
    <definedName name="ㅁ" localSheetId="29" hidden="1">[16]차액보증!#REF!</definedName>
    <definedName name="ㅁ" localSheetId="28" hidden="1">[16]차액보증!#REF!</definedName>
    <definedName name="ㅁ" localSheetId="30" hidden="1">[16]차액보증!#REF!</definedName>
    <definedName name="ㅁ" localSheetId="0" hidden="1">[16]차액보증!#REF!</definedName>
    <definedName name="ㅁ" hidden="1">[16]차액보증!#REF!</definedName>
    <definedName name="ㅁㄴㅇ" localSheetId="29" hidden="1">{#N/A,#N/A,FALSE,"배수1"}</definedName>
    <definedName name="ㅁㄴㅇ" localSheetId="23" hidden="1">{#N/A,#N/A,FALSE,"배수1"}</definedName>
    <definedName name="ㅁㄴㅇ" hidden="1">{#N/A,#N/A,FALSE,"배수1"}</definedName>
    <definedName name="ㅁㄴㅇㄹ" localSheetId="13" hidden="1">#REF!</definedName>
    <definedName name="ㅁㄴㅇㄹ" localSheetId="32" hidden="1">#REF!</definedName>
    <definedName name="ㅁㄴㅇㄹ" localSheetId="29" hidden="1">#REF!</definedName>
    <definedName name="ㅁㄴㅇㄹ" localSheetId="28" hidden="1">#REF!</definedName>
    <definedName name="ㅁㄴㅇㄹ" hidden="1">#REF!</definedName>
    <definedName name="ㅁㄴㅇ류" localSheetId="13" hidden="1">#REF!</definedName>
    <definedName name="ㅁㄴㅇ류" localSheetId="32" hidden="1">#REF!</definedName>
    <definedName name="ㅁㄴㅇ류" localSheetId="28" hidden="1">#REF!</definedName>
    <definedName name="ㅁㄴㅇ류" hidden="1">#REF!</definedName>
    <definedName name="ㅁㄴㅇㄻㄴㅇㄹㄴ" localSheetId="13" hidden="1">#REF!</definedName>
    <definedName name="ㅁㄴㅇㄻㄴㅇㄹㄴ" localSheetId="32" hidden="1">#REF!</definedName>
    <definedName name="ㅁㄴㅇㄻㄴㅇㄹㄴ" localSheetId="28" hidden="1">#REF!</definedName>
    <definedName name="ㅁㄴㅇㄻㄴㅇㄹㄴ" hidden="1">#REF!</definedName>
    <definedName name="ㅁㄴㅇㅍㄴㅇㄴ" hidden="1">'[7]98수문일위'!$A$1:$P$2004</definedName>
    <definedName name="ㅁㄴㅊㅍㅁㅌㅊ펌ㄴㅇㄹ" localSheetId="13" hidden="1">#REF!</definedName>
    <definedName name="ㅁㄴㅊㅍㅁㅌㅊ펌ㄴㅇㄹ" localSheetId="32" hidden="1">#REF!</definedName>
    <definedName name="ㅁㄴㅊㅍㅁㅌㅊ펌ㄴㅇㄹ" localSheetId="29" hidden="1">#REF!</definedName>
    <definedName name="ㅁㄴㅊㅍㅁㅌㅊ펌ㄴㅇㄹ" localSheetId="28" hidden="1">#REF!</definedName>
    <definedName name="ㅁㄴㅊㅍㅁㅌㅊ펌ㄴㅇㄹ" hidden="1">#REF!</definedName>
    <definedName name="ㅁㄻㄴㄹ" localSheetId="29" hidden="1">{#N/A,#N/A,FALSE,"3가";#N/A,#N/A,FALSE,"3나";#N/A,#N/A,FALSE,"3다"}</definedName>
    <definedName name="ㅁㄻㄴㄹ" localSheetId="23" hidden="1">{#N/A,#N/A,FALSE,"3가";#N/A,#N/A,FALSE,"3나";#N/A,#N/A,FALSE,"3다"}</definedName>
    <definedName name="ㅁㄻㄴㄹ" hidden="1">{#N/A,#N/A,FALSE,"3가";#N/A,#N/A,FALSE,"3나";#N/A,#N/A,FALSE,"3다"}</definedName>
    <definedName name="ㅁㄻㄴㅇㄹㄴㅇㄹㄴ" localSheetId="13" hidden="1">#REF!</definedName>
    <definedName name="ㅁㄻㄴㅇㄹㄴㅇㄹㄴ" localSheetId="32" hidden="1">#REF!</definedName>
    <definedName name="ㅁㄻㄴㅇㄹㄴㅇㄹㄴ" localSheetId="29" hidden="1">#REF!</definedName>
    <definedName name="ㅁㄻㄴㅇㄹㄴㅇㄹㄴ" localSheetId="28" hidden="1">#REF!</definedName>
    <definedName name="ㅁㄻㄴㅇㄹㄴㅇㄹㄴ" hidden="1">#REF!</definedName>
    <definedName name="ㅁㅁ" localSheetId="13" hidden="1">#REF!</definedName>
    <definedName name="ㅁㅁ" localSheetId="8" hidden="1">#REF!</definedName>
    <definedName name="ㅁㅁ" localSheetId="32" hidden="1">#REF!</definedName>
    <definedName name="ㅁㅁ" localSheetId="28" hidden="1">#REF!</definedName>
    <definedName name="ㅁㅁ" localSheetId="30" hidden="1">#REF!</definedName>
    <definedName name="ㅁㅁ" localSheetId="23" hidden="1">#REF!</definedName>
    <definedName name="ㅁㅁ" hidden="1">#REF!</definedName>
    <definedName name="ㅁㅁㅁ" localSheetId="13" hidden="1">#REF!</definedName>
    <definedName name="ㅁㅁㅁ" localSheetId="8" hidden="1">#REF!</definedName>
    <definedName name="ㅁㅁㅁ" localSheetId="32" hidden="1">#REF!</definedName>
    <definedName name="ㅁㅁㅁ" localSheetId="29" hidden="1">#REF!</definedName>
    <definedName name="ㅁㅁㅁ" localSheetId="28" hidden="1">#REF!</definedName>
    <definedName name="ㅁㅁㅁ" localSheetId="30" hidden="1">#REF!</definedName>
    <definedName name="ㅁㅁㅁ" localSheetId="23" hidden="1">#REF!</definedName>
    <definedName name="ㅁㅁㅁ" hidden="1">#REF!</definedName>
    <definedName name="ㅁ인ㅍㅁ닟ㅍㅁㄴㅇㄹ" localSheetId="13" hidden="1">#REF!</definedName>
    <definedName name="ㅁ인ㅍㅁ닟ㅍㅁㄴㅇㄹ" localSheetId="32" hidden="1">#REF!</definedName>
    <definedName name="ㅁ인ㅍㅁ닟ㅍㅁㄴㅇㄹ" localSheetId="28" hidden="1">#REF!</definedName>
    <definedName name="ㅁ인ㅍㅁ닟ㅍㅁㄴㅇㄹ" hidden="1">#REF!</definedName>
    <definedName name="ㅁ읾ㄴㅇㄻ" localSheetId="13" hidden="1">#REF!</definedName>
    <definedName name="ㅁ읾ㄴㅇㄻ" localSheetId="32" hidden="1">#REF!</definedName>
    <definedName name="ㅁ읾ㄴㅇㄻ" localSheetId="28" hidden="1">#REF!</definedName>
    <definedName name="ㅁ읾ㄴㅇㄻ" hidden="1">#REF!</definedName>
    <definedName name="ㅁㅈㄷㅅㅂㄱ흎ㅊ퓨" localSheetId="13" hidden="1">#REF!</definedName>
    <definedName name="ㅁㅈㄷㅅㅂㄱ흎ㅊ퓨" localSheetId="32" hidden="1">#REF!</definedName>
    <definedName name="ㅁㅈㄷㅅㅂㄱ흎ㅊ퓨" localSheetId="28" hidden="1">#REF!</definedName>
    <definedName name="ㅁㅈㄷㅅㅂㄱ흎ㅊ퓨" hidden="1">#REF!</definedName>
    <definedName name="ㅁㅊㅇㅍㅁㄴㅇㄻㄴㅇㄹ" localSheetId="13" hidden="1">#REF!</definedName>
    <definedName name="ㅁㅊㅇㅍㅁㄴㅇㄻㄴㅇㄹ" localSheetId="32" hidden="1">#REF!</definedName>
    <definedName name="ㅁㅊㅇㅍㅁㄴㅇㄻㄴㅇㄹ" localSheetId="28" hidden="1">#REF!</definedName>
    <definedName name="ㅁㅊㅇㅍㅁㄴㅇㄻㄴㅇㄹ" hidden="1">#REF!</definedName>
    <definedName name="만" localSheetId="29" hidden="1">{#N/A,#N/A,FALSE,"2~8번"}</definedName>
    <definedName name="만" localSheetId="23" hidden="1">{#N/A,#N/A,FALSE,"2~8번"}</definedName>
    <definedName name="만" hidden="1">{#N/A,#N/A,FALSE,"2~8번"}</definedName>
    <definedName name="만득" localSheetId="29" hidden="1">{#N/A,#N/A,FALSE,"2~8번"}</definedName>
    <definedName name="만득" localSheetId="23" hidden="1">{#N/A,#N/A,FALSE,"2~8번"}</definedName>
    <definedName name="만득" hidden="1">{#N/A,#N/A,FALSE,"2~8번"}</definedName>
    <definedName name="만득이" localSheetId="29" hidden="1">{#N/A,#N/A,FALSE,"2~8번"}</definedName>
    <definedName name="만득이" localSheetId="23" hidden="1">{#N/A,#N/A,FALSE,"2~8번"}</definedName>
    <definedName name="만득이" localSheetId="0" hidden="1">{#N/A,#N/A,FALSE,"2~8번"}</definedName>
    <definedName name="만득이" hidden="1">{#N/A,#N/A,FALSE,"2~8번"}</definedName>
    <definedName name="모" localSheetId="29" hidden="1">{#N/A,#N/A,FALSE,"Sheet1"}</definedName>
    <definedName name="모" localSheetId="23" hidden="1">{#N/A,#N/A,FALSE,"Sheet1"}</definedName>
    <definedName name="모" hidden="1">{#N/A,#N/A,FALSE,"Sheet1"}</definedName>
    <definedName name="모델" localSheetId="29" hidden="1">{#N/A,#N/A,FALSE,"Sheet1"}</definedName>
    <definedName name="모델" localSheetId="23" hidden="1">{#N/A,#N/A,FALSE,"Sheet1"}</definedName>
    <definedName name="모델" hidden="1">{#N/A,#N/A,FALSE,"Sheet1"}</definedName>
    <definedName name="모델하우스" localSheetId="29" hidden="1">{#N/A,#N/A,FALSE,"Sheet1"}</definedName>
    <definedName name="모델하우스" localSheetId="23" hidden="1">{#N/A,#N/A,FALSE,"Sheet1"}</definedName>
    <definedName name="모델하우스" hidden="1">{#N/A,#N/A,FALSE,"Sheet1"}</definedName>
    <definedName name="ㅂ" localSheetId="29" hidden="1">{#N/A,#N/A,FALSE,"단가표지"}</definedName>
    <definedName name="ㅂ" localSheetId="23" hidden="1">{#N/A,#N/A,FALSE,"단가표지"}</definedName>
    <definedName name="ㅂ" hidden="1">{#N/A,#N/A,FALSE,"단가표지"}</definedName>
    <definedName name="ㅂㅂ" localSheetId="13" hidden="1">#REF!</definedName>
    <definedName name="ㅂㅂ" localSheetId="8" hidden="1">#REF!</definedName>
    <definedName name="ㅂㅂ" localSheetId="32" hidden="1">#REF!</definedName>
    <definedName name="ㅂㅂ" localSheetId="29" hidden="1">#REF!</definedName>
    <definedName name="ㅂㅂ" localSheetId="28" hidden="1">#REF!</definedName>
    <definedName name="ㅂㅂ" localSheetId="30" hidden="1">#REF!</definedName>
    <definedName name="ㅂㅂ" localSheetId="23" hidden="1">#REF!</definedName>
    <definedName name="ㅂㅂ" localSheetId="0" hidden="1">#REF!</definedName>
    <definedName name="ㅂㅂ" hidden="1">#REF!</definedName>
    <definedName name="ㅂㅂㅂㅂㅂㅂ" localSheetId="29" hidden="1">{#N/A,#N/A,FALSE,"골재소요량";#N/A,#N/A,FALSE,"골재소요량"}</definedName>
    <definedName name="ㅂㅂㅂㅂㅂㅂ" localSheetId="23" hidden="1">{#N/A,#N/A,FALSE,"골재소요량";#N/A,#N/A,FALSE,"골재소요량"}</definedName>
    <definedName name="ㅂㅂㅂㅂㅂㅂ" hidden="1">{#N/A,#N/A,FALSE,"골재소요량";#N/A,#N/A,FALSE,"골재소요량"}</definedName>
    <definedName name="바보" hidden="1">[8]Sheet13!$O$272:$O$341</definedName>
    <definedName name="바부" localSheetId="29" hidden="1">{"'용역비'!$A$4:$C$8"}</definedName>
    <definedName name="바부" localSheetId="23" hidden="1">{"'용역비'!$A$4:$C$8"}</definedName>
    <definedName name="바부" hidden="1">{"'용역비'!$A$4:$C$8"}</definedName>
    <definedName name="벽체" localSheetId="29" hidden="1">{#N/A,#N/A,FALSE,"혼합골재"}</definedName>
    <definedName name="벽체" localSheetId="23" hidden="1">{#N/A,#N/A,FALSE,"혼합골재"}</definedName>
    <definedName name="벽체" localSheetId="0" hidden="1">{#N/A,#N/A,FALSE,"혼합골재"}</definedName>
    <definedName name="벽체" hidden="1">{#N/A,#N/A,FALSE,"혼합골재"}</definedName>
    <definedName name="벽체1" localSheetId="29" hidden="1">{#N/A,#N/A,FALSE,"혼합골재"}</definedName>
    <definedName name="벽체1" localSheetId="23" hidden="1">{#N/A,#N/A,FALSE,"혼합골재"}</definedName>
    <definedName name="벽체1" localSheetId="0" hidden="1">{#N/A,#N/A,FALSE,"혼합골재"}</definedName>
    <definedName name="벽체1" hidden="1">{#N/A,#N/A,FALSE,"혼합골재"}</definedName>
    <definedName name="변경내역" localSheetId="29" hidden="1">{#N/A,#N/A,FALSE,"3가";#N/A,#N/A,FALSE,"3나";#N/A,#N/A,FALSE,"3다"}</definedName>
    <definedName name="변경내역" localSheetId="23" hidden="1">{#N/A,#N/A,FALSE,"3가";#N/A,#N/A,FALSE,"3나";#N/A,#N/A,FALSE,"3다"}</definedName>
    <definedName name="변경내역" hidden="1">{#N/A,#N/A,FALSE,"3가";#N/A,#N/A,FALSE,"3나";#N/A,#N/A,FALSE,"3다"}</definedName>
    <definedName name="보" localSheetId="29" hidden="1">{#N/A,#N/A,FALSE,"3가";#N/A,#N/A,FALSE,"3나";#N/A,#N/A,FALSE,"3다"}</definedName>
    <definedName name="보" localSheetId="23" hidden="1">{#N/A,#N/A,FALSE,"3가";#N/A,#N/A,FALSE,"3나";#N/A,#N/A,FALSE,"3다"}</definedName>
    <definedName name="보" hidden="1">{#N/A,#N/A,FALSE,"3가";#N/A,#N/A,FALSE,"3나";#N/A,#N/A,FALSE,"3다"}</definedName>
    <definedName name="보오링그라우팅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" localSheetId="29" hidden="1">{#N/A,#N/A,FALSE,"현장 NCR 분석";#N/A,#N/A,FALSE,"현장품질감사";#N/A,#N/A,FALSE,"현장품질감사"}</definedName>
    <definedName name="부" localSheetId="23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입찰서류작성" localSheetId="13" hidden="1">'[17]갑지(추정)'!#REF!</definedName>
    <definedName name="부대입찰서류작성" localSheetId="32" hidden="1">'[17]갑지(추정)'!#REF!</definedName>
    <definedName name="부대입찰서류작성" localSheetId="29" hidden="1">'[17]갑지(추정)'!#REF!</definedName>
    <definedName name="부대입찰서류작성" localSheetId="28" hidden="1">'[17]갑지(추정)'!#REF!</definedName>
    <definedName name="부대입찰서류작성" hidden="1">'[17]갑지(추정)'!#REF!</definedName>
    <definedName name="부산주경기장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29" hidden="1">{#N/A,#N/A,FALSE,"현장 NCR 분석";#N/A,#N/A,FALSE,"현장품질감사";#N/A,#N/A,FALSE,"현장품질감사"}</definedName>
    <definedName name="부손익" localSheetId="2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" localSheetId="29" hidden="1">{#N/A,#N/A,FALSE,"포장단가"}</definedName>
    <definedName name="ㅅ고" localSheetId="23" hidden="1">{#N/A,#N/A,FALSE,"포장단가"}</definedName>
    <definedName name="ㅅ고" localSheetId="0" hidden="1">{#N/A,#N/A,FALSE,"포장단가"}</definedName>
    <definedName name="ㅅ고" hidden="1">{#N/A,#N/A,FALSE,"포장단가"}</definedName>
    <definedName name="ㅅ곧고" localSheetId="29" hidden="1">{#N/A,#N/A,FALSE,"포장단가"}</definedName>
    <definedName name="ㅅ곧고" localSheetId="23" hidden="1">{#N/A,#N/A,FALSE,"포장단가"}</definedName>
    <definedName name="ㅅ곧고" localSheetId="0" hidden="1">{#N/A,#N/A,FALSE,"포장단가"}</definedName>
    <definedName name="ㅅ곧고" hidden="1">{#N/A,#N/A,FALSE,"포장단가"}</definedName>
    <definedName name="ㅅㅅㅅ" localSheetId="13" hidden="1">#REF!</definedName>
    <definedName name="ㅅㅅㅅ" localSheetId="32" hidden="1">#REF!</definedName>
    <definedName name="ㅅㅅㅅ" localSheetId="29" hidden="1">#REF!</definedName>
    <definedName name="ㅅㅅㅅ" localSheetId="28" hidden="1">#REF!</definedName>
    <definedName name="ㅅㅅㅅ" hidden="1">#REF!</definedName>
    <definedName name="사석채움면적산출" localSheetId="29" hidden="1">{#N/A,#N/A,FALSE,"2~8번"}</definedName>
    <definedName name="사석채움면적산출" localSheetId="23" hidden="1">{#N/A,#N/A,FALSE,"2~8번"}</definedName>
    <definedName name="사석채움면적산출" hidden="1">{#N/A,#N/A,FALSE,"2~8번"}</definedName>
    <definedName name="사진첩" localSheetId="29" hidden="1">{"'Sheet1'!$A$1:$H$49"}</definedName>
    <definedName name="사진첩" localSheetId="23" hidden="1">{"'Sheet1'!$A$1:$H$49"}</definedName>
    <definedName name="사진첩" hidden="1">{"'Sheet1'!$A$1:$H$49"}</definedName>
    <definedName name="새만득이" localSheetId="29" hidden="1">{#N/A,#N/A,FALSE,"2~8번"}</definedName>
    <definedName name="새만득이" localSheetId="23" hidden="1">{#N/A,#N/A,FALSE,"2~8번"}</definedName>
    <definedName name="새만득이" hidden="1">{#N/A,#N/A,FALSE,"2~8번"}</definedName>
    <definedName name="새이름2" localSheetId="13" hidden="1">#REF!</definedName>
    <definedName name="새이름2" localSheetId="8" hidden="1">#REF!</definedName>
    <definedName name="새이름2" localSheetId="32" hidden="1">#REF!</definedName>
    <definedName name="새이름2" localSheetId="29" hidden="1">#REF!</definedName>
    <definedName name="새이름2" localSheetId="28" hidden="1">#REF!</definedName>
    <definedName name="새이름2" localSheetId="30" hidden="1">#REF!</definedName>
    <definedName name="새이름2" localSheetId="23" hidden="1">#REF!</definedName>
    <definedName name="새이름2" hidden="1">#REF!</definedName>
    <definedName name="쇼ㅓ" localSheetId="29" hidden="1">{#N/A,#N/A,FALSE,"포장단가"}</definedName>
    <definedName name="쇼ㅓ" localSheetId="23" hidden="1">{#N/A,#N/A,FALSE,"포장단가"}</definedName>
    <definedName name="쇼ㅓ" localSheetId="0" hidden="1">{#N/A,#N/A,FALSE,"포장단가"}</definedName>
    <definedName name="쇼ㅓ" hidden="1">{#N/A,#N/A,FALSE,"포장단가"}</definedName>
    <definedName name="수" localSheetId="13" hidden="1">#REF!</definedName>
    <definedName name="수" localSheetId="8" hidden="1">#REF!</definedName>
    <definedName name="수" localSheetId="32" hidden="1">#REF!</definedName>
    <definedName name="수" localSheetId="29" hidden="1">#REF!</definedName>
    <definedName name="수" localSheetId="28" hidden="1">#REF!</definedName>
    <definedName name="수" localSheetId="30" hidden="1">#REF!</definedName>
    <definedName name="수" localSheetId="23" hidden="1">#REF!</definedName>
    <definedName name="수" localSheetId="0" hidden="1">#REF!</definedName>
    <definedName name="수" hidden="1">#REF!</definedName>
    <definedName name="순공사" localSheetId="29" hidden="1">{#N/A,#N/A,FALSE,"골재소요량";#N/A,#N/A,FALSE,"골재소요량"}</definedName>
    <definedName name="순공사" localSheetId="23" hidden="1">{#N/A,#N/A,FALSE,"골재소요량";#N/A,#N/A,FALSE,"골재소요량"}</definedName>
    <definedName name="순공사" hidden="1">{#N/A,#N/A,FALSE,"골재소요량";#N/A,#N/A,FALSE,"골재소요량"}</definedName>
    <definedName name="승용교" localSheetId="29" hidden="1">{#N/A,#N/A,FALSE,"2~8번"}</definedName>
    <definedName name="승용교" localSheetId="23" hidden="1">{#N/A,#N/A,FALSE,"2~8번"}</definedName>
    <definedName name="승용교" localSheetId="0" hidden="1">{#N/A,#N/A,FALSE,"2~8번"}</definedName>
    <definedName name="승용교" hidden="1">{#N/A,#N/A,FALSE,"2~8번"}</definedName>
    <definedName name="승용교1" localSheetId="29" hidden="1">{#N/A,#N/A,FALSE,"2~8번"}</definedName>
    <definedName name="승용교1" localSheetId="23" hidden="1">{#N/A,#N/A,FALSE,"2~8번"}</definedName>
    <definedName name="승용교1" hidden="1">{#N/A,#N/A,FALSE,"2~8번"}</definedName>
    <definedName name="신설변경" localSheetId="29" hidden="1">{#N/A,#N/A,FALSE,"3가";#N/A,#N/A,FALSE,"3나";#N/A,#N/A,FALSE,"3다"}</definedName>
    <definedName name="신설변경" localSheetId="23" hidden="1">{#N/A,#N/A,FALSE,"3가";#N/A,#N/A,FALSE,"3나";#N/A,#N/A,FALSE,"3다"}</definedName>
    <definedName name="신설변경" hidden="1">{#N/A,#N/A,FALSE,"3가";#N/A,#N/A,FALSE,"3나";#N/A,#N/A,FALSE,"3다"}</definedName>
    <definedName name="ㅇㄹ" hidden="1">'[18]98수문일위'!$A$1:$P$2004</definedName>
    <definedName name="ㅇㄹㄹ" localSheetId="13" hidden="1">#REF!</definedName>
    <definedName name="ㅇㄹㄹ" localSheetId="8" hidden="1">#REF!</definedName>
    <definedName name="ㅇㄹㄹ" localSheetId="32" hidden="1">#REF!</definedName>
    <definedName name="ㅇㄹㄹ" localSheetId="29" hidden="1">#REF!</definedName>
    <definedName name="ㅇㄹㄹ" localSheetId="28" hidden="1">#REF!</definedName>
    <definedName name="ㅇㄹㄹ" localSheetId="30" hidden="1">#REF!</definedName>
    <definedName name="ㅇㄹㄹ" localSheetId="23" hidden="1">#REF!</definedName>
    <definedName name="ㅇㄹㄹ" localSheetId="0" hidden="1">#REF!</definedName>
    <definedName name="ㅇㄹㄹ" hidden="1">#REF!</definedName>
    <definedName name="ㅇㄹㅇㄹ" localSheetId="13" hidden="1">#REF!</definedName>
    <definedName name="ㅇㄹㅇㄹ" localSheetId="8" hidden="1">#REF!</definedName>
    <definedName name="ㅇㄹㅇㄹ" localSheetId="32" hidden="1">#REF!</definedName>
    <definedName name="ㅇㄹㅇㄹ" localSheetId="28" hidden="1">#REF!</definedName>
    <definedName name="ㅇㄹㅇㄹ" localSheetId="30" hidden="1">#REF!</definedName>
    <definedName name="ㅇㄹㅇㄹ" localSheetId="23" hidden="1">#REF!</definedName>
    <definedName name="ㅇㄹㅇㄹ" hidden="1">#REF!</definedName>
    <definedName name="ㅇㄻㄴㅇㄻㄴㅇㄹ" localSheetId="13" hidden="1">#REF!</definedName>
    <definedName name="ㅇㄻㄴㅇㄻㄴㅇㄹ" localSheetId="32" hidden="1">#REF!</definedName>
    <definedName name="ㅇㄻㄴㅇㄻㄴㅇㄹ" localSheetId="28" hidden="1">#REF!</definedName>
    <definedName name="ㅇㄻㄴㅇㄻㄴㅇㄹ" hidden="1">#REF!</definedName>
    <definedName name="ㅇㅀㅇㅁㄹ" localSheetId="29" hidden="1">{#N/A,#N/A,FALSE,"3가";#N/A,#N/A,FALSE,"3나";#N/A,#N/A,FALSE,"3다"}</definedName>
    <definedName name="ㅇㅀㅇㅁㄹ" localSheetId="23" hidden="1">{#N/A,#N/A,FALSE,"3가";#N/A,#N/A,FALSE,"3나";#N/A,#N/A,FALSE,"3다"}</definedName>
    <definedName name="ㅇㅀㅇㅁㄹ" hidden="1">{#N/A,#N/A,FALSE,"3가";#N/A,#N/A,FALSE,"3나";#N/A,#N/A,FALSE,"3다"}</definedName>
    <definedName name="ㅇㅇ" localSheetId="13" hidden="1">#REF!</definedName>
    <definedName name="ㅇㅇ" localSheetId="8" hidden="1">#REF!</definedName>
    <definedName name="ㅇㅇ" localSheetId="32" hidden="1">#REF!</definedName>
    <definedName name="ㅇㅇ" localSheetId="29" hidden="1">#REF!</definedName>
    <definedName name="ㅇㅇ" localSheetId="28" hidden="1">#REF!</definedName>
    <definedName name="ㅇㅇ" localSheetId="30" hidden="1">#REF!</definedName>
    <definedName name="ㅇㅇ" localSheetId="23" hidden="1">#REF!</definedName>
    <definedName name="ㅇㅇ" localSheetId="0" hidden="1">#REF!</definedName>
    <definedName name="ㅇㅇ" hidden="1">#REF!</definedName>
    <definedName name="ㅇㅇㄹ" localSheetId="13" hidden="1">#REF!</definedName>
    <definedName name="ㅇㅇㄹ" localSheetId="8" hidden="1">#REF!</definedName>
    <definedName name="ㅇㅇㄹ" localSheetId="32" hidden="1">#REF!</definedName>
    <definedName name="ㅇㅇㄹ" localSheetId="28" hidden="1">#REF!</definedName>
    <definedName name="ㅇㅇㄹ" localSheetId="30" hidden="1">#REF!</definedName>
    <definedName name="ㅇㅇㄹ" localSheetId="23" hidden="1">#REF!</definedName>
    <definedName name="ㅇㅇㄹ" hidden="1">#REF!</definedName>
    <definedName name="ㅇㅇㅇ" localSheetId="13" hidden="1">#REF!</definedName>
    <definedName name="ㅇㅇㅇ" localSheetId="8" hidden="1">#REF!</definedName>
    <definedName name="ㅇㅇㅇ" localSheetId="32" hidden="1">#REF!</definedName>
    <definedName name="ㅇㅇㅇ" localSheetId="28" hidden="1">#REF!</definedName>
    <definedName name="ㅇㅇㅇ" localSheetId="30" hidden="1">#REF!</definedName>
    <definedName name="ㅇㅇㅇ" localSheetId="23" hidden="1">#REF!</definedName>
    <definedName name="ㅇㅇㅇ" hidden="1">#REF!</definedName>
    <definedName name="ㅇㅇㅇㅇㅇ" localSheetId="29" hidden="1">{#N/A,#N/A,FALSE,"혼합골재"}</definedName>
    <definedName name="ㅇㅇㅇㅇㅇ" localSheetId="23" hidden="1">{#N/A,#N/A,FALSE,"혼합골재"}</definedName>
    <definedName name="ㅇㅇㅇㅇㅇ" hidden="1">{#N/A,#N/A,FALSE,"혼합골재"}</definedName>
    <definedName name="ㅇㅈㄷㅄㅂㅈㄷㄱ" localSheetId="13" hidden="1">#REF!</definedName>
    <definedName name="ㅇㅈㄷㅄㅂㅈㄷㄱ" localSheetId="32" hidden="1">#REF!</definedName>
    <definedName name="ㅇㅈㄷㅄㅂㅈㄷㄱ" localSheetId="29" hidden="1">#REF!</definedName>
    <definedName name="ㅇㅈㄷㅄㅂㅈㄷㄱ" localSheetId="28" hidden="1">#REF!</definedName>
    <definedName name="ㅇㅈㄷㅄㅂㅈㄷㄱ" hidden="1">#REF!</definedName>
    <definedName name="아ㅏㅓ랜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" localSheetId="29" hidden="1">{#N/A,#N/A,FALSE,"골재소요량";#N/A,#N/A,FALSE,"골재소요량"}</definedName>
    <definedName name="오" localSheetId="23" hidden="1">{#N/A,#N/A,FALSE,"골재소요량";#N/A,#N/A,FALSE,"골재소요량"}</definedName>
    <definedName name="오" hidden="1">{#N/A,#N/A,FALSE,"골재소요량";#N/A,#N/A,FALSE,"골재소요량"}</definedName>
    <definedName name="옹" localSheetId="29" hidden="1">{#N/A,#N/A,FALSE,"골재소요량";#N/A,#N/A,FALSE,"골재소요량"}</definedName>
    <definedName name="옹" localSheetId="23" hidden="1">{#N/A,#N/A,FALSE,"골재소요량";#N/A,#N/A,FALSE,"골재소요량"}</definedName>
    <definedName name="옹" localSheetId="0" hidden="1">{#N/A,#N/A,FALSE,"골재소요량";#N/A,#N/A,FALSE,"골재소요량"}</definedName>
    <definedName name="옹" hidden="1">{#N/A,#N/A,FALSE,"골재소요량";#N/A,#N/A,FALSE,"골재소요량"}</definedName>
    <definedName name="옹벽" localSheetId="29" hidden="1">{#N/A,#N/A,FALSE,"혼합골재"}</definedName>
    <definedName name="옹벽" localSheetId="23" hidden="1">{#N/A,#N/A,FALSE,"혼합골재"}</definedName>
    <definedName name="옹벽" localSheetId="0" hidden="1">{#N/A,#N/A,FALSE,"혼합골재"}</definedName>
    <definedName name="옹벽" hidden="1">{#N/A,#N/A,FALSE,"혼합골재"}</definedName>
    <definedName name="옹벽단위수량" localSheetId="29" hidden="1">{#N/A,#N/A,FALSE,"혼합골재"}</definedName>
    <definedName name="옹벽단위수량" localSheetId="23" hidden="1">{#N/A,#N/A,FALSE,"혼합골재"}</definedName>
    <definedName name="옹벽단위수량" hidden="1">{#N/A,#N/A,FALSE,"혼합골재"}</definedName>
    <definedName name="옹벽수량집계표" localSheetId="29" hidden="1">{#N/A,#N/A,FALSE,"2~8번"}</definedName>
    <definedName name="옹벽수량집계표" localSheetId="23" hidden="1">{#N/A,#N/A,FALSE,"2~8번"}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29" hidden="1">{#N/A,#N/A,FALSE,"혼합골재"}</definedName>
    <definedName name="옹벽수량집계표총괄" localSheetId="23" hidden="1">{#N/A,#N/A,FALSE,"혼합골재"}</definedName>
    <definedName name="옹벽수량집계표총괄" localSheetId="0" hidden="1">{#N/A,#N/A,FALSE,"혼합골재"}</definedName>
    <definedName name="옹벽수량집계표총괄" hidden="1">{#N/A,#N/A,FALSE,"혼합골재"}</definedName>
    <definedName name="원가1" localSheetId="29" hidden="1">{#N/A,#N/A,FALSE,"현장 NCR 분석";#N/A,#N/A,FALSE,"현장품질감사";#N/A,#N/A,FALSE,"현장품질감사"}</definedName>
    <definedName name="원가1" localSheetId="23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유니트" localSheetId="29" hidden="1">{#N/A,#N/A,FALSE,"Sheet1"}</definedName>
    <definedName name="유니트" localSheetId="23" hidden="1">{#N/A,#N/A,FALSE,"Sheet1"}</definedName>
    <definedName name="유니트" hidden="1">{#N/A,#N/A,FALSE,"Sheet1"}</definedName>
    <definedName name="이정" localSheetId="29" hidden="1">{#N/A,#N/A,FALSE,"2~8번"}</definedName>
    <definedName name="이정" localSheetId="23" hidden="1">{#N/A,#N/A,FALSE,"2~8번"}</definedName>
    <definedName name="이정" hidden="1">{#N/A,#N/A,FALSE,"2~8번"}</definedName>
    <definedName name="ㅈ" localSheetId="29" hidden="1">{#N/A,#N/A,FALSE,"혼합골재"}</definedName>
    <definedName name="ㅈ" localSheetId="23" hidden="1">{#N/A,#N/A,FALSE,"혼합골재"}</definedName>
    <definedName name="ㅈ" hidden="1">{#N/A,#N/A,FALSE,"혼합골재"}</definedName>
    <definedName name="ㅈㄳ퓨ㅠㅠㄺ퓰" localSheetId="29" hidden="1">{#N/A,#N/A,FALSE,"포장단가"}</definedName>
    <definedName name="ㅈㄳ퓨ㅠㅠㄺ퓰" localSheetId="23" hidden="1">{#N/A,#N/A,FALSE,"포장단가"}</definedName>
    <definedName name="ㅈㄳ퓨ㅠㅠㄺ퓰" localSheetId="0" hidden="1">{#N/A,#N/A,FALSE,"포장단가"}</definedName>
    <definedName name="ㅈㄳ퓨ㅠㅠㄺ퓰" hidden="1">{#N/A,#N/A,FALSE,"포장단가"}</definedName>
    <definedName name="ㅈㄷㄻㅇㄹ" localSheetId="13" hidden="1">#REF!</definedName>
    <definedName name="ㅈㄷㄻㅇㄹ" localSheetId="32" hidden="1">#REF!</definedName>
    <definedName name="ㅈㄷㄻㅇㄹ" localSheetId="29" hidden="1">#REF!</definedName>
    <definedName name="ㅈㄷㄻㅇㄹ" localSheetId="28" hidden="1">#REF!</definedName>
    <definedName name="ㅈㄷㄻㅇㄹ" hidden="1">#REF!</definedName>
    <definedName name="ㅈㄷㄻㅈ" localSheetId="13" hidden="1">#REF!</definedName>
    <definedName name="ㅈㄷㄻㅈ" localSheetId="32" hidden="1">#REF!</definedName>
    <definedName name="ㅈㄷㄻㅈ" localSheetId="28" hidden="1">#REF!</definedName>
    <definedName name="ㅈㄷㄻㅈ" hidden="1">#REF!</definedName>
    <definedName name="ㅈㅈ" localSheetId="13" hidden="1">#REF!</definedName>
    <definedName name="ㅈㅈ" localSheetId="8" hidden="1">#REF!</definedName>
    <definedName name="ㅈㅈ" localSheetId="32" hidden="1">#REF!</definedName>
    <definedName name="ㅈㅈ" localSheetId="29" hidden="1">#REF!</definedName>
    <definedName name="ㅈㅈ" localSheetId="28" hidden="1">#REF!</definedName>
    <definedName name="ㅈㅈ" localSheetId="30" hidden="1">#REF!</definedName>
    <definedName name="ㅈㅈ" localSheetId="23" hidden="1">#REF!</definedName>
    <definedName name="ㅈㅈ" localSheetId="0" hidden="1">#REF!</definedName>
    <definedName name="ㅈㅈ" hidden="1">#REF!</definedName>
    <definedName name="ㅈㅎㅅㄱㄹ퓨" localSheetId="29" hidden="1">{#N/A,#N/A,FALSE,"포장단가"}</definedName>
    <definedName name="ㅈㅎㅅㄱㄹ퓨" localSheetId="23" hidden="1">{#N/A,#N/A,FALSE,"포장단가"}</definedName>
    <definedName name="ㅈㅎㅅㄱㄹ퓨" localSheetId="0" hidden="1">{#N/A,#N/A,FALSE,"포장단가"}</definedName>
    <definedName name="ㅈㅎㅅㄱㄹ퓨" hidden="1">{#N/A,#N/A,FALSE,"포장단가"}</definedName>
    <definedName name="자재단가근거" localSheetId="13" hidden="1">#REF!</definedName>
    <definedName name="자재단가근거" localSheetId="8" hidden="1">#REF!</definedName>
    <definedName name="자재단가근거" localSheetId="32" hidden="1">#REF!</definedName>
    <definedName name="자재단가근거" localSheetId="28" hidden="1">#REF!</definedName>
    <definedName name="자재단가근거" localSheetId="30" hidden="1">#REF!</definedName>
    <definedName name="자재단가근거" localSheetId="23" hidden="1">#REF!</definedName>
    <definedName name="자재단가근거" hidden="1">#REF!</definedName>
    <definedName name="자재업" localSheetId="13" hidden="1">#REF!</definedName>
    <definedName name="자재업" localSheetId="8" hidden="1">#REF!</definedName>
    <definedName name="자재업" localSheetId="32" hidden="1">#REF!</definedName>
    <definedName name="자재업" localSheetId="28" hidden="1">#REF!</definedName>
    <definedName name="자재업" localSheetId="30" hidden="1">#REF!</definedName>
    <definedName name="자재업" localSheetId="23" hidden="1">#REF!</definedName>
    <definedName name="자재업" hidden="1">#REF!</definedName>
    <definedName name="접속공정" localSheetId="29" hidden="1">{"'Sheet1'!$A$1:$H$49"}</definedName>
    <definedName name="접속공정" localSheetId="23" hidden="1">{"'Sheet1'!$A$1:$H$49"}</definedName>
    <definedName name="접속공정" hidden="1">{"'Sheet1'!$A$1:$H$49"}</definedName>
    <definedName name="제수문" localSheetId="13" hidden="1">#REF!</definedName>
    <definedName name="제수문" localSheetId="32" hidden="1">#REF!</definedName>
    <definedName name="제수문" localSheetId="29" hidden="1">#REF!</definedName>
    <definedName name="제수문" localSheetId="28" hidden="1">#REF!</definedName>
    <definedName name="제수문" hidden="1">#REF!</definedName>
    <definedName name="제주추가종합수정안" localSheetId="29" hidden="1">{#N/A,#N/A,FALSE,"3가";#N/A,#N/A,FALSE,"3나";#N/A,#N/A,FALSE,"3다"}</definedName>
    <definedName name="제주추가종합수정안" localSheetId="23" hidden="1">{#N/A,#N/A,FALSE,"3가";#N/A,#N/A,FALSE,"3나";#N/A,#N/A,FALSE,"3다"}</definedName>
    <definedName name="제주추가종합수정안" hidden="1">{#N/A,#N/A,FALSE,"3가";#N/A,#N/A,FALSE,"3나";#N/A,#N/A,FALSE,"3다"}</definedName>
    <definedName name="조사가" localSheetId="13" hidden="1">[19]입찰안!#REF!</definedName>
    <definedName name="조사가" localSheetId="8" hidden="1">[19]입찰안!#REF!</definedName>
    <definedName name="조사가" localSheetId="32" hidden="1">[19]입찰안!#REF!</definedName>
    <definedName name="조사가" localSheetId="29" hidden="1">[19]입찰안!#REF!</definedName>
    <definedName name="조사가" localSheetId="28" hidden="1">[19]입찰안!#REF!</definedName>
    <definedName name="조사가" localSheetId="30" hidden="1">[19]입찰안!#REF!</definedName>
    <definedName name="조사가" localSheetId="0" hidden="1">[19]입찰안!#REF!</definedName>
    <definedName name="조사가" hidden="1">[19]입찰안!#REF!</definedName>
    <definedName name="중개태교" localSheetId="29" hidden="1">{#N/A,#N/A,FALSE,"2~8번"}</definedName>
    <definedName name="중개태교" localSheetId="23" hidden="1">{#N/A,#N/A,FALSE,"2~8번"}</definedName>
    <definedName name="중개태교" hidden="1">{#N/A,#N/A,FALSE,"2~8번"}</definedName>
    <definedName name="지하철거" localSheetId="29" hidden="1">{"'Sheet1'!$A$1:$H$49"}</definedName>
    <definedName name="지하철거" localSheetId="23" hidden="1">{"'Sheet1'!$A$1:$H$49"}</definedName>
    <definedName name="지하철거" hidden="1">{"'Sheet1'!$A$1:$H$49"}</definedName>
    <definedName name="ㅊㅍ" localSheetId="13" hidden="1">#REF!</definedName>
    <definedName name="ㅊㅍ" localSheetId="32" hidden="1">#REF!</definedName>
    <definedName name="ㅊㅍ" localSheetId="29" hidden="1">#REF!</definedName>
    <definedName name="ㅊㅍ" localSheetId="28" hidden="1">#REF!</definedName>
    <definedName name="ㅊㅍ" hidden="1">#REF!</definedName>
    <definedName name="철골협의" localSheetId="29" hidden="1">{#N/A,#N/A,FALSE,"현장 NCR 분석";#N/A,#N/A,FALSE,"현장품질감사";#N/A,#N/A,FALSE,"현장품질감사"}</definedName>
    <definedName name="철골협의" localSheetId="23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총괄11" localSheetId="29" hidden="1">{#N/A,#N/A,FALSE,"3가";#N/A,#N/A,FALSE,"3나";#N/A,#N/A,FALSE,"3다"}</definedName>
    <definedName name="총괄11" localSheetId="23" hidden="1">{#N/A,#N/A,FALSE,"3가";#N/A,#N/A,FALSE,"3나";#N/A,#N/A,FALSE,"3다"}</definedName>
    <definedName name="총괄11" hidden="1">{#N/A,#N/A,FALSE,"3가";#N/A,#N/A,FALSE,"3나";#N/A,#N/A,FALSE,"3다"}</definedName>
    <definedName name="취입보집계" localSheetId="29" hidden="1">{#N/A,#N/A,FALSE,"2~8번"}</definedName>
    <definedName name="취입보집계" localSheetId="23" hidden="1">{#N/A,#N/A,FALSE,"2~8번"}</definedName>
    <definedName name="취입보집계" hidden="1">{#N/A,#N/A,FALSE,"2~8번"}</definedName>
    <definedName name="콘크리트2" localSheetId="13" hidden="1">#REF!</definedName>
    <definedName name="콘크리트2" localSheetId="32" hidden="1">#REF!</definedName>
    <definedName name="콘크리트2" localSheetId="29" hidden="1">#REF!</definedName>
    <definedName name="콘크리트2" localSheetId="28" hidden="1">#REF!</definedName>
    <definedName name="콘크리트2" hidden="1">#REF!</definedName>
    <definedName name="토공ㅇㅇㅇㅇㅇㅇㅇ" localSheetId="29" hidden="1">{#N/A,#N/A,FALSE,"혼합골재"}</definedName>
    <definedName name="토공ㅇㅇㅇㅇㅇㅇㅇ" localSheetId="23" hidden="1">{#N/A,#N/A,FALSE,"혼합골재"}</definedName>
    <definedName name="토공ㅇㅇㅇㅇㅇㅇㅇ" hidden="1">{#N/A,#N/A,FALSE,"혼합골재"}</definedName>
    <definedName name="토적" localSheetId="29" hidden="1">{#N/A,#N/A,FALSE,"혼합골재"}</definedName>
    <definedName name="토적" localSheetId="23" hidden="1">{#N/A,#N/A,FALSE,"혼합골재"}</definedName>
    <definedName name="토적" hidden="1">{#N/A,#N/A,FALSE,"혼합골재"}</definedName>
    <definedName name="토적계산서1" localSheetId="29" hidden="1">{#N/A,#N/A,FALSE,"혼합골재"}</definedName>
    <definedName name="토적계산서1" localSheetId="23" hidden="1">{#N/A,#N/A,FALSE,"혼합골재"}</definedName>
    <definedName name="토적계산서1" hidden="1">{#N/A,#N/A,FALSE,"혼합골재"}</definedName>
    <definedName name="ㅍ" hidden="1">'[8]#REF'!$S$50:$AV$50</definedName>
    <definedName name="ㅍㄴㅇㄹ" localSheetId="13" hidden="1">#REF!</definedName>
    <definedName name="ㅍㄴㅇㄹ" localSheetId="32" hidden="1">#REF!</definedName>
    <definedName name="ㅍㄴㅇㄹ" localSheetId="29" hidden="1">#REF!</definedName>
    <definedName name="ㅍㄴㅇㄹ" localSheetId="28" hidden="1">#REF!</definedName>
    <definedName name="ㅍㄴㅇㄹ" hidden="1">#REF!</definedName>
    <definedName name="ㅍㅇㄴ" hidden="1">'[6]98수문일위'!$A$1:$P$2004</definedName>
    <definedName name="ㅍㅋㅌㅊㅍㅇㄷ" hidden="1">'[6]98수문일위'!$A$1:$P$2004</definedName>
    <definedName name="ㅍㅍ" hidden="1">'[8]#REF'!$S$51:$AV$51</definedName>
    <definedName name="ㅍㅍㅍ" hidden="1">'[8]#REF'!$S$47:$AV$47</definedName>
    <definedName name="ㅍㅍㅍㅍ" hidden="1">'[8]#REF'!$O$64:$O$131</definedName>
    <definedName name="ㅍㅍㅍㅍㅍ" hidden="1">'[8]#REF'!$O$131:$O$201</definedName>
    <definedName name="ㅍㅍㅍㅍㅍㅍ" hidden="1">'[8]#REF'!$O$202:$O$271</definedName>
    <definedName name="ㅍㅍㅍㅍㅍㅍㅍ" hidden="1">'[8]#REF'!$O$272:$O$341</definedName>
    <definedName name="파일" localSheetId="13" hidden="1">#REF!</definedName>
    <definedName name="파일" localSheetId="8" hidden="1">#REF!</definedName>
    <definedName name="파일" localSheetId="32" hidden="1">#REF!</definedName>
    <definedName name="파일" localSheetId="29" hidden="1">#REF!</definedName>
    <definedName name="파일" localSheetId="28" hidden="1">#REF!</definedName>
    <definedName name="파일" localSheetId="30" hidden="1">#REF!</definedName>
    <definedName name="파일" localSheetId="23" hidden="1">#REF!</definedName>
    <definedName name="파일" hidden="1">#REF!</definedName>
    <definedName name="포장설비" localSheetId="29" hidden="1">{#N/A,#N/A,FALSE,"포장단가"}</definedName>
    <definedName name="포장설비" localSheetId="23" hidden="1">{#N/A,#N/A,FALSE,"포장단가"}</definedName>
    <definedName name="포장설비" localSheetId="0" hidden="1">{#N/A,#N/A,FALSE,"포장단가"}</definedName>
    <definedName name="포장설비" hidden="1">{#N/A,#N/A,FALSE,"포장단가"}</definedName>
    <definedName name="표지1" localSheetId="13" hidden="1">#REF!</definedName>
    <definedName name="표지1" localSheetId="8" hidden="1">#REF!</definedName>
    <definedName name="표지1" localSheetId="32" hidden="1">#REF!</definedName>
    <definedName name="표지1" localSheetId="29" hidden="1">#REF!</definedName>
    <definedName name="표지1" localSheetId="28" hidden="1">#REF!</definedName>
    <definedName name="표지1" localSheetId="30" hidden="1">#REF!</definedName>
    <definedName name="표지1" localSheetId="23" hidden="1">#REF!</definedName>
    <definedName name="표지1" hidden="1">#REF!</definedName>
    <definedName name="표지2" localSheetId="13" hidden="1">#REF!</definedName>
    <definedName name="표지2" localSheetId="8" hidden="1">#REF!</definedName>
    <definedName name="표지2" localSheetId="32" hidden="1">#REF!</definedName>
    <definedName name="표지2" localSheetId="28" hidden="1">#REF!</definedName>
    <definedName name="표지2" localSheetId="30" hidden="1">#REF!</definedName>
    <definedName name="표지2" localSheetId="23" hidden="1">#REF!</definedName>
    <definedName name="표지2" hidden="1">#REF!</definedName>
    <definedName name="피아동보" localSheetId="29" hidden="1">{#N/A,#N/A,FALSE,"배수1"}</definedName>
    <definedName name="피아동보" localSheetId="23" hidden="1">{#N/A,#N/A,FALSE,"배수1"}</definedName>
    <definedName name="피아동보" hidden="1">{#N/A,#N/A,FALSE,"배수1"}</definedName>
    <definedName name="ㅎㄴㅇㅁㄹ" hidden="1">'[20]98수문일위'!$A$1:$P$2004</definedName>
    <definedName name="ㅎㅎㅎㅇ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홓ㄹ호ㅗㅓ" localSheetId="29" hidden="1">{#N/A,#N/A,FALSE,"2~8번"}</definedName>
    <definedName name="ㅎ홓ㄹ호ㅗㅓ" localSheetId="23" hidden="1">{#N/A,#N/A,FALSE,"2~8번"}</definedName>
    <definedName name="ㅎ홓ㄹ호ㅗㅓ" hidden="1">{#N/A,#N/A,FALSE,"2~8번"}</definedName>
    <definedName name="하도사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localSheetId="29" hidden="1">{#N/A,#N/A,FALSE,"조골재"}</definedName>
    <definedName name="한" localSheetId="23" hidden="1">{#N/A,#N/A,FALSE,"조골재"}</definedName>
    <definedName name="한" localSheetId="0" hidden="1">{#N/A,#N/A,FALSE,"조골재"}</definedName>
    <definedName name="한" hidden="1">{#N/A,#N/A,FALSE,"조골재"}</definedName>
    <definedName name="한동" localSheetId="29" hidden="1">{#N/A,#N/A,FALSE,"단가표지"}</definedName>
    <definedName name="한동" localSheetId="23" hidden="1">{#N/A,#N/A,FALSE,"단가표지"}</definedName>
    <definedName name="한동" localSheetId="0" hidden="1">{#N/A,#N/A,FALSE,"단가표지"}</definedName>
    <definedName name="한동" hidden="1">{#N/A,#N/A,FALSE,"단가표지"}</definedName>
    <definedName name="허니" localSheetId="29" hidden="1">{#N/A,#N/A,FALSE,"2~8번"}</definedName>
    <definedName name="허니" localSheetId="23" hidden="1">{#N/A,#N/A,FALSE,"2~8번"}</definedName>
    <definedName name="허니" hidden="1">{#N/A,#N/A,FALSE,"2~8번"}</definedName>
    <definedName name="ㅏㅕ라ㅕ" hidden="1">[11]Sheet14!$Q$48:$AT$48</definedName>
    <definedName name="ㅐㅐㅐ" localSheetId="29" hidden="1">{"'Sheet1'!$A$1:$H$49"}</definedName>
    <definedName name="ㅐㅐㅐ" localSheetId="23" hidden="1">{"'Sheet1'!$A$1:$H$49"}</definedName>
    <definedName name="ㅐㅐㅐ" hidden="1">{"'Sheet1'!$A$1:$H$49"}</definedName>
    <definedName name="ㅑㅑㅑ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ㅁ" localSheetId="13" hidden="1">#REF!</definedName>
    <definedName name="ㅔㅁ" localSheetId="32" hidden="1">#REF!</definedName>
    <definedName name="ㅔㅁ" localSheetId="29" hidden="1">#REF!</definedName>
    <definedName name="ㅔㅁ" localSheetId="28" hidden="1">#REF!</definedName>
    <definedName name="ㅔㅁ" hidden="1">#REF!</definedName>
    <definedName name="ㅔㅔㅔㅔㅔ" hidden="1">'[8]#REF'!$Q$45:$AT$45</definedName>
    <definedName name="ㅕ" hidden="1">'[8]#REF'!$Q$48:$AT$48</definedName>
    <definedName name="ㅕ거ㅕㅛㅓ" localSheetId="29" hidden="1">{#N/A,#N/A,FALSE,"포장단가"}</definedName>
    <definedName name="ㅕ거ㅕㅛㅓ" localSheetId="23" hidden="1">{#N/A,#N/A,FALSE,"포장단가"}</definedName>
    <definedName name="ㅕ거ㅕㅛㅓ" localSheetId="0" hidden="1">{#N/A,#N/A,FALSE,"포장단가"}</definedName>
    <definedName name="ㅕ거ㅕㅛㅓ" hidden="1">{#N/A,#N/A,FALSE,"포장단가"}</definedName>
    <definedName name="ㅕㅕㅕ" hidden="1">'[8]#REF'!$L$61:$L$130</definedName>
    <definedName name="ㅕㅛㅓㅕㅛㅓㅜ" localSheetId="29" hidden="1">{#N/A,#N/A,FALSE,"포장단가"}</definedName>
    <definedName name="ㅕㅛㅓㅕㅛㅓㅜ" localSheetId="23" hidden="1">{#N/A,#N/A,FALSE,"포장단가"}</definedName>
    <definedName name="ㅕㅛㅓㅕㅛㅓㅜ" localSheetId="0" hidden="1">{#N/A,#N/A,FALSE,"포장단가"}</definedName>
    <definedName name="ㅕㅛㅓㅕㅛㅓㅜ" hidden="1">{#N/A,#N/A,FALSE,"포장단가"}</definedName>
    <definedName name="ㅜㅏㅣ" localSheetId="13" hidden="1">[21]설계개요!#REF!</definedName>
    <definedName name="ㅜㅏㅣ" localSheetId="32" hidden="1">[21]설계개요!#REF!</definedName>
    <definedName name="ㅜㅏㅣ" localSheetId="29" hidden="1">[21]설계개요!#REF!</definedName>
    <definedName name="ㅜㅏㅣ" localSheetId="28" hidden="1">[21]설계개요!#REF!</definedName>
    <definedName name="ㅜㅏㅣ" hidden="1">[21]설계개요!#REF!</definedName>
    <definedName name="ㅠ" hidden="1">'[8]#REF'!$S$48:$AV$48</definedName>
    <definedName name="ㅠㄴㅀㅎ" hidden="1">[11]Sheet13!$N$131:$N$201</definedName>
    <definedName name="ㅠㅁㄹㅇㄹ" hidden="1">[11]Sheet13!$N$272:$N$341</definedName>
    <definedName name="ㅠㅇㅁㄹㅇㅁ" hidden="1">[11]Sheet13!$N$202:$N$271</definedName>
    <definedName name="ㅠㅠ" hidden="1">'[8]#REF'!$S$48:$AV$48</definedName>
    <definedName name="ㅠㅠㅠ" hidden="1">[11]Sheet13!$S$48:$AV$48</definedName>
    <definedName name="ㅠㅠㅠㅠ" hidden="1">'[8]#REF'!$N$64:$N$131</definedName>
    <definedName name="ㅠㅠㅠㅠㅠ" hidden="1">'[8]#REF'!$N$131:$N$201</definedName>
    <definedName name="ㅠㅠㅠㅠㅠㅠ" hidden="1">'[8]#REF'!$N$202:$N$271</definedName>
    <definedName name="ㅡ" localSheetId="13" hidden="1">#REF!</definedName>
    <definedName name="ㅡ" localSheetId="8" hidden="1">#REF!</definedName>
    <definedName name="ㅡ" localSheetId="32" hidden="1">#REF!</definedName>
    <definedName name="ㅡ" localSheetId="28" hidden="1">#REF!</definedName>
    <definedName name="ㅡ" localSheetId="30" hidden="1">#REF!</definedName>
    <definedName name="ㅡ" localSheetId="23" hidden="1">#REF!</definedName>
    <definedName name="ㅡ" hidden="1">#REF!</definedName>
    <definedName name="ㅡㅡ" hidden="1">'[8]#REF'!$M$201:$M$270</definedName>
    <definedName name="ㅣㅏㅚㅗㅓ" hidden="1">[11]Sheet14!$L$61:$L$130</definedName>
    <definedName name="ㅣㅣ" localSheetId="29" hidden="1">{#N/A,#N/A,FALSE,"골재소요량";#N/A,#N/A,FALSE,"골재소요량"}</definedName>
    <definedName name="ㅣㅣ" localSheetId="23" hidden="1">{#N/A,#N/A,FALSE,"골재소요량";#N/A,#N/A,FALSE,"골재소요량"}</definedName>
    <definedName name="ㅣㅣ" localSheetId="0" hidden="1">{#N/A,#N/A,FALSE,"골재소요량";#N/A,#N/A,FALSE,"골재소요량"}</definedName>
    <definedName name="ㅣㅣ" hidden="1">{#N/A,#N/A,FALSE,"골재소요량";#N/A,#N/A,FALSE,"골재소요량"}</definedName>
    <definedName name="ㅣㅣㅣ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G7" i="32" l="1"/>
  <c r="O255" i="76" l="1"/>
  <c r="Q168" i="84" l="1"/>
  <c r="B5" i="13" l="1"/>
  <c r="C7" i="76"/>
  <c r="B5" i="19"/>
  <c r="A5" i="94"/>
  <c r="A5" i="68"/>
  <c r="A3" i="10"/>
  <c r="P2010" i="84" l="1"/>
  <c r="P2009" i="84"/>
  <c r="P2008" i="84"/>
  <c r="P2007" i="84"/>
  <c r="P1924" i="84"/>
  <c r="P1923" i="84"/>
  <c r="P1922" i="84"/>
  <c r="P1921" i="84"/>
  <c r="P1920" i="84"/>
  <c r="P1919" i="84"/>
  <c r="P1918" i="84"/>
  <c r="P1917" i="84"/>
  <c r="P1916" i="84"/>
  <c r="P1378" i="84"/>
  <c r="S1917" i="84" l="1"/>
  <c r="S2007" i="84"/>
  <c r="S1918" i="84"/>
  <c r="S1922" i="84"/>
  <c r="S1921" i="84"/>
  <c r="S1919" i="84"/>
  <c r="S1923" i="84"/>
  <c r="S2009" i="84"/>
  <c r="S1378" i="84"/>
  <c r="S1916" i="84"/>
  <c r="S1920" i="84"/>
  <c r="S1924" i="84"/>
  <c r="S2010" i="84"/>
  <c r="S2008" i="84"/>
  <c r="N194" i="84" l="1"/>
  <c r="N195" i="84" s="1"/>
  <c r="N178" i="84"/>
  <c r="N177" i="84"/>
  <c r="N39" i="84"/>
  <c r="S177" i="84" l="1"/>
  <c r="S178" i="84"/>
  <c r="S196" i="84"/>
  <c r="S195" i="84"/>
  <c r="S194" i="84"/>
  <c r="P178" i="84"/>
  <c r="P177" i="84"/>
  <c r="S38" i="84"/>
  <c r="Q39" i="84"/>
  <c r="P39" i="84"/>
  <c r="P38" i="84"/>
  <c r="E222" i="76" l="1"/>
  <c r="S1949" i="84"/>
  <c r="S1909" i="84"/>
  <c r="S1496" i="84"/>
  <c r="S1473" i="84"/>
  <c r="S1465" i="84"/>
  <c r="S1455" i="84"/>
  <c r="S1334" i="84"/>
  <c r="S1303" i="84"/>
  <c r="S1282" i="84"/>
  <c r="S1258" i="84"/>
  <c r="S1228" i="84"/>
  <c r="S1211" i="84"/>
  <c r="S402" i="84"/>
  <c r="S392" i="84"/>
  <c r="S337" i="84"/>
  <c r="S19" i="84"/>
  <c r="Q192" i="84" l="1"/>
  <c r="S193" i="84"/>
  <c r="S191" i="84"/>
  <c r="U261" i="76"/>
  <c r="L261" i="76"/>
  <c r="K261" i="76"/>
  <c r="J261" i="76"/>
  <c r="I261" i="76"/>
  <c r="H261" i="76"/>
  <c r="G261" i="76"/>
  <c r="F261" i="76"/>
  <c r="E261" i="76"/>
  <c r="Q181" i="84"/>
  <c r="P181" i="84"/>
  <c r="N176" i="84" l="1"/>
  <c r="N173" i="84"/>
  <c r="N175" i="84" s="1"/>
  <c r="Q171" i="84"/>
  <c r="Q170" i="84"/>
  <c r="Q169" i="84"/>
  <c r="N179" i="84" l="1"/>
  <c r="N182" i="84"/>
  <c r="N174" i="84"/>
  <c r="N183" i="84" l="1"/>
  <c r="N184" i="84"/>
  <c r="Q182" i="84"/>
  <c r="N185" i="84"/>
  <c r="S184" i="84" l="1"/>
  <c r="N186" i="84"/>
  <c r="S185" i="84"/>
  <c r="Q183" i="84"/>
  <c r="N190" i="84" l="1"/>
  <c r="N189" i="84"/>
  <c r="N188" i="84"/>
  <c r="N187" i="84"/>
  <c r="S190" i="84" l="1"/>
  <c r="S3021" i="84" l="1"/>
  <c r="Q3020" i="84"/>
  <c r="P3020" i="84"/>
  <c r="S2731" i="84" l="1"/>
  <c r="P2731" i="84"/>
  <c r="S2730" i="84"/>
  <c r="P2730" i="84"/>
  <c r="S2729" i="84"/>
  <c r="P2729" i="84"/>
  <c r="S2728" i="84"/>
  <c r="P2728" i="84"/>
  <c r="S2727" i="84"/>
  <c r="P2727" i="84"/>
  <c r="S2726" i="84"/>
  <c r="P2726" i="84"/>
  <c r="S2725" i="84"/>
  <c r="P2725" i="84"/>
  <c r="S2693" i="84"/>
  <c r="P2693" i="84"/>
  <c r="S2692" i="84"/>
  <c r="P2692" i="84"/>
  <c r="S2777" i="84"/>
  <c r="S2776" i="84"/>
  <c r="S2775" i="84"/>
  <c r="S2774" i="84"/>
  <c r="S2773" i="84"/>
  <c r="S2772" i="84"/>
  <c r="S2771" i="84"/>
  <c r="S2770" i="84"/>
  <c r="S2769" i="84"/>
  <c r="S2768" i="84"/>
  <c r="S2767" i="84"/>
  <c r="S2766" i="84"/>
  <c r="S2765" i="84"/>
  <c r="S2764" i="84"/>
  <c r="S2763" i="84"/>
  <c r="S2762" i="84"/>
  <c r="S2761" i="84"/>
  <c r="S2760" i="84"/>
  <c r="S2759" i="84"/>
  <c r="S2758" i="84"/>
  <c r="S2757" i="84"/>
  <c r="S2756" i="84"/>
  <c r="S2755" i="84"/>
  <c r="S2754" i="84"/>
  <c r="S2753" i="84"/>
  <c r="S2752" i="84"/>
  <c r="Q2576" i="84" l="1"/>
  <c r="P2576" i="84"/>
  <c r="Q60" i="84" l="1"/>
  <c r="Q59" i="84"/>
  <c r="Q58" i="84"/>
  <c r="L260" i="76" l="1"/>
  <c r="K260" i="76"/>
  <c r="J260" i="76"/>
  <c r="I260" i="76"/>
  <c r="H260" i="76"/>
  <c r="G260" i="76"/>
  <c r="F260" i="76"/>
  <c r="E260" i="76"/>
  <c r="U260" i="76"/>
  <c r="S59" i="84" s="1"/>
  <c r="G40" i="76"/>
  <c r="I40" i="76"/>
  <c r="Q32" i="84"/>
  <c r="P32" i="84"/>
  <c r="N7" i="84"/>
  <c r="K76" i="23" l="1"/>
  <c r="I77" i="23" s="1"/>
  <c r="K77" i="23" l="1"/>
  <c r="P3704" i="84" l="1"/>
  <c r="P3636" i="84"/>
  <c r="P3635" i="84"/>
  <c r="P3634" i="84"/>
  <c r="P3633" i="84"/>
  <c r="P3632" i="84"/>
  <c r="P3631" i="84"/>
  <c r="P3630" i="84"/>
  <c r="P3629" i="84"/>
  <c r="P3628" i="84"/>
  <c r="P3627" i="84"/>
  <c r="P3626" i="84"/>
  <c r="P3625" i="84"/>
  <c r="P3624" i="84"/>
  <c r="P3623" i="84"/>
  <c r="P3622" i="84"/>
  <c r="P3621" i="84"/>
  <c r="P3620" i="84"/>
  <c r="P3619" i="84"/>
  <c r="P3618" i="84"/>
  <c r="P3612" i="84"/>
  <c r="P3611" i="84"/>
  <c r="P3610" i="84"/>
  <c r="P3609" i="84"/>
  <c r="P3608" i="84"/>
  <c r="P3607" i="84"/>
  <c r="P3606" i="84"/>
  <c r="P3605" i="84"/>
  <c r="P3604" i="84"/>
  <c r="P3603" i="84"/>
  <c r="P3602" i="84"/>
  <c r="P3598" i="84"/>
  <c r="P3597" i="84"/>
  <c r="P3596" i="84"/>
  <c r="P3595" i="84"/>
  <c r="P3594" i="84"/>
  <c r="P3593" i="84"/>
  <c r="P3592" i="84"/>
  <c r="P3591" i="84"/>
  <c r="P3583" i="84"/>
  <c r="P3526" i="84"/>
  <c r="P3525" i="84"/>
  <c r="P3518" i="84"/>
  <c r="P3517" i="84"/>
  <c r="P3516" i="84"/>
  <c r="P3515" i="84"/>
  <c r="P3513" i="84"/>
  <c r="P3512" i="84"/>
  <c r="P3511" i="84"/>
  <c r="P3510" i="84"/>
  <c r="P3507" i="84"/>
  <c r="P3506" i="84"/>
  <c r="P3505" i="84"/>
  <c r="P3495" i="84"/>
  <c r="P3490" i="84" l="1"/>
  <c r="P3489" i="84"/>
  <c r="P3488" i="84"/>
  <c r="P3487" i="84"/>
  <c r="P3486" i="84"/>
  <c r="P3485" i="84"/>
  <c r="P3484" i="84"/>
  <c r="P3483" i="84"/>
  <c r="P3482" i="84"/>
  <c r="P3481" i="84"/>
  <c r="P3480" i="84"/>
  <c r="P3479" i="84"/>
  <c r="P3478" i="84"/>
  <c r="P3477" i="84"/>
  <c r="P3476" i="84"/>
  <c r="P3475" i="84"/>
  <c r="P3474" i="84"/>
  <c r="P3473" i="84"/>
  <c r="P3472" i="84"/>
  <c r="P3471" i="84"/>
  <c r="P3470" i="84"/>
  <c r="P3469" i="84"/>
  <c r="P3468" i="84"/>
  <c r="P3467" i="84"/>
  <c r="P3466" i="84"/>
  <c r="P3465" i="84"/>
  <c r="P3464" i="84"/>
  <c r="P3463" i="84"/>
  <c r="P3462" i="84"/>
  <c r="P3461" i="84"/>
  <c r="P3460" i="84"/>
  <c r="P3459" i="84"/>
  <c r="P3458" i="84"/>
  <c r="P3457" i="84"/>
  <c r="P3456" i="84"/>
  <c r="P3455" i="84"/>
  <c r="P3454" i="84"/>
  <c r="P3453" i="84"/>
  <c r="P3452" i="84"/>
  <c r="P3451" i="84"/>
  <c r="P3450" i="84"/>
  <c r="P3449" i="84"/>
  <c r="P3448" i="84"/>
  <c r="P3447" i="84"/>
  <c r="P3446" i="84"/>
  <c r="P3445" i="84"/>
  <c r="P3444" i="84"/>
  <c r="P3443" i="84"/>
  <c r="P3442" i="84"/>
  <c r="P3441" i="84"/>
  <c r="P3440" i="84"/>
  <c r="P3439" i="84"/>
  <c r="P3438" i="84"/>
  <c r="P3437" i="84"/>
  <c r="P3436" i="84"/>
  <c r="P3435" i="84"/>
  <c r="P3434" i="84"/>
  <c r="P3433" i="84"/>
  <c r="P3432" i="84"/>
  <c r="P3431" i="84"/>
  <c r="P3430" i="84"/>
  <c r="P3429" i="84"/>
  <c r="P3428" i="84"/>
  <c r="P3427" i="84"/>
  <c r="P3426" i="84"/>
  <c r="P3425" i="84"/>
  <c r="P3424" i="84"/>
  <c r="P3423" i="84"/>
  <c r="P3422" i="84"/>
  <c r="P3421" i="84"/>
  <c r="P3420" i="84"/>
  <c r="P3419" i="84"/>
  <c r="P3418" i="84"/>
  <c r="P3417" i="84"/>
  <c r="P3416" i="84"/>
  <c r="P3415" i="84"/>
  <c r="P3414" i="84"/>
  <c r="P3413" i="84"/>
  <c r="P3412" i="84"/>
  <c r="P3411" i="84"/>
  <c r="P3410" i="84"/>
  <c r="P3409" i="84"/>
  <c r="P3408" i="84"/>
  <c r="P3407" i="84"/>
  <c r="P3406" i="84"/>
  <c r="P3405" i="84"/>
  <c r="P3404" i="84"/>
  <c r="P3403" i="84"/>
  <c r="P3402" i="84"/>
  <c r="P3401" i="84"/>
  <c r="P3400" i="84"/>
  <c r="P3399" i="84"/>
  <c r="P3398" i="84"/>
  <c r="P3397" i="84"/>
  <c r="P3396" i="84"/>
  <c r="P3395" i="84"/>
  <c r="P3394" i="84"/>
  <c r="P3393" i="84"/>
  <c r="P3392" i="84"/>
  <c r="P3391" i="84"/>
  <c r="P3390" i="84"/>
  <c r="P3389" i="84"/>
  <c r="P3388" i="84"/>
  <c r="P3387" i="84"/>
  <c r="P3386" i="84"/>
  <c r="P3385" i="84"/>
  <c r="P3384" i="84"/>
  <c r="P3383" i="84"/>
  <c r="P3382" i="84"/>
  <c r="P3381" i="84"/>
  <c r="P3380" i="84"/>
  <c r="P3379" i="84"/>
  <c r="P3378" i="84"/>
  <c r="P3377" i="84"/>
  <c r="P3376" i="84"/>
  <c r="P3375" i="84"/>
  <c r="P3374" i="84"/>
  <c r="P3373" i="84"/>
  <c r="P3372" i="84"/>
  <c r="P3371" i="84"/>
  <c r="P3370" i="84"/>
  <c r="P3369" i="84"/>
  <c r="P3368" i="84"/>
  <c r="P3367" i="84"/>
  <c r="P3366" i="84"/>
  <c r="P3365" i="84"/>
  <c r="P3364" i="84"/>
  <c r="P3363" i="84"/>
  <c r="P3362" i="84"/>
  <c r="P3361" i="84"/>
  <c r="P3360" i="84"/>
  <c r="P3359" i="84"/>
  <c r="P3358" i="84"/>
  <c r="P3357" i="84"/>
  <c r="P3356" i="84"/>
  <c r="P3355" i="84"/>
  <c r="P3354" i="84"/>
  <c r="P3353" i="84"/>
  <c r="P3352" i="84"/>
  <c r="P3351" i="84"/>
  <c r="P3350" i="84"/>
  <c r="P3349" i="84"/>
  <c r="P3348" i="84"/>
  <c r="P3347" i="84"/>
  <c r="P3346" i="84"/>
  <c r="P3345" i="84"/>
  <c r="P3344" i="84"/>
  <c r="P3343" i="84"/>
  <c r="P3342" i="84"/>
  <c r="P3341" i="84"/>
  <c r="P3340" i="84"/>
  <c r="P3339" i="84"/>
  <c r="P3338" i="84"/>
  <c r="P3337" i="84"/>
  <c r="P3336" i="84"/>
  <c r="P3335" i="84"/>
  <c r="P3334" i="84"/>
  <c r="P3333" i="84"/>
  <c r="P3331" i="84"/>
  <c r="P3330" i="84"/>
  <c r="P3329" i="84"/>
  <c r="P3328" i="84"/>
  <c r="P3326" i="84"/>
  <c r="P3325" i="84"/>
  <c r="P3324" i="84"/>
  <c r="P3323" i="84"/>
  <c r="P3322" i="84"/>
  <c r="P3320" i="84"/>
  <c r="P3319" i="84"/>
  <c r="P3318" i="84"/>
  <c r="P3317" i="84"/>
  <c r="P3316" i="84"/>
  <c r="P3315" i="84"/>
  <c r="P3314" i="84"/>
  <c r="P3313" i="84"/>
  <c r="P3312" i="84"/>
  <c r="P3311" i="84"/>
  <c r="P3310" i="84"/>
  <c r="P3309" i="84"/>
  <c r="P3308" i="84"/>
  <c r="P3307" i="84"/>
  <c r="P3306" i="84"/>
  <c r="P3305" i="84"/>
  <c r="P3304" i="84"/>
  <c r="P3303" i="84"/>
  <c r="P3302" i="84"/>
  <c r="P3301" i="84"/>
  <c r="P3300" i="84"/>
  <c r="P3299" i="84"/>
  <c r="P3298" i="84"/>
  <c r="P3297" i="84"/>
  <c r="P3296" i="84"/>
  <c r="P3294" i="84"/>
  <c r="P3293" i="84"/>
  <c r="P3292" i="84"/>
  <c r="P3291" i="84"/>
  <c r="P3290" i="84"/>
  <c r="P3289" i="84"/>
  <c r="P3288" i="84"/>
  <c r="P3287" i="84"/>
  <c r="P3286" i="84"/>
  <c r="P3285" i="84"/>
  <c r="P3284" i="84"/>
  <c r="P3283" i="84"/>
  <c r="P3282" i="84"/>
  <c r="P3281" i="84"/>
  <c r="P3279" i="84"/>
  <c r="P3278" i="84"/>
  <c r="P3277" i="84"/>
  <c r="P3276" i="84"/>
  <c r="P3275" i="84"/>
  <c r="P3274" i="84"/>
  <c r="P3273" i="84"/>
  <c r="P3272" i="84"/>
  <c r="P3271" i="84"/>
  <c r="P3270" i="84"/>
  <c r="P3269" i="84"/>
  <c r="P3268" i="84"/>
  <c r="P3267" i="84"/>
  <c r="P3266" i="84"/>
  <c r="P3265" i="84"/>
  <c r="P3264" i="84"/>
  <c r="P3263" i="84"/>
  <c r="P3262" i="84"/>
  <c r="P3261" i="84"/>
  <c r="P3260" i="84"/>
  <c r="P3259" i="84"/>
  <c r="P3258" i="84"/>
  <c r="P3257" i="84"/>
  <c r="P3256" i="84"/>
  <c r="P3255" i="84"/>
  <c r="P3254" i="84"/>
  <c r="P3253" i="84"/>
  <c r="P3252" i="84"/>
  <c r="P3251" i="84"/>
  <c r="P3250" i="84"/>
  <c r="P3249" i="84"/>
  <c r="P3248" i="84"/>
  <c r="P3247" i="84"/>
  <c r="P3246" i="84"/>
  <c r="P3245" i="84"/>
  <c r="P3241" i="84"/>
  <c r="P3240" i="84"/>
  <c r="P3239" i="84"/>
  <c r="P3238" i="84"/>
  <c r="P3237" i="84"/>
  <c r="P3236" i="84"/>
  <c r="P3235" i="84"/>
  <c r="P3234" i="84"/>
  <c r="P3233" i="84"/>
  <c r="P3232" i="84"/>
  <c r="P3231" i="84"/>
  <c r="P3230" i="84"/>
  <c r="P3229" i="84"/>
  <c r="P3228" i="84"/>
  <c r="P3227" i="84"/>
  <c r="P3226" i="84"/>
  <c r="P3225" i="84"/>
  <c r="P3224" i="84"/>
  <c r="P3223" i="84"/>
  <c r="P3222" i="84"/>
  <c r="P3221" i="84"/>
  <c r="P3220" i="84"/>
  <c r="P3219" i="84"/>
  <c r="P3218" i="84"/>
  <c r="P3217" i="84"/>
  <c r="P3216" i="84"/>
  <c r="P3215" i="84"/>
  <c r="P3214" i="84"/>
  <c r="P3213" i="84"/>
  <c r="P3212" i="84"/>
  <c r="P3211" i="84"/>
  <c r="P3210" i="84"/>
  <c r="P3209" i="84"/>
  <c r="P3208" i="84"/>
  <c r="P3207" i="84"/>
  <c r="P3206" i="84"/>
  <c r="P3205" i="84"/>
  <c r="P3204" i="84"/>
  <c r="P3203" i="84"/>
  <c r="P3202" i="84"/>
  <c r="P3201" i="84"/>
  <c r="P3200" i="84"/>
  <c r="P3199" i="84"/>
  <c r="P3198" i="84"/>
  <c r="P3197" i="84"/>
  <c r="P3196" i="84"/>
  <c r="P3195" i="84"/>
  <c r="P3194" i="84"/>
  <c r="P3193" i="84"/>
  <c r="P3192" i="84"/>
  <c r="P3191" i="84"/>
  <c r="P3190" i="84"/>
  <c r="P3189" i="84"/>
  <c r="P3188" i="84"/>
  <c r="P3187" i="84"/>
  <c r="P3186" i="84"/>
  <c r="P3185" i="84"/>
  <c r="P3181" i="84"/>
  <c r="P3180" i="84"/>
  <c r="P3176" i="84"/>
  <c r="P3175" i="84"/>
  <c r="P3174" i="84"/>
  <c r="P3173" i="84"/>
  <c r="P3172" i="84"/>
  <c r="P3165" i="84"/>
  <c r="P3159" i="84"/>
  <c r="P3155" i="84"/>
  <c r="P3151" i="84"/>
  <c r="P3150" i="84"/>
  <c r="P3149" i="84"/>
  <c r="P3148" i="84"/>
  <c r="P3147" i="84"/>
  <c r="P3146" i="84"/>
  <c r="P3142" i="84"/>
  <c r="P3141" i="84"/>
  <c r="P3140" i="84"/>
  <c r="P3139" i="84"/>
  <c r="P3138" i="84"/>
  <c r="P3134" i="84"/>
  <c r="P3133" i="84"/>
  <c r="P3129" i="84"/>
  <c r="P3128" i="84"/>
  <c r="P3127" i="84"/>
  <c r="P3124" i="84"/>
  <c r="P3123" i="84"/>
  <c r="P3122" i="84"/>
  <c r="P3121" i="84"/>
  <c r="P3120" i="84"/>
  <c r="P3119" i="84"/>
  <c r="P3118" i="84"/>
  <c r="P3117" i="84"/>
  <c r="P3114" i="84"/>
  <c r="P3113" i="84"/>
  <c r="P3112" i="84"/>
  <c r="P3111" i="84"/>
  <c r="P3110" i="84"/>
  <c r="P3109" i="84"/>
  <c r="P3105" i="84"/>
  <c r="P3102" i="84"/>
  <c r="P3101" i="84"/>
  <c r="P3100" i="84"/>
  <c r="P3099" i="84"/>
  <c r="P3098" i="84"/>
  <c r="P3097" i="84"/>
  <c r="P3096" i="84"/>
  <c r="P3095" i="84"/>
  <c r="P3094" i="84"/>
  <c r="P3093" i="84"/>
  <c r="P3092" i="84"/>
  <c r="P3091" i="84"/>
  <c r="P3090" i="84"/>
  <c r="P3089" i="84"/>
  <c r="P3088" i="84"/>
  <c r="P3087" i="84"/>
  <c r="P3086" i="84"/>
  <c r="P3085" i="84"/>
  <c r="P3084" i="84"/>
  <c r="P3083" i="84"/>
  <c r="P3082" i="84"/>
  <c r="P3081" i="84"/>
  <c r="P3080" i="84"/>
  <c r="P3079" i="84"/>
  <c r="P3078" i="84"/>
  <c r="P3077" i="84"/>
  <c r="P3076" i="84"/>
  <c r="P3075" i="84"/>
  <c r="P3074" i="84"/>
  <c r="P3073" i="84"/>
  <c r="P3072" i="84"/>
  <c r="P3071" i="84"/>
  <c r="P3070" i="84"/>
  <c r="P3069" i="84"/>
  <c r="P3068" i="84"/>
  <c r="P3067" i="84"/>
  <c r="P3066" i="84"/>
  <c r="P3065" i="84"/>
  <c r="P3064" i="84"/>
  <c r="P3063" i="84"/>
  <c r="P3062" i="84"/>
  <c r="P3061" i="84"/>
  <c r="P3060" i="84"/>
  <c r="P3056" i="84" l="1"/>
  <c r="P3055" i="84"/>
  <c r="P3054" i="84"/>
  <c r="P3053" i="84"/>
  <c r="P3052" i="84"/>
  <c r="P3051" i="84"/>
  <c r="P3050" i="84"/>
  <c r="P3049" i="84"/>
  <c r="P3048" i="84"/>
  <c r="P3047" i="84"/>
  <c r="P3046" i="84"/>
  <c r="P3045" i="84"/>
  <c r="P3044" i="84"/>
  <c r="P3043" i="84"/>
  <c r="P3042" i="84"/>
  <c r="P3041" i="84"/>
  <c r="P3040" i="84"/>
  <c r="P3039" i="84"/>
  <c r="P3038" i="84"/>
  <c r="P3037" i="84"/>
  <c r="P3036" i="84"/>
  <c r="P3035" i="84"/>
  <c r="P3034" i="84"/>
  <c r="P3033" i="84"/>
  <c r="P3032" i="84"/>
  <c r="P3031" i="84"/>
  <c r="P3030" i="84"/>
  <c r="P3029" i="84"/>
  <c r="P3028" i="84"/>
  <c r="P3027" i="84"/>
  <c r="P3026" i="84"/>
  <c r="P3025" i="84"/>
  <c r="P3024" i="84"/>
  <c r="P3023" i="84"/>
  <c r="P3022" i="84"/>
  <c r="P3019" i="84"/>
  <c r="P3018" i="84"/>
  <c r="P3017" i="84"/>
  <c r="P3016" i="84"/>
  <c r="P3015" i="84"/>
  <c r="P3014" i="84"/>
  <c r="P3013" i="84"/>
  <c r="P3012" i="84"/>
  <c r="P3011" i="84"/>
  <c r="P3010" i="84"/>
  <c r="P3009" i="84"/>
  <c r="P3008" i="84"/>
  <c r="P3007" i="84"/>
  <c r="P3006" i="84"/>
  <c r="P3005" i="84"/>
  <c r="P3004" i="84"/>
  <c r="P3003" i="84"/>
  <c r="P3002" i="84"/>
  <c r="P3001" i="84"/>
  <c r="P3000" i="84"/>
  <c r="P2999" i="84"/>
  <c r="P2998" i="84"/>
  <c r="P2997" i="84"/>
  <c r="P2996" i="84"/>
  <c r="P2995" i="84"/>
  <c r="P2994" i="84"/>
  <c r="P2993" i="84"/>
  <c r="P2992" i="84"/>
  <c r="P2991" i="84"/>
  <c r="P2990" i="84"/>
  <c r="P2989" i="84"/>
  <c r="P2988" i="84"/>
  <c r="P2987" i="84"/>
  <c r="P2986" i="84"/>
  <c r="P2985" i="84"/>
  <c r="P2984" i="84"/>
  <c r="P2983" i="84"/>
  <c r="P2982" i="84"/>
  <c r="P2981" i="84"/>
  <c r="P2980" i="84"/>
  <c r="P2979" i="84"/>
  <c r="P2978" i="84"/>
  <c r="P2977" i="84"/>
  <c r="P2976" i="84"/>
  <c r="P2975" i="84"/>
  <c r="P2974" i="84"/>
  <c r="P2973" i="84"/>
  <c r="P2972" i="84"/>
  <c r="P2971" i="84"/>
  <c r="P2970" i="84"/>
  <c r="P2969" i="84"/>
  <c r="P2968" i="84"/>
  <c r="P2967" i="84"/>
  <c r="P2966" i="84"/>
  <c r="P2965" i="84"/>
  <c r="P2963" i="84"/>
  <c r="P2962" i="84"/>
  <c r="P2961" i="84"/>
  <c r="P2960" i="84"/>
  <c r="P2959" i="84"/>
  <c r="P2958" i="84"/>
  <c r="P2957" i="84"/>
  <c r="P2956" i="84"/>
  <c r="P2955" i="84"/>
  <c r="P2954" i="84"/>
  <c r="P2953" i="84"/>
  <c r="P2952" i="84"/>
  <c r="P2951" i="84"/>
  <c r="P2950" i="84"/>
  <c r="P2949" i="84"/>
  <c r="P2948" i="84"/>
  <c r="P2947" i="84"/>
  <c r="P2946" i="84"/>
  <c r="P2945" i="84"/>
  <c r="P2944" i="84"/>
  <c r="P2943" i="84"/>
  <c r="P2942" i="84"/>
  <c r="P2941" i="84"/>
  <c r="P2940" i="84"/>
  <c r="P2939" i="84"/>
  <c r="P2938" i="84"/>
  <c r="P2937" i="84"/>
  <c r="P2936" i="84"/>
  <c r="P2935" i="84"/>
  <c r="P2934" i="84"/>
  <c r="P2933" i="84"/>
  <c r="P2932" i="84"/>
  <c r="P2931" i="84"/>
  <c r="P2930" i="84"/>
  <c r="P2929" i="84"/>
  <c r="P2928" i="84"/>
  <c r="P2927" i="84"/>
  <c r="P2926" i="84"/>
  <c r="P2925" i="84"/>
  <c r="P2924" i="84"/>
  <c r="P2923" i="84"/>
  <c r="P2922" i="84"/>
  <c r="P2921" i="84"/>
  <c r="P2920" i="84"/>
  <c r="P2919" i="84"/>
  <c r="P2918" i="84"/>
  <c r="P2917" i="84"/>
  <c r="P2916" i="84"/>
  <c r="P2915" i="84"/>
  <c r="P2914" i="84"/>
  <c r="P2913" i="84"/>
  <c r="P2912" i="84"/>
  <c r="P2911" i="84"/>
  <c r="P2910" i="84"/>
  <c r="P2909" i="84"/>
  <c r="P2908" i="84"/>
  <c r="P2907" i="84"/>
  <c r="P2906" i="84"/>
  <c r="P2905" i="84"/>
  <c r="P2904" i="84"/>
  <c r="P2903" i="84"/>
  <c r="P2902" i="84"/>
  <c r="P2901" i="84"/>
  <c r="P2900" i="84"/>
  <c r="P2899" i="84"/>
  <c r="P2898" i="84"/>
  <c r="P2897" i="84"/>
  <c r="P2896" i="84"/>
  <c r="P2895" i="84"/>
  <c r="P2894" i="84"/>
  <c r="P2893" i="84"/>
  <c r="P2892" i="84"/>
  <c r="P2891" i="84"/>
  <c r="P2890" i="84"/>
  <c r="P2889" i="84"/>
  <c r="P2888" i="84"/>
  <c r="P2887" i="84"/>
  <c r="P2886" i="84"/>
  <c r="P2885" i="84"/>
  <c r="P2884" i="84"/>
  <c r="P2883" i="84"/>
  <c r="P2882" i="84"/>
  <c r="P2881" i="84"/>
  <c r="P2880" i="84"/>
  <c r="P2879" i="84"/>
  <c r="P2878" i="84"/>
  <c r="P2874" i="84" l="1"/>
  <c r="P2873" i="84"/>
  <c r="P2872" i="84"/>
  <c r="P2871" i="84"/>
  <c r="P2870" i="84"/>
  <c r="P2869" i="84"/>
  <c r="P2868" i="84"/>
  <c r="P2867" i="84"/>
  <c r="P2866" i="84"/>
  <c r="P2865" i="84"/>
  <c r="P2864" i="84"/>
  <c r="P2863" i="84"/>
  <c r="P2862" i="84"/>
  <c r="P2861" i="84"/>
  <c r="P2860" i="84"/>
  <c r="P2859" i="84"/>
  <c r="P2858" i="84"/>
  <c r="P2857" i="84"/>
  <c r="P2856" i="84"/>
  <c r="P2855" i="84"/>
  <c r="P2854" i="84"/>
  <c r="P2853" i="84"/>
  <c r="P2852" i="84"/>
  <c r="P2851" i="84"/>
  <c r="P2850" i="84"/>
  <c r="P2849" i="84"/>
  <c r="P2848" i="84"/>
  <c r="P2847" i="84"/>
  <c r="P2846" i="84"/>
  <c r="P2845" i="84"/>
  <c r="P2844" i="84"/>
  <c r="P2843" i="84"/>
  <c r="P2842" i="84"/>
  <c r="P2841" i="84"/>
  <c r="P2840" i="84"/>
  <c r="P2839" i="84"/>
  <c r="P2838" i="84"/>
  <c r="P2837" i="84"/>
  <c r="P2836" i="84"/>
  <c r="P2835" i="84"/>
  <c r="P2834" i="84"/>
  <c r="P2833" i="84"/>
  <c r="P2832" i="84"/>
  <c r="P2831" i="84"/>
  <c r="P2830" i="84"/>
  <c r="P2829" i="84"/>
  <c r="P2828" i="84"/>
  <c r="P2827" i="84"/>
  <c r="P2826" i="84"/>
  <c r="P2825" i="84"/>
  <c r="P2824" i="84"/>
  <c r="P2823" i="84"/>
  <c r="P2822" i="84"/>
  <c r="P2821" i="84"/>
  <c r="P2820" i="84"/>
  <c r="P2819" i="84"/>
  <c r="P2818" i="84"/>
  <c r="P2817" i="84"/>
  <c r="P2816" i="84"/>
  <c r="P2815" i="84"/>
  <c r="P2814" i="84"/>
  <c r="P2813" i="84"/>
  <c r="P2812" i="84"/>
  <c r="P2811" i="84"/>
  <c r="P2810" i="84"/>
  <c r="P2809" i="84"/>
  <c r="P2808" i="84"/>
  <c r="P2807" i="84"/>
  <c r="P2806" i="84"/>
  <c r="P2782" i="84" l="1"/>
  <c r="P2783" i="84"/>
  <c r="P2784" i="84"/>
  <c r="P2785" i="84"/>
  <c r="P2786" i="84"/>
  <c r="P2787" i="84"/>
  <c r="P2788" i="84"/>
  <c r="P2789" i="84"/>
  <c r="P2790" i="84"/>
  <c r="P2791" i="84"/>
  <c r="P2792" i="84"/>
  <c r="P2793" i="84"/>
  <c r="P2794" i="84"/>
  <c r="P2795" i="84"/>
  <c r="P2796" i="84"/>
  <c r="P2797" i="84"/>
  <c r="P2798" i="84"/>
  <c r="P2799" i="84"/>
  <c r="P2800" i="84"/>
  <c r="P2801" i="84"/>
  <c r="P2802" i="84"/>
  <c r="P2781" i="84"/>
  <c r="P2751" i="84" l="1"/>
  <c r="P2750" i="84"/>
  <c r="P2749" i="84"/>
  <c r="P2748" i="84"/>
  <c r="P2747" i="84"/>
  <c r="P2746" i="84"/>
  <c r="P2745" i="84"/>
  <c r="P2744" i="84"/>
  <c r="P2743" i="84"/>
  <c r="P2742" i="84"/>
  <c r="P2741" i="84"/>
  <c r="P2740" i="84"/>
  <c r="P2739" i="84"/>
  <c r="P2738" i="84"/>
  <c r="P2737" i="84"/>
  <c r="P2736" i="84"/>
  <c r="P2735" i="84"/>
  <c r="P2734" i="84"/>
  <c r="P2733" i="84"/>
  <c r="P2732" i="84"/>
  <c r="P2724" i="84"/>
  <c r="P2723" i="84"/>
  <c r="P2722" i="84"/>
  <c r="P2721" i="84"/>
  <c r="P2720" i="84"/>
  <c r="P2719" i="84"/>
  <c r="P2718" i="84"/>
  <c r="P2717" i="84"/>
  <c r="P2716" i="84"/>
  <c r="P2712" i="84"/>
  <c r="P2711" i="84"/>
  <c r="P2710" i="84"/>
  <c r="P2709" i="84"/>
  <c r="P2708" i="84"/>
  <c r="P2707" i="84"/>
  <c r="P2706" i="84"/>
  <c r="P2705" i="84"/>
  <c r="P2704" i="84"/>
  <c r="P2703" i="84"/>
  <c r="P2702" i="84"/>
  <c r="P2701" i="84"/>
  <c r="P2700" i="84"/>
  <c r="P2699" i="84"/>
  <c r="P2698" i="84"/>
  <c r="P2697" i="84"/>
  <c r="P2696" i="84"/>
  <c r="P2695" i="84"/>
  <c r="P2694" i="84"/>
  <c r="P2691" i="84"/>
  <c r="P2690" i="84"/>
  <c r="P2689" i="84"/>
  <c r="P2688" i="84"/>
  <c r="P2687" i="84"/>
  <c r="P2686" i="84"/>
  <c r="P2685" i="84"/>
  <c r="P2684" i="84"/>
  <c r="P2683" i="84"/>
  <c r="P2682" i="84"/>
  <c r="P2681" i="84"/>
  <c r="P2680" i="84"/>
  <c r="P2679" i="84"/>
  <c r="P2675" i="84"/>
  <c r="P2674" i="84"/>
  <c r="P2670" i="84" l="1"/>
  <c r="P2669" i="84"/>
  <c r="P2668" i="84"/>
  <c r="P2667" i="84"/>
  <c r="P2666" i="84"/>
  <c r="P2665" i="84"/>
  <c r="P2664" i="84"/>
  <c r="P2663" i="84"/>
  <c r="P2662" i="84"/>
  <c r="P2661" i="84"/>
  <c r="P2660" i="84"/>
  <c r="P2659" i="84"/>
  <c r="P2658" i="84"/>
  <c r="P2657" i="84"/>
  <c r="P2656" i="84"/>
  <c r="P2655" i="84"/>
  <c r="P2654" i="84"/>
  <c r="P2653" i="84"/>
  <c r="P2652" i="84"/>
  <c r="P2651" i="84"/>
  <c r="P2650" i="84"/>
  <c r="P2649" i="84"/>
  <c r="P2648" i="84"/>
  <c r="P2647" i="84"/>
  <c r="P2646" i="84"/>
  <c r="P2645" i="84"/>
  <c r="P2644" i="84"/>
  <c r="P2643" i="84"/>
  <c r="P2642" i="84"/>
  <c r="P2641" i="84"/>
  <c r="P2640" i="84"/>
  <c r="P2639" i="84"/>
  <c r="P2638" i="84"/>
  <c r="P2637" i="84"/>
  <c r="P2636" i="84"/>
  <c r="P2635" i="84"/>
  <c r="P2634" i="84"/>
  <c r="P2633" i="84"/>
  <c r="P2632" i="84"/>
  <c r="P2631" i="84"/>
  <c r="P2630" i="84"/>
  <c r="P2629" i="84"/>
  <c r="P2628" i="84"/>
  <c r="P2627" i="84"/>
  <c r="P2626" i="84"/>
  <c r="P2625" i="84"/>
  <c r="P2624" i="84"/>
  <c r="P2623" i="84"/>
  <c r="P2622" i="84"/>
  <c r="P2621" i="84"/>
  <c r="P2620" i="84"/>
  <c r="P2619" i="84"/>
  <c r="P2618" i="84"/>
  <c r="P2617" i="84"/>
  <c r="P2616" i="84"/>
  <c r="P2615" i="84"/>
  <c r="P2614" i="84"/>
  <c r="P2613" i="84"/>
  <c r="P2612" i="84"/>
  <c r="P2611" i="84"/>
  <c r="P2610" i="84"/>
  <c r="P2609" i="84"/>
  <c r="P2608" i="84"/>
  <c r="P2607" i="84"/>
  <c r="P2606" i="84"/>
  <c r="P2604" i="84"/>
  <c r="P2603" i="84"/>
  <c r="P2602" i="84"/>
  <c r="P2600" i="84"/>
  <c r="P2599" i="84"/>
  <c r="P2598" i="84"/>
  <c r="P2597" i="84"/>
  <c r="P2596" i="84"/>
  <c r="P2595" i="84"/>
  <c r="P2594" i="84"/>
  <c r="P2593" i="84"/>
  <c r="P2592" i="84"/>
  <c r="P2591" i="84"/>
  <c r="P2590" i="84"/>
  <c r="P2589" i="84"/>
  <c r="P2588" i="84"/>
  <c r="P2587" i="84"/>
  <c r="P2586" i="84"/>
  <c r="P2585" i="84"/>
  <c r="P2584" i="84"/>
  <c r="P2583" i="84"/>
  <c r="P2582" i="84"/>
  <c r="P2581" i="84"/>
  <c r="P2580" i="84"/>
  <c r="P2579" i="84"/>
  <c r="P2578" i="84"/>
  <c r="P2577" i="84"/>
  <c r="P2575" i="84"/>
  <c r="P2574" i="84"/>
  <c r="P2573" i="84"/>
  <c r="P2572" i="84"/>
  <c r="P2571" i="84"/>
  <c r="P2570" i="84"/>
  <c r="P2569" i="84"/>
  <c r="P2568" i="84"/>
  <c r="P2567" i="84"/>
  <c r="P2566" i="84"/>
  <c r="P2565" i="84"/>
  <c r="P2564" i="84"/>
  <c r="P2563" i="84"/>
  <c r="P2562" i="84"/>
  <c r="P2561" i="84"/>
  <c r="P2560" i="84"/>
  <c r="P2559" i="84"/>
  <c r="P2558" i="84"/>
  <c r="P2557" i="84"/>
  <c r="P2556" i="84"/>
  <c r="P2555" i="84"/>
  <c r="P2554" i="84"/>
  <c r="P2553" i="84"/>
  <c r="P2552" i="84"/>
  <c r="P2551" i="84"/>
  <c r="P2550" i="84"/>
  <c r="P2549" i="84"/>
  <c r="P2548" i="84"/>
  <c r="P2547" i="84"/>
  <c r="P2546" i="84"/>
  <c r="P2545" i="84"/>
  <c r="P2544" i="84"/>
  <c r="P2543" i="84"/>
  <c r="P2542" i="84"/>
  <c r="P2541" i="84"/>
  <c r="P2540" i="84"/>
  <c r="P2539" i="84"/>
  <c r="P2538" i="84"/>
  <c r="P2537" i="84"/>
  <c r="P2536" i="84"/>
  <c r="P2535" i="84"/>
  <c r="P2534" i="84"/>
  <c r="P2533" i="84"/>
  <c r="P2532" i="84"/>
  <c r="P2531" i="84"/>
  <c r="P2530" i="84"/>
  <c r="P2529" i="84"/>
  <c r="P2528" i="84"/>
  <c r="P2527" i="84"/>
  <c r="P2526" i="84"/>
  <c r="P2525" i="84"/>
  <c r="P2524" i="84"/>
  <c r="P2523" i="84"/>
  <c r="P2522" i="84"/>
  <c r="P2521" i="84"/>
  <c r="P2520" i="84"/>
  <c r="P2519" i="84"/>
  <c r="P2518" i="84"/>
  <c r="P2517" i="84"/>
  <c r="P2516" i="84"/>
  <c r="P2515" i="84"/>
  <c r="P2514" i="84"/>
  <c r="P2513" i="84"/>
  <c r="P2512" i="84"/>
  <c r="P2511" i="84"/>
  <c r="P2510" i="84"/>
  <c r="P2509" i="84"/>
  <c r="P2508" i="84"/>
  <c r="P2507" i="84"/>
  <c r="P2506" i="84"/>
  <c r="P2505" i="84"/>
  <c r="P2504" i="84"/>
  <c r="P2503" i="84"/>
  <c r="P2502" i="84"/>
  <c r="P2501" i="84"/>
  <c r="P2500" i="84"/>
  <c r="P2499" i="84"/>
  <c r="P2498" i="84"/>
  <c r="P2497" i="84"/>
  <c r="P2496" i="84"/>
  <c r="P2495" i="84"/>
  <c r="P2494" i="84"/>
  <c r="P2493" i="84"/>
  <c r="P2492" i="84"/>
  <c r="P2491" i="84"/>
  <c r="P2490" i="84"/>
  <c r="P2489" i="84"/>
  <c r="P2488" i="84"/>
  <c r="P2487" i="84"/>
  <c r="P2486" i="84"/>
  <c r="P2485" i="84"/>
  <c r="P2484" i="84"/>
  <c r="P2483" i="84"/>
  <c r="P2482" i="84"/>
  <c r="P2481" i="84"/>
  <c r="P2480" i="84"/>
  <c r="P2479" i="84"/>
  <c r="P2478" i="84"/>
  <c r="P2477" i="84"/>
  <c r="P2476" i="84"/>
  <c r="P2475" i="84"/>
  <c r="P2474" i="84"/>
  <c r="P2473" i="84"/>
  <c r="P2472" i="84"/>
  <c r="P2471" i="84"/>
  <c r="P2470" i="84"/>
  <c r="P2469" i="84"/>
  <c r="P2468" i="84"/>
  <c r="P2467" i="84"/>
  <c r="P2466" i="84"/>
  <c r="P2465" i="84"/>
  <c r="P2464" i="84"/>
  <c r="P2463" i="84"/>
  <c r="P2462" i="84"/>
  <c r="P2461" i="84"/>
  <c r="P2460" i="84"/>
  <c r="P2459" i="84"/>
  <c r="P2458" i="84"/>
  <c r="P2457" i="84"/>
  <c r="P2456" i="84"/>
  <c r="P2455" i="84"/>
  <c r="P2454" i="84"/>
  <c r="P2453" i="84"/>
  <c r="P2452" i="84"/>
  <c r="P2451" i="84"/>
  <c r="P2450" i="84"/>
  <c r="P2449" i="84"/>
  <c r="P2448" i="84"/>
  <c r="P2447" i="84"/>
  <c r="P2446" i="84"/>
  <c r="P2445" i="84"/>
  <c r="P2444" i="84"/>
  <c r="P2443" i="84"/>
  <c r="P2442" i="84"/>
  <c r="P2441" i="84"/>
  <c r="P2440" i="84"/>
  <c r="P2439" i="84"/>
  <c r="P2438" i="84"/>
  <c r="P2437" i="84"/>
  <c r="P2436" i="84"/>
  <c r="P2435" i="84"/>
  <c r="P2434" i="84"/>
  <c r="P2433" i="84"/>
  <c r="P2429" i="84" l="1"/>
  <c r="P2428" i="84"/>
  <c r="P2427" i="84"/>
  <c r="P2426" i="84"/>
  <c r="P2425" i="84"/>
  <c r="P2424" i="84"/>
  <c r="P2423" i="84"/>
  <c r="P2420" i="84"/>
  <c r="P2419" i="84"/>
  <c r="P2418" i="84"/>
  <c r="P2415" i="84"/>
  <c r="P2414" i="84"/>
  <c r="P2413" i="84"/>
  <c r="P2410" i="84"/>
  <c r="P2409" i="84"/>
  <c r="P2406" i="84"/>
  <c r="P2405" i="84"/>
  <c r="P2401" i="84"/>
  <c r="P2400" i="84"/>
  <c r="P2399" i="84"/>
  <c r="P2398" i="84"/>
  <c r="P2397" i="84"/>
  <c r="P2396" i="84"/>
  <c r="P2395" i="84"/>
  <c r="P2394" i="84"/>
  <c r="P2393" i="84"/>
  <c r="P2392" i="84"/>
  <c r="P2391" i="84"/>
  <c r="P2390" i="84"/>
  <c r="P2389" i="84"/>
  <c r="P2388" i="84"/>
  <c r="P2387" i="84"/>
  <c r="P2386" i="84"/>
  <c r="P2385" i="84"/>
  <c r="P2384" i="84"/>
  <c r="P2383" i="84"/>
  <c r="P2382" i="84"/>
  <c r="P2381" i="84"/>
  <c r="P2380" i="84"/>
  <c r="P2379" i="84"/>
  <c r="P2378" i="84"/>
  <c r="P2377" i="84"/>
  <c r="P2376" i="84"/>
  <c r="P2374" i="84"/>
  <c r="P2373" i="84"/>
  <c r="P2372" i="84"/>
  <c r="P2371" i="84"/>
  <c r="P2367" i="84"/>
  <c r="P2366" i="84"/>
  <c r="P2362" i="84"/>
  <c r="P2361" i="84"/>
  <c r="P2360" i="84"/>
  <c r="P2359" i="84"/>
  <c r="P2356" i="84"/>
  <c r="P2355" i="84"/>
  <c r="P2354" i="84"/>
  <c r="P2353" i="84"/>
  <c r="P2352" i="84"/>
  <c r="P2351" i="84"/>
  <c r="P2347" i="84"/>
  <c r="P2346" i="84"/>
  <c r="P2345" i="84"/>
  <c r="P2342" i="84"/>
  <c r="P2341" i="84"/>
  <c r="P2340" i="84"/>
  <c r="P2339" i="84"/>
  <c r="P2338" i="84"/>
  <c r="P2337" i="84"/>
  <c r="P2336" i="84"/>
  <c r="P2332" i="84"/>
  <c r="P2331" i="84"/>
  <c r="P2330" i="84"/>
  <c r="P2326" i="84"/>
  <c r="P2325" i="84"/>
  <c r="P2324" i="84"/>
  <c r="P2323" i="84"/>
  <c r="P2322" i="84"/>
  <c r="P2319" i="84"/>
  <c r="P2318" i="84"/>
  <c r="P2317" i="84"/>
  <c r="P2314" i="84"/>
  <c r="P2313" i="84"/>
  <c r="P2312" i="84"/>
  <c r="P2311" i="84"/>
  <c r="P2310" i="84"/>
  <c r="P2309" i="84"/>
  <c r="P2308" i="84"/>
  <c r="P2307" i="84"/>
  <c r="P2304" i="84"/>
  <c r="P2303" i="84"/>
  <c r="P2302" i="84"/>
  <c r="P2301" i="84"/>
  <c r="P2300" i="84"/>
  <c r="P2299" i="84"/>
  <c r="P2298" i="84"/>
  <c r="P2297" i="84"/>
  <c r="P2296" i="84"/>
  <c r="P2293" i="84"/>
  <c r="P2292" i="84"/>
  <c r="P2291" i="84"/>
  <c r="P2290" i="84"/>
  <c r="P2289" i="84"/>
  <c r="P2288" i="84"/>
  <c r="P2287" i="84"/>
  <c r="P2284" i="84"/>
  <c r="P2283" i="84"/>
  <c r="P2282" i="84"/>
  <c r="P2281" i="84"/>
  <c r="P2280" i="84"/>
  <c r="P2279" i="84"/>
  <c r="P2278" i="84"/>
  <c r="P2277" i="84"/>
  <c r="P2276" i="84"/>
  <c r="P2275" i="84"/>
  <c r="P2274" i="84"/>
  <c r="P2271" i="84"/>
  <c r="P2270" i="84"/>
  <c r="P2267" i="84"/>
  <c r="P2263" i="84"/>
  <c r="P2262" i="84"/>
  <c r="P2261" i="84"/>
  <c r="P2260" i="84"/>
  <c r="P2259" i="84"/>
  <c r="P2258" i="84"/>
  <c r="P2257" i="84"/>
  <c r="P2254" i="84"/>
  <c r="P2253" i="84"/>
  <c r="P2250" i="84"/>
  <c r="P2246" i="84"/>
  <c r="P2245" i="84"/>
  <c r="P2244" i="84"/>
  <c r="P2243" i="84"/>
  <c r="P2242" i="84"/>
  <c r="P2241" i="84"/>
  <c r="P2240" i="84"/>
  <c r="P2239" i="84"/>
  <c r="P2238" i="84"/>
  <c r="P2235" i="84"/>
  <c r="P2234" i="84"/>
  <c r="P2232" i="84"/>
  <c r="P2229" i="84"/>
  <c r="P2225" i="84"/>
  <c r="P2224" i="84"/>
  <c r="P2222" i="84"/>
  <c r="P2221" i="84"/>
  <c r="P2218" i="84"/>
  <c r="P2213" i="84"/>
  <c r="P2212" i="84"/>
  <c r="P2209" i="84"/>
  <c r="P2208" i="84"/>
  <c r="P2204" i="84"/>
  <c r="P2200" i="84"/>
  <c r="P2199" i="84"/>
  <c r="P2198" i="84"/>
  <c r="P2197" i="84"/>
  <c r="P2195" i="84"/>
  <c r="P2194" i="84"/>
  <c r="P2193" i="84"/>
  <c r="P2192" i="84"/>
  <c r="P2191" i="84"/>
  <c r="P2190" i="84"/>
  <c r="P2189" i="84"/>
  <c r="P2188" i="84"/>
  <c r="P2187" i="84"/>
  <c r="P2183" i="84"/>
  <c r="P2178" i="84"/>
  <c r="P2177" i="84"/>
  <c r="P2176" i="84"/>
  <c r="P2175" i="84"/>
  <c r="P2174" i="84"/>
  <c r="P2171" i="84"/>
  <c r="P2170" i="84"/>
  <c r="P2167" i="84"/>
  <c r="P2165" i="84"/>
  <c r="P2162" i="84"/>
  <c r="P2161" i="84"/>
  <c r="P2159" i="84"/>
  <c r="P2155" i="84"/>
  <c r="P2151" i="84"/>
  <c r="P2148" i="84"/>
  <c r="P2147" i="84"/>
  <c r="P2146" i="84"/>
  <c r="P2145" i="84"/>
  <c r="P2141" i="84"/>
  <c r="P2140" i="84"/>
  <c r="P2139" i="84"/>
  <c r="P2137" i="84"/>
  <c r="P2133" i="84"/>
  <c r="P2132" i="84"/>
  <c r="P2128" i="84"/>
  <c r="P2123" i="84"/>
  <c r="P2122" i="84"/>
  <c r="P2117" i="84"/>
  <c r="P2114" i="84"/>
  <c r="P2113" i="84"/>
  <c r="P2112" i="84"/>
  <c r="P2111" i="84"/>
  <c r="P2110" i="84"/>
  <c r="P2109" i="84"/>
  <c r="P2108" i="84"/>
  <c r="P2107" i="84"/>
  <c r="P2104" i="84"/>
  <c r="P2103" i="84"/>
  <c r="P2102" i="84"/>
  <c r="P2097" i="84"/>
  <c r="P2093" i="84"/>
  <c r="P2092" i="84"/>
  <c r="P2091" i="84"/>
  <c r="P2090" i="84"/>
  <c r="P2089" i="84"/>
  <c r="P2088" i="84"/>
  <c r="P2084" i="84"/>
  <c r="P2083" i="84"/>
  <c r="P2082" i="84"/>
  <c r="P2078" i="84"/>
  <c r="P2074" i="84"/>
  <c r="P2071" i="84"/>
  <c r="P2070" i="84"/>
  <c r="P2067" i="84"/>
  <c r="P2066" i="84"/>
  <c r="P2063" i="84"/>
  <c r="P2062" i="84"/>
  <c r="P2059" i="84"/>
  <c r="P2058" i="84"/>
  <c r="P2057" i="84"/>
  <c r="P2056" i="84"/>
  <c r="P2053" i="84"/>
  <c r="P2052" i="84"/>
  <c r="P2051" i="84"/>
  <c r="P2048" i="84"/>
  <c r="P2047" i="84"/>
  <c r="P2045" i="84"/>
  <c r="P2044" i="84"/>
  <c r="P2042" i="84"/>
  <c r="P2041" i="84"/>
  <c r="P2040" i="84"/>
  <c r="P2039" i="84"/>
  <c r="P2036" i="84"/>
  <c r="P2035" i="84"/>
  <c r="P2030" i="84"/>
  <c r="P2029" i="84"/>
  <c r="P2024" i="84"/>
  <c r="P2023" i="84"/>
  <c r="P2021" i="84"/>
  <c r="P2019" i="84"/>
  <c r="P2014" i="84"/>
  <c r="S2342" i="84"/>
  <c r="S2341" i="84"/>
  <c r="S2340" i="84"/>
  <c r="N2344" i="84"/>
  <c r="N2343" i="84"/>
  <c r="Q2345" i="84"/>
  <c r="P2344" i="84" l="1"/>
  <c r="P2343" i="84"/>
  <c r="S2343" i="84"/>
  <c r="S2344" i="84"/>
  <c r="P2006" i="84"/>
  <c r="P2005" i="84"/>
  <c r="P2004" i="84"/>
  <c r="P2003" i="84"/>
  <c r="P2002" i="84"/>
  <c r="P2001" i="84"/>
  <c r="P2000" i="84"/>
  <c r="P1999" i="84"/>
  <c r="P1998" i="84"/>
  <c r="P1997" i="84"/>
  <c r="P1996" i="84"/>
  <c r="P1995" i="84"/>
  <c r="P1994" i="84"/>
  <c r="P1993" i="84"/>
  <c r="P1992" i="84"/>
  <c r="P1991" i="84"/>
  <c r="P1990" i="84"/>
  <c r="P1989" i="84"/>
  <c r="P1988" i="84"/>
  <c r="P1987" i="84"/>
  <c r="P1986" i="84"/>
  <c r="P1985" i="84"/>
  <c r="P1984" i="84"/>
  <c r="P1983" i="84"/>
  <c r="P1982" i="84"/>
  <c r="P1980" i="84"/>
  <c r="P1979" i="84"/>
  <c r="P1978" i="84"/>
  <c r="P1977" i="84"/>
  <c r="P1976" i="84"/>
  <c r="P1975" i="84"/>
  <c r="P1974" i="84"/>
  <c r="P1973" i="84"/>
  <c r="P1972" i="84"/>
  <c r="P1971" i="84"/>
  <c r="P1970" i="84"/>
  <c r="P1969" i="84"/>
  <c r="P1968" i="84"/>
  <c r="P1966" i="84"/>
  <c r="P1965" i="84"/>
  <c r="P1964" i="84"/>
  <c r="P1963" i="84"/>
  <c r="P1962" i="84"/>
  <c r="P1961" i="84"/>
  <c r="P1960" i="84"/>
  <c r="P1959" i="84"/>
  <c r="P1958" i="84"/>
  <c r="P1957" i="84"/>
  <c r="P1956" i="84"/>
  <c r="P1955" i="84"/>
  <c r="P1954" i="84"/>
  <c r="P1953" i="84"/>
  <c r="P1952" i="84"/>
  <c r="P1951" i="84"/>
  <c r="P1950" i="84"/>
  <c r="P1949" i="84"/>
  <c r="P1948" i="84"/>
  <c r="P1947" i="84"/>
  <c r="P1946" i="84"/>
  <c r="P1945" i="84"/>
  <c r="P1944" i="84"/>
  <c r="P1943" i="84"/>
  <c r="P1942" i="84"/>
  <c r="P1941" i="84"/>
  <c r="P1940" i="84"/>
  <c r="P1939" i="84"/>
  <c r="P1938" i="84"/>
  <c r="P1937" i="84"/>
  <c r="P1936" i="84"/>
  <c r="P1935" i="84"/>
  <c r="P1934" i="84"/>
  <c r="P1932" i="84"/>
  <c r="P1931" i="84"/>
  <c r="P1930" i="84"/>
  <c r="P1929" i="84"/>
  <c r="P1928" i="84"/>
  <c r="P1927" i="84"/>
  <c r="P1926" i="84"/>
  <c r="P1925" i="84"/>
  <c r="P1915" i="84"/>
  <c r="P1914" i="84"/>
  <c r="P1913" i="84"/>
  <c r="P1912" i="84"/>
  <c r="P1911" i="84"/>
  <c r="P1910" i="84"/>
  <c r="P1909" i="84"/>
  <c r="P1908" i="84"/>
  <c r="P1907" i="84"/>
  <c r="P1906" i="84"/>
  <c r="P1905" i="84"/>
  <c r="P1904" i="84"/>
  <c r="P1903" i="84"/>
  <c r="P1901" i="84"/>
  <c r="P1900" i="84"/>
  <c r="P1899" i="84"/>
  <c r="P1898" i="84"/>
  <c r="P1897" i="84"/>
  <c r="P1896" i="84"/>
  <c r="P1894" i="84"/>
  <c r="P1893" i="84"/>
  <c r="P1892" i="84"/>
  <c r="P1891" i="84"/>
  <c r="P1890" i="84"/>
  <c r="P1889" i="84"/>
  <c r="P1888" i="84"/>
  <c r="P1887" i="84"/>
  <c r="P1886" i="84"/>
  <c r="P1885" i="84"/>
  <c r="P1884" i="84"/>
  <c r="P1883" i="84"/>
  <c r="P1882" i="84"/>
  <c r="P1881" i="84"/>
  <c r="P1880" i="84"/>
  <c r="P1879" i="84"/>
  <c r="P1878" i="84"/>
  <c r="P1877" i="84"/>
  <c r="P1876" i="84"/>
  <c r="P1875" i="84"/>
  <c r="P1874" i="84"/>
  <c r="P1873" i="84"/>
  <c r="P1872" i="84"/>
  <c r="P1871" i="84"/>
  <c r="P1870" i="84"/>
  <c r="P1869" i="84"/>
  <c r="P1868" i="84"/>
  <c r="P1867" i="84"/>
  <c r="P1866" i="84"/>
  <c r="P1865" i="84"/>
  <c r="P1864" i="84"/>
  <c r="P1863" i="84"/>
  <c r="P1862" i="84"/>
  <c r="P1861" i="84"/>
  <c r="P1860" i="84"/>
  <c r="P1859" i="84"/>
  <c r="P1858" i="84"/>
  <c r="P1857" i="84"/>
  <c r="P1856" i="84"/>
  <c r="P1855" i="84"/>
  <c r="P1854" i="84"/>
  <c r="P1853" i="84"/>
  <c r="P1852" i="84"/>
  <c r="P1851" i="84"/>
  <c r="P1850" i="84"/>
  <c r="P1849" i="84"/>
  <c r="P1848" i="84"/>
  <c r="P1847" i="84"/>
  <c r="P1846" i="84"/>
  <c r="P1845" i="84"/>
  <c r="P1844" i="84"/>
  <c r="P1843" i="84"/>
  <c r="P1842" i="84"/>
  <c r="P1841" i="84"/>
  <c r="P1840" i="84"/>
  <c r="P1839" i="84"/>
  <c r="P1838" i="84"/>
  <c r="P1837" i="84"/>
  <c r="P1836" i="84"/>
  <c r="P1835" i="84"/>
  <c r="P1834" i="84"/>
  <c r="P1833" i="84"/>
  <c r="P1832" i="84"/>
  <c r="P1831" i="84"/>
  <c r="P1830" i="84"/>
  <c r="P1829" i="84"/>
  <c r="P1828" i="84"/>
  <c r="P1827" i="84"/>
  <c r="P1826" i="84"/>
  <c r="P1825" i="84"/>
  <c r="P1824" i="84"/>
  <c r="P1823" i="84"/>
  <c r="P1822" i="84"/>
  <c r="P1821" i="84"/>
  <c r="P1820" i="84"/>
  <c r="P1819" i="84"/>
  <c r="P1818" i="84"/>
  <c r="P1817" i="84"/>
  <c r="P1816" i="84"/>
  <c r="P1815" i="84"/>
  <c r="P1814" i="84"/>
  <c r="P1813" i="84"/>
  <c r="P1812" i="84"/>
  <c r="P1811" i="84"/>
  <c r="P1810" i="84"/>
  <c r="P1809" i="84"/>
  <c r="P1808" i="84"/>
  <c r="P1807" i="84"/>
  <c r="P1806" i="84"/>
  <c r="P1805" i="84"/>
  <c r="P1804" i="84"/>
  <c r="P1803" i="84"/>
  <c r="P1802" i="84"/>
  <c r="P1801" i="84"/>
  <c r="P1800" i="84"/>
  <c r="P1799" i="84"/>
  <c r="P1798" i="84"/>
  <c r="P1797" i="84"/>
  <c r="P1796" i="84"/>
  <c r="P1795" i="84"/>
  <c r="P1794" i="84"/>
  <c r="P1793" i="84"/>
  <c r="P1792" i="84"/>
  <c r="P1791" i="84"/>
  <c r="P1790" i="84"/>
  <c r="P1789" i="84"/>
  <c r="P1788" i="84"/>
  <c r="P1787" i="84"/>
  <c r="P1786" i="84"/>
  <c r="P1785" i="84"/>
  <c r="P1784" i="84"/>
  <c r="P1783" i="84"/>
  <c r="P1782" i="84"/>
  <c r="P1781" i="84"/>
  <c r="P1780" i="84"/>
  <c r="P1779" i="84"/>
  <c r="P1778" i="84"/>
  <c r="P1777" i="84"/>
  <c r="P1776" i="84"/>
  <c r="P1775" i="84"/>
  <c r="P1774" i="84"/>
  <c r="P1773" i="84"/>
  <c r="P1772" i="84"/>
  <c r="P1771" i="84"/>
  <c r="P1770" i="84"/>
  <c r="P1769" i="84"/>
  <c r="P1768" i="84"/>
  <c r="P1767" i="84"/>
  <c r="P1766" i="84"/>
  <c r="P1765" i="84"/>
  <c r="P1764" i="84"/>
  <c r="P1763" i="84"/>
  <c r="P1762" i="84"/>
  <c r="P1761" i="84"/>
  <c r="P1760" i="84"/>
  <c r="P1759" i="84"/>
  <c r="P1758" i="84"/>
  <c r="P1757" i="84"/>
  <c r="P1756" i="84"/>
  <c r="P1755" i="84"/>
  <c r="P1754" i="84"/>
  <c r="P1753" i="84"/>
  <c r="P1752" i="84"/>
  <c r="P1751" i="84"/>
  <c r="P1750" i="84"/>
  <c r="P1749" i="84"/>
  <c r="P1748" i="84"/>
  <c r="P1747" i="84"/>
  <c r="P1746" i="84"/>
  <c r="P1745" i="84"/>
  <c r="P1744" i="84"/>
  <c r="P1743" i="84"/>
  <c r="P1742" i="84"/>
  <c r="P1741" i="84"/>
  <c r="P1740" i="84"/>
  <c r="P1739" i="84"/>
  <c r="P1738" i="84"/>
  <c r="P1737" i="84"/>
  <c r="P1736" i="84"/>
  <c r="P1735" i="84"/>
  <c r="P1734" i="84"/>
  <c r="P1733" i="84"/>
  <c r="P1732" i="84"/>
  <c r="P1731" i="84"/>
  <c r="P1730" i="84"/>
  <c r="P1729" i="84"/>
  <c r="P1728" i="84"/>
  <c r="P1727" i="84"/>
  <c r="P1726" i="84"/>
  <c r="P1725" i="84"/>
  <c r="P1724" i="84"/>
  <c r="P1723" i="84"/>
  <c r="P1722" i="84"/>
  <c r="P1721" i="84"/>
  <c r="P1720" i="84"/>
  <c r="P1719" i="84"/>
  <c r="P1718" i="84"/>
  <c r="P1717" i="84"/>
  <c r="P1716" i="84"/>
  <c r="P1715" i="84"/>
  <c r="P1714" i="84"/>
  <c r="P1713" i="84"/>
  <c r="P1712" i="84"/>
  <c r="P1711" i="84"/>
  <c r="P1710" i="84"/>
  <c r="P1709" i="84"/>
  <c r="P1708" i="84"/>
  <c r="P1707" i="84"/>
  <c r="P1706" i="84"/>
  <c r="P1705" i="84"/>
  <c r="P1704" i="84"/>
  <c r="P1703" i="84"/>
  <c r="P1702" i="84"/>
  <c r="P1701" i="84"/>
  <c r="P1700" i="84"/>
  <c r="P1699" i="84"/>
  <c r="P1698" i="84"/>
  <c r="P1697" i="84"/>
  <c r="P1696" i="84"/>
  <c r="P1695" i="84"/>
  <c r="P1694" i="84"/>
  <c r="P1693" i="84"/>
  <c r="P1692" i="84"/>
  <c r="P1691" i="84"/>
  <c r="P1690" i="84"/>
  <c r="P1689" i="84"/>
  <c r="P1688" i="84"/>
  <c r="P1687" i="84"/>
  <c r="P1686" i="84"/>
  <c r="P1685" i="84"/>
  <c r="P1684" i="84"/>
  <c r="P1683" i="84"/>
  <c r="P1682" i="84"/>
  <c r="P1681" i="84"/>
  <c r="P1680" i="84"/>
  <c r="P1679" i="84"/>
  <c r="P1678" i="84"/>
  <c r="P1677" i="84"/>
  <c r="P1676" i="84"/>
  <c r="P1675" i="84"/>
  <c r="P1674" i="84"/>
  <c r="P1673" i="84"/>
  <c r="P1672" i="84"/>
  <c r="P1671" i="84"/>
  <c r="P1670" i="84"/>
  <c r="P1666" i="84"/>
  <c r="P1665" i="84"/>
  <c r="P1664" i="84"/>
  <c r="P1660" i="84"/>
  <c r="P1659" i="84"/>
  <c r="P1658" i="84"/>
  <c r="P1657" i="84"/>
  <c r="P1656" i="84"/>
  <c r="P1655" i="84"/>
  <c r="P1654" i="84"/>
  <c r="P1653" i="84"/>
  <c r="P1652" i="84"/>
  <c r="P1651" i="84"/>
  <c r="P1650" i="84"/>
  <c r="P1649" i="84"/>
  <c r="P1648" i="84"/>
  <c r="P1647" i="84"/>
  <c r="P1646" i="84"/>
  <c r="P1645" i="84"/>
  <c r="P1644" i="84"/>
  <c r="P1643" i="84"/>
  <c r="P1642" i="84"/>
  <c r="P1641" i="84"/>
  <c r="P1640" i="84"/>
  <c r="P1639" i="84"/>
  <c r="P1638" i="84"/>
  <c r="P1637" i="84"/>
  <c r="P1636" i="84"/>
  <c r="P1635" i="84"/>
  <c r="P1634" i="84"/>
  <c r="P1633" i="84"/>
  <c r="P1632" i="84"/>
  <c r="P1631" i="84"/>
  <c r="P1630" i="84"/>
  <c r="P1629" i="84"/>
  <c r="P1628" i="84"/>
  <c r="P1627" i="84"/>
  <c r="P1626" i="84"/>
  <c r="P1625" i="84"/>
  <c r="P1624" i="84"/>
  <c r="P1623" i="84"/>
  <c r="P1622" i="84"/>
  <c r="P1621" i="84"/>
  <c r="P1620" i="84"/>
  <c r="P1619" i="84"/>
  <c r="P1618" i="84"/>
  <c r="P1617" i="84"/>
  <c r="P1616" i="84"/>
  <c r="P1615" i="84"/>
  <c r="P1614" i="84"/>
  <c r="P1613" i="84"/>
  <c r="P1612" i="84"/>
  <c r="P1611" i="84"/>
  <c r="P1610" i="84"/>
  <c r="P1609" i="84"/>
  <c r="P1608" i="84"/>
  <c r="P1607" i="84"/>
  <c r="P1606" i="84"/>
  <c r="P1605" i="84"/>
  <c r="P1604" i="84"/>
  <c r="P1603" i="84"/>
  <c r="P1602" i="84"/>
  <c r="P1601" i="84"/>
  <c r="P1600" i="84"/>
  <c r="P1599" i="84"/>
  <c r="P1598" i="84"/>
  <c r="P1597" i="84"/>
  <c r="P1596" i="84"/>
  <c r="P1595" i="84"/>
  <c r="P1594" i="84"/>
  <c r="P1593" i="84"/>
  <c r="P1592" i="84"/>
  <c r="P1591" i="84"/>
  <c r="P1590" i="84"/>
  <c r="P1589" i="84"/>
  <c r="P1588" i="84"/>
  <c r="P1587" i="84"/>
  <c r="P1586" i="84"/>
  <c r="P1585" i="84"/>
  <c r="P1584" i="84"/>
  <c r="P1583" i="84"/>
  <c r="P1582" i="84"/>
  <c r="P1581" i="84"/>
  <c r="P1580" i="84"/>
  <c r="P1579" i="84"/>
  <c r="P1578" i="84"/>
  <c r="P1577" i="84"/>
  <c r="P1576" i="84"/>
  <c r="P1575" i="84"/>
  <c r="P1574" i="84"/>
  <c r="P1573" i="84"/>
  <c r="P1572" i="84"/>
  <c r="P1571" i="84"/>
  <c r="P1570" i="84"/>
  <c r="P1569" i="84"/>
  <c r="P1568" i="84"/>
  <c r="P1567" i="84"/>
  <c r="P1566" i="84"/>
  <c r="P1565" i="84"/>
  <c r="P1564" i="84"/>
  <c r="P1563" i="84"/>
  <c r="P1562" i="84"/>
  <c r="P1561" i="84"/>
  <c r="P1560" i="84"/>
  <c r="P1559" i="84"/>
  <c r="P1558" i="84"/>
  <c r="P1557" i="84"/>
  <c r="P1556" i="84"/>
  <c r="P1555" i="84"/>
  <c r="P1554" i="84"/>
  <c r="P1553" i="84"/>
  <c r="P1552" i="84"/>
  <c r="P1551" i="84"/>
  <c r="P1550" i="84"/>
  <c r="P1547" i="84"/>
  <c r="P1546" i="84"/>
  <c r="P1545" i="84"/>
  <c r="P1542" i="84"/>
  <c r="P1541" i="84"/>
  <c r="P1540" i="84"/>
  <c r="P1539" i="84"/>
  <c r="P1536" i="84"/>
  <c r="P1535" i="84"/>
  <c r="P1534" i="84"/>
  <c r="P1533" i="84"/>
  <c r="P1529" i="84"/>
  <c r="P1528" i="84"/>
  <c r="P1525" i="84"/>
  <c r="P1524" i="84"/>
  <c r="P1523" i="84"/>
  <c r="P1522" i="84"/>
  <c r="P1521" i="84"/>
  <c r="P1518" i="84"/>
  <c r="P1517" i="84"/>
  <c r="P1516" i="84"/>
  <c r="P1515" i="84"/>
  <c r="P1514" i="84"/>
  <c r="P1513" i="84"/>
  <c r="P1512" i="84"/>
  <c r="P1511" i="84"/>
  <c r="P1510" i="84"/>
  <c r="P1509" i="84"/>
  <c r="P1508" i="84"/>
  <c r="P1507" i="84"/>
  <c r="P1506" i="84"/>
  <c r="P1502" i="84"/>
  <c r="P1501" i="84"/>
  <c r="P1500" i="84"/>
  <c r="P1499" i="84"/>
  <c r="P1498" i="84"/>
  <c r="P1497" i="84"/>
  <c r="P1496" i="84"/>
  <c r="P1495" i="84"/>
  <c r="P1494" i="84"/>
  <c r="P1493" i="84"/>
  <c r="P1492" i="84"/>
  <c r="P1491" i="84"/>
  <c r="P1490" i="84"/>
  <c r="P1489" i="84"/>
  <c r="P1485" i="84"/>
  <c r="P1484" i="84"/>
  <c r="P1483" i="84"/>
  <c r="P1482" i="84"/>
  <c r="P1481" i="84"/>
  <c r="P1480" i="84"/>
  <c r="P1479" i="84"/>
  <c r="P1478" i="84"/>
  <c r="P1476" i="84"/>
  <c r="P1475" i="84"/>
  <c r="P1474" i="84"/>
  <c r="P1473" i="84"/>
  <c r="P1469" i="84"/>
  <c r="P1468" i="84"/>
  <c r="P1467" i="84"/>
  <c r="P1466" i="84"/>
  <c r="P1465" i="84"/>
  <c r="P1464" i="84"/>
  <c r="P1463" i="84"/>
  <c r="P1462" i="84"/>
  <c r="P1461" i="84"/>
  <c r="P1460" i="84"/>
  <c r="P1459" i="84"/>
  <c r="P1458" i="84"/>
  <c r="P1457" i="84"/>
  <c r="P1456" i="84"/>
  <c r="P1455" i="84"/>
  <c r="P1454" i="84"/>
  <c r="P1453" i="84"/>
  <c r="P1452" i="84"/>
  <c r="P1451" i="84"/>
  <c r="P1450" i="84"/>
  <c r="P1449" i="84"/>
  <c r="P1448" i="84"/>
  <c r="P1447" i="84"/>
  <c r="P1446" i="84"/>
  <c r="P1445" i="84"/>
  <c r="P1444" i="84"/>
  <c r="P1443" i="84"/>
  <c r="P1442" i="84"/>
  <c r="P1441" i="84"/>
  <c r="P1440" i="84"/>
  <c r="P1439" i="84"/>
  <c r="P1438" i="84"/>
  <c r="P1433" i="84"/>
  <c r="P1432" i="84"/>
  <c r="P1431" i="84"/>
  <c r="P1430" i="84"/>
  <c r="P1429" i="84"/>
  <c r="P1428" i="84"/>
  <c r="P1427" i="84"/>
  <c r="P1426" i="84"/>
  <c r="P1425" i="84"/>
  <c r="P1424" i="84"/>
  <c r="P1423" i="84"/>
  <c r="P1422" i="84"/>
  <c r="P1421" i="84"/>
  <c r="P1420" i="84"/>
  <c r="P1419" i="84"/>
  <c r="P1418" i="84"/>
  <c r="P1417" i="84"/>
  <c r="P1416" i="84"/>
  <c r="P1415" i="84"/>
  <c r="P1414" i="84"/>
  <c r="P1413" i="84"/>
  <c r="P1412" i="84"/>
  <c r="P1411" i="84"/>
  <c r="P1406" i="84"/>
  <c r="P1405" i="84"/>
  <c r="P1404" i="84"/>
  <c r="P1403" i="84"/>
  <c r="P1402" i="84"/>
  <c r="P1401" i="84"/>
  <c r="P1395" i="84"/>
  <c r="P1394" i="84"/>
  <c r="P1393" i="84"/>
  <c r="P1392" i="84"/>
  <c r="P1391" i="84"/>
  <c r="P1390" i="84"/>
  <c r="P1389" i="84"/>
  <c r="P1388" i="84"/>
  <c r="P1387" i="84"/>
  <c r="P1386" i="84"/>
  <c r="P1385" i="84"/>
  <c r="P1384" i="84"/>
  <c r="P1383" i="84"/>
  <c r="P1382" i="84"/>
  <c r="P1381" i="84"/>
  <c r="P1380" i="84"/>
  <c r="P1379" i="84"/>
  <c r="P1377" i="84"/>
  <c r="P1376" i="84"/>
  <c r="P1375" i="84"/>
  <c r="P1372" i="84"/>
  <c r="P1371" i="84"/>
  <c r="P1370" i="84"/>
  <c r="P1369" i="84"/>
  <c r="P1368" i="84"/>
  <c r="P1367" i="84"/>
  <c r="P1366" i="84"/>
  <c r="P1365" i="84"/>
  <c r="P1364" i="84"/>
  <c r="P1361" i="84"/>
  <c r="P1360" i="84"/>
  <c r="P1359" i="84"/>
  <c r="P1358" i="84"/>
  <c r="P1357" i="84"/>
  <c r="P1356" i="84"/>
  <c r="P1355" i="84"/>
  <c r="P1354" i="84"/>
  <c r="P1353" i="84"/>
  <c r="P1348" i="84"/>
  <c r="P1343" i="84"/>
  <c r="P1338" i="84"/>
  <c r="P1337" i="84"/>
  <c r="P1336" i="84"/>
  <c r="P1335" i="84"/>
  <c r="P1334" i="84"/>
  <c r="P1333" i="84"/>
  <c r="P1332" i="84"/>
  <c r="P1331" i="84"/>
  <c r="P1326" i="84"/>
  <c r="P1325" i="84"/>
  <c r="P1324" i="84"/>
  <c r="P1323" i="84"/>
  <c r="P1322" i="84"/>
  <c r="P1321" i="84"/>
  <c r="P1317" i="84"/>
  <c r="P1312" i="84"/>
  <c r="P1311" i="84"/>
  <c r="P1310" i="84"/>
  <c r="P1309" i="84"/>
  <c r="P1308" i="84"/>
  <c r="P1307" i="84"/>
  <c r="P1306" i="84"/>
  <c r="P1305" i="84"/>
  <c r="P1304" i="84"/>
  <c r="P1303" i="84"/>
  <c r="P1302" i="84"/>
  <c r="P1301" i="84"/>
  <c r="P1300" i="84"/>
  <c r="P1299" i="84"/>
  <c r="P1298" i="84"/>
  <c r="P1297" i="84"/>
  <c r="P1296" i="84"/>
  <c r="P1295" i="84"/>
  <c r="P1294" i="84"/>
  <c r="P1293" i="84"/>
  <c r="P1292" i="84"/>
  <c r="P1291" i="84"/>
  <c r="P1290" i="84"/>
  <c r="P1289" i="84"/>
  <c r="P1287" i="84"/>
  <c r="P1286" i="84"/>
  <c r="P1285" i="84"/>
  <c r="P1284" i="84"/>
  <c r="P1283" i="84"/>
  <c r="P1282" i="84"/>
  <c r="P1281" i="84"/>
  <c r="P1280" i="84"/>
  <c r="P1279" i="84"/>
  <c r="P1278" i="84"/>
  <c r="P1277" i="84"/>
  <c r="P1276" i="84"/>
  <c r="P1275" i="84"/>
  <c r="P1274" i="84"/>
  <c r="P1273" i="84"/>
  <c r="P1272" i="84"/>
  <c r="P1271" i="84"/>
  <c r="P1270" i="84"/>
  <c r="P1269" i="84"/>
  <c r="P1268" i="84"/>
  <c r="P1267" i="84"/>
  <c r="P1266" i="84"/>
  <c r="P1262" i="84"/>
  <c r="P1261" i="84"/>
  <c r="P1260" i="84"/>
  <c r="P1259" i="84"/>
  <c r="P1258" i="84"/>
  <c r="P1257" i="84"/>
  <c r="P1256" i="84"/>
  <c r="P1255" i="84"/>
  <c r="P1254" i="84"/>
  <c r="P1253" i="84"/>
  <c r="P1252" i="84"/>
  <c r="P1251" i="84"/>
  <c r="P1250" i="84"/>
  <c r="P1249" i="84"/>
  <c r="P1248" i="84"/>
  <c r="P1247" i="84"/>
  <c r="P1246" i="84"/>
  <c r="P1245" i="84"/>
  <c r="P1244" i="84"/>
  <c r="P1243" i="84"/>
  <c r="P1242" i="84"/>
  <c r="P1241" i="84"/>
  <c r="P1240" i="84"/>
  <c r="P1239" i="84"/>
  <c r="P1238" i="84"/>
  <c r="P1237" i="84"/>
  <c r="P1236" i="84"/>
  <c r="P1235" i="84"/>
  <c r="P1234" i="84"/>
  <c r="P1233" i="84"/>
  <c r="P1232" i="84"/>
  <c r="P1231" i="84"/>
  <c r="P1230" i="84"/>
  <c r="P1229" i="84"/>
  <c r="P1228" i="84"/>
  <c r="P1227" i="84"/>
  <c r="P1226" i="84"/>
  <c r="P1225" i="84"/>
  <c r="P1224" i="84"/>
  <c r="P1223" i="84"/>
  <c r="P1222" i="84"/>
  <c r="P1221" i="84"/>
  <c r="P1220" i="84"/>
  <c r="P1219" i="84"/>
  <c r="P1218" i="84"/>
  <c r="P1217" i="84"/>
  <c r="P1216" i="84"/>
  <c r="P1215" i="84"/>
  <c r="P1211" i="84"/>
  <c r="P1210" i="84"/>
  <c r="P1209" i="84"/>
  <c r="P1208" i="84"/>
  <c r="P1207" i="84"/>
  <c r="P1206" i="84"/>
  <c r="P1205" i="84"/>
  <c r="P1204" i="84"/>
  <c r="P1203" i="84"/>
  <c r="P1202" i="84"/>
  <c r="P1201" i="84"/>
  <c r="P1200" i="84"/>
  <c r="P1199" i="84"/>
  <c r="P1198" i="84"/>
  <c r="P1197" i="84"/>
  <c r="P1196" i="84"/>
  <c r="P1195" i="84"/>
  <c r="P1194" i="84"/>
  <c r="P1193" i="84"/>
  <c r="P1192" i="84"/>
  <c r="P1191" i="84"/>
  <c r="P1190" i="84"/>
  <c r="P1189" i="84"/>
  <c r="P1188" i="84"/>
  <c r="P1187" i="84"/>
  <c r="P1186" i="84"/>
  <c r="P1185" i="84"/>
  <c r="P1184" i="84"/>
  <c r="P1183" i="84"/>
  <c r="P1182" i="84"/>
  <c r="P1181" i="84"/>
  <c r="P1180" i="84"/>
  <c r="P1179" i="84"/>
  <c r="P1178" i="84"/>
  <c r="P1177" i="84"/>
  <c r="P1176" i="84"/>
  <c r="P1171" i="84"/>
  <c r="P1170" i="84"/>
  <c r="P1169" i="84"/>
  <c r="P1168" i="84"/>
  <c r="P1167" i="84"/>
  <c r="P1166" i="84"/>
  <c r="P1161" i="84"/>
  <c r="P1160" i="84"/>
  <c r="P1159" i="84"/>
  <c r="P1158" i="84"/>
  <c r="P1157" i="84"/>
  <c r="P1156" i="84"/>
  <c r="P1155" i="84"/>
  <c r="P1154" i="84"/>
  <c r="P1151" i="84"/>
  <c r="P1150" i="84"/>
  <c r="P1149" i="84"/>
  <c r="P1148" i="84"/>
  <c r="P1147" i="84"/>
  <c r="P1146" i="84"/>
  <c r="P1145" i="84"/>
  <c r="P1144" i="84"/>
  <c r="P1143" i="84"/>
  <c r="P1142" i="84"/>
  <c r="P1141" i="84"/>
  <c r="P1140" i="84"/>
  <c r="P1139" i="84"/>
  <c r="P1134" i="84"/>
  <c r="P1133" i="84"/>
  <c r="P1132" i="84"/>
  <c r="P1131" i="84"/>
  <c r="P1130" i="84"/>
  <c r="P1129" i="84"/>
  <c r="P1128" i="84"/>
  <c r="P1125" i="84"/>
  <c r="P1124" i="84"/>
  <c r="P1123" i="84"/>
  <c r="P1122" i="84"/>
  <c r="P1121" i="84"/>
  <c r="P1120" i="84"/>
  <c r="P1119" i="84"/>
  <c r="P1118" i="84"/>
  <c r="P1117" i="84"/>
  <c r="P1116" i="84"/>
  <c r="P1111" i="84"/>
  <c r="P1110" i="84"/>
  <c r="P1109" i="84"/>
  <c r="P1108" i="84"/>
  <c r="P1107" i="84"/>
  <c r="P1106" i="84"/>
  <c r="P1105" i="84"/>
  <c r="P1102" i="84"/>
  <c r="P1101" i="84"/>
  <c r="P1100" i="84"/>
  <c r="P1099" i="84"/>
  <c r="P1098" i="84"/>
  <c r="P1097" i="84"/>
  <c r="P1096" i="84"/>
  <c r="P1095" i="84"/>
  <c r="P1094" i="84"/>
  <c r="P1093" i="84"/>
  <c r="P1092" i="84"/>
  <c r="P1091" i="84"/>
  <c r="P1090" i="84"/>
  <c r="P1089" i="84"/>
  <c r="P1088" i="84"/>
  <c r="P1087" i="84"/>
  <c r="P1086" i="84"/>
  <c r="P1085" i="84"/>
  <c r="N1327" i="84"/>
  <c r="P1327" i="84" l="1"/>
  <c r="S1327" i="84"/>
  <c r="N1328" i="84"/>
  <c r="S1328" i="84" l="1"/>
  <c r="P1328" i="84"/>
  <c r="N1329" i="84"/>
  <c r="P1080" i="84"/>
  <c r="P1079" i="84"/>
  <c r="P1078" i="84"/>
  <c r="P1077" i="84"/>
  <c r="P1076" i="84"/>
  <c r="P1075" i="84"/>
  <c r="P1074" i="84"/>
  <c r="P1073" i="84"/>
  <c r="P1072" i="84"/>
  <c r="P1071" i="84"/>
  <c r="P1070" i="84"/>
  <c r="P1069" i="84"/>
  <c r="P1068" i="84"/>
  <c r="P1067" i="84"/>
  <c r="P1066" i="84"/>
  <c r="P1065" i="84"/>
  <c r="P1064" i="84"/>
  <c r="P1063" i="84"/>
  <c r="P1062" i="84"/>
  <c r="P1061" i="84"/>
  <c r="P1060" i="84"/>
  <c r="P1059" i="84"/>
  <c r="P1058" i="84"/>
  <c r="P1057" i="84"/>
  <c r="P1056" i="84"/>
  <c r="P1055" i="84"/>
  <c r="P1054" i="84"/>
  <c r="P1053" i="84"/>
  <c r="P1052" i="84"/>
  <c r="P1051" i="84"/>
  <c r="P1050" i="84"/>
  <c r="P1049" i="84"/>
  <c r="P1048" i="84"/>
  <c r="P1047" i="84"/>
  <c r="P1046" i="84"/>
  <c r="P1045" i="84"/>
  <c r="P1044" i="84"/>
  <c r="P1043" i="84"/>
  <c r="P1042" i="84"/>
  <c r="P1041" i="84"/>
  <c r="P1040" i="84"/>
  <c r="P1039" i="84"/>
  <c r="P1038" i="84"/>
  <c r="P1037" i="84"/>
  <c r="P1036" i="84"/>
  <c r="P1035" i="84"/>
  <c r="P1034" i="84"/>
  <c r="P1033" i="84"/>
  <c r="P1032" i="84"/>
  <c r="P1031" i="84"/>
  <c r="P1030" i="84"/>
  <c r="P1029" i="84"/>
  <c r="P1028" i="84"/>
  <c r="P1027" i="84"/>
  <c r="P1026" i="84"/>
  <c r="P1025" i="84"/>
  <c r="P1024" i="84"/>
  <c r="P1023" i="84"/>
  <c r="P1022" i="84"/>
  <c r="P1021" i="84"/>
  <c r="P1020" i="84"/>
  <c r="P1019" i="84"/>
  <c r="P1018" i="84"/>
  <c r="P1017" i="84"/>
  <c r="P1016" i="84"/>
  <c r="P1015" i="84"/>
  <c r="P1014" i="84"/>
  <c r="P1013" i="84"/>
  <c r="P1012" i="84"/>
  <c r="P1011" i="84"/>
  <c r="P1010" i="84"/>
  <c r="P1009" i="84"/>
  <c r="P1008" i="84"/>
  <c r="P1007" i="84"/>
  <c r="P1006" i="84"/>
  <c r="P1005" i="84"/>
  <c r="P1004" i="84"/>
  <c r="P1003" i="84"/>
  <c r="P1002" i="84"/>
  <c r="P1001" i="84"/>
  <c r="P1000" i="84"/>
  <c r="P999" i="84"/>
  <c r="P998" i="84"/>
  <c r="P997" i="84"/>
  <c r="P996" i="84"/>
  <c r="P995" i="84"/>
  <c r="P994" i="84"/>
  <c r="P993" i="84"/>
  <c r="P992" i="84"/>
  <c r="P991" i="84"/>
  <c r="P990" i="84"/>
  <c r="P989" i="84"/>
  <c r="P988" i="84"/>
  <c r="P987" i="84"/>
  <c r="P986" i="84"/>
  <c r="P985" i="84"/>
  <c r="P984" i="84"/>
  <c r="P983" i="84"/>
  <c r="P982" i="84"/>
  <c r="P981" i="84"/>
  <c r="P980" i="84"/>
  <c r="P979" i="84"/>
  <c r="P978" i="84"/>
  <c r="P977" i="84"/>
  <c r="P976" i="84"/>
  <c r="P975" i="84"/>
  <c r="P974" i="84"/>
  <c r="P973" i="84"/>
  <c r="P972" i="84"/>
  <c r="P971" i="84"/>
  <c r="P970" i="84"/>
  <c r="P969" i="84"/>
  <c r="P968" i="84"/>
  <c r="P967" i="84"/>
  <c r="P966" i="84"/>
  <c r="P965" i="84"/>
  <c r="P964" i="84"/>
  <c r="P963" i="84"/>
  <c r="P962" i="84"/>
  <c r="P961" i="84"/>
  <c r="P960" i="84"/>
  <c r="P959" i="84"/>
  <c r="P958" i="84"/>
  <c r="P957" i="84"/>
  <c r="P956" i="84"/>
  <c r="P955" i="84"/>
  <c r="P954" i="84"/>
  <c r="P953" i="84"/>
  <c r="P952" i="84"/>
  <c r="P951" i="84"/>
  <c r="P950" i="84"/>
  <c r="P949" i="84"/>
  <c r="P948" i="84"/>
  <c r="P947" i="84"/>
  <c r="P946" i="84"/>
  <c r="P945" i="84"/>
  <c r="P944" i="84"/>
  <c r="P943" i="84"/>
  <c r="P942" i="84"/>
  <c r="P941" i="84"/>
  <c r="P940" i="84"/>
  <c r="P939" i="84"/>
  <c r="P938" i="84"/>
  <c r="P937" i="84"/>
  <c r="P936" i="84"/>
  <c r="P935" i="84"/>
  <c r="P934" i="84"/>
  <c r="P933" i="84"/>
  <c r="P932" i="84"/>
  <c r="P931" i="84"/>
  <c r="P930" i="84"/>
  <c r="P929" i="84"/>
  <c r="P928" i="84"/>
  <c r="P927" i="84"/>
  <c r="P926" i="84"/>
  <c r="P925" i="84"/>
  <c r="P924" i="84"/>
  <c r="P923" i="84"/>
  <c r="P922" i="84"/>
  <c r="P921" i="84"/>
  <c r="P920" i="84"/>
  <c r="P919" i="84"/>
  <c r="P918" i="84"/>
  <c r="P917" i="84"/>
  <c r="P916" i="84"/>
  <c r="P915" i="84"/>
  <c r="P914" i="84"/>
  <c r="P913" i="84"/>
  <c r="P912" i="84"/>
  <c r="P911" i="84"/>
  <c r="P910" i="84"/>
  <c r="P909" i="84"/>
  <c r="P908" i="84"/>
  <c r="P907" i="84"/>
  <c r="P906" i="84"/>
  <c r="P905" i="84"/>
  <c r="P904" i="84"/>
  <c r="P903" i="84"/>
  <c r="P902" i="84"/>
  <c r="P901" i="84"/>
  <c r="P900" i="84"/>
  <c r="P899" i="84"/>
  <c r="P898" i="84"/>
  <c r="P897" i="84"/>
  <c r="P896" i="84"/>
  <c r="P895" i="84"/>
  <c r="P894" i="84"/>
  <c r="P893" i="84"/>
  <c r="P892" i="84"/>
  <c r="P891" i="84"/>
  <c r="P890" i="84"/>
  <c r="P889" i="84"/>
  <c r="P888" i="84"/>
  <c r="P887" i="84"/>
  <c r="P886" i="84"/>
  <c r="P885" i="84"/>
  <c r="P884" i="84"/>
  <c r="P883" i="84"/>
  <c r="P882" i="84"/>
  <c r="P881" i="84"/>
  <c r="P880" i="84"/>
  <c r="P879" i="84"/>
  <c r="P878" i="84"/>
  <c r="P877" i="84"/>
  <c r="P876" i="84"/>
  <c r="P875" i="84"/>
  <c r="P874" i="84"/>
  <c r="P873" i="84"/>
  <c r="P872" i="84"/>
  <c r="P871" i="84"/>
  <c r="P870" i="84"/>
  <c r="P869" i="84"/>
  <c r="P868" i="84"/>
  <c r="P867" i="84"/>
  <c r="P866" i="84"/>
  <c r="P865" i="84"/>
  <c r="P864" i="84"/>
  <c r="P863" i="84"/>
  <c r="P862" i="84"/>
  <c r="P861" i="84"/>
  <c r="P860" i="84"/>
  <c r="P859" i="84"/>
  <c r="P858" i="84"/>
  <c r="P857" i="84"/>
  <c r="P856" i="84"/>
  <c r="P855" i="84"/>
  <c r="P854" i="84"/>
  <c r="P853" i="84"/>
  <c r="P852" i="84"/>
  <c r="P851" i="84"/>
  <c r="P850" i="84"/>
  <c r="P849" i="84"/>
  <c r="P848" i="84"/>
  <c r="P847" i="84"/>
  <c r="P846" i="84"/>
  <c r="P845" i="84"/>
  <c r="P844" i="84"/>
  <c r="P843" i="84"/>
  <c r="P842" i="84"/>
  <c r="P841" i="84"/>
  <c r="P840" i="84"/>
  <c r="P839" i="84"/>
  <c r="P838" i="84"/>
  <c r="P837" i="84"/>
  <c r="P836" i="84"/>
  <c r="P835" i="84"/>
  <c r="P834" i="84"/>
  <c r="P833" i="84"/>
  <c r="P832" i="84"/>
  <c r="P831" i="84"/>
  <c r="P830" i="84"/>
  <c r="P829" i="84"/>
  <c r="P828" i="84"/>
  <c r="P827" i="84"/>
  <c r="P826" i="84"/>
  <c r="P825" i="84"/>
  <c r="P824" i="84"/>
  <c r="P823" i="84"/>
  <c r="P822" i="84"/>
  <c r="P821" i="84"/>
  <c r="P820" i="84"/>
  <c r="P819" i="84"/>
  <c r="P818" i="84"/>
  <c r="P817" i="84"/>
  <c r="P816" i="84"/>
  <c r="P815" i="84"/>
  <c r="P814" i="84"/>
  <c r="P813" i="84"/>
  <c r="P812" i="84"/>
  <c r="P811" i="84"/>
  <c r="P810" i="84"/>
  <c r="P809" i="84"/>
  <c r="P808" i="84"/>
  <c r="P807" i="84"/>
  <c r="P806" i="84"/>
  <c r="P805" i="84"/>
  <c r="P804" i="84"/>
  <c r="P803" i="84"/>
  <c r="P802" i="84"/>
  <c r="P801" i="84"/>
  <c r="P800" i="84"/>
  <c r="P799" i="84"/>
  <c r="P798" i="84"/>
  <c r="P797" i="84"/>
  <c r="P796" i="84"/>
  <c r="P795" i="84"/>
  <c r="P794" i="84"/>
  <c r="P793" i="84"/>
  <c r="P792" i="84"/>
  <c r="P791" i="84"/>
  <c r="P790" i="84"/>
  <c r="P789" i="84"/>
  <c r="P788" i="84"/>
  <c r="P787" i="84"/>
  <c r="P786" i="84"/>
  <c r="P785" i="84"/>
  <c r="P784" i="84"/>
  <c r="P783" i="84"/>
  <c r="P782" i="84"/>
  <c r="P781" i="84"/>
  <c r="P780" i="84"/>
  <c r="P779" i="84"/>
  <c r="P778" i="84"/>
  <c r="P777" i="84"/>
  <c r="P776" i="84"/>
  <c r="P775" i="84"/>
  <c r="P774" i="84"/>
  <c r="P773" i="84"/>
  <c r="P772" i="84"/>
  <c r="P771" i="84"/>
  <c r="P770" i="84"/>
  <c r="P769" i="84"/>
  <c r="P768" i="84"/>
  <c r="P767" i="84"/>
  <c r="P766" i="84"/>
  <c r="P765" i="84"/>
  <c r="P764" i="84"/>
  <c r="P763" i="84"/>
  <c r="P762" i="84"/>
  <c r="P761" i="84"/>
  <c r="P760" i="84"/>
  <c r="P759" i="84"/>
  <c r="P758" i="84"/>
  <c r="P757" i="84"/>
  <c r="P756" i="84"/>
  <c r="P755" i="84"/>
  <c r="P754" i="84"/>
  <c r="P753" i="84"/>
  <c r="P752" i="84"/>
  <c r="P751" i="84"/>
  <c r="P750" i="84"/>
  <c r="P1329" i="84" l="1"/>
  <c r="N1330" i="84"/>
  <c r="S1329" i="84"/>
  <c r="P745" i="84"/>
  <c r="P744" i="84"/>
  <c r="P743" i="84"/>
  <c r="P742" i="84"/>
  <c r="P741" i="84"/>
  <c r="P740" i="84"/>
  <c r="P739" i="84"/>
  <c r="P738" i="84"/>
  <c r="P737" i="84"/>
  <c r="P736" i="84"/>
  <c r="P735" i="84"/>
  <c r="P734" i="84"/>
  <c r="P733" i="84"/>
  <c r="P732" i="84"/>
  <c r="P731" i="84"/>
  <c r="P730" i="84"/>
  <c r="P729" i="84"/>
  <c r="P728" i="84"/>
  <c r="P727" i="84"/>
  <c r="P726" i="84"/>
  <c r="P725" i="84"/>
  <c r="P724" i="84"/>
  <c r="P723" i="84"/>
  <c r="P722" i="84"/>
  <c r="P721" i="84"/>
  <c r="P720" i="84"/>
  <c r="P719" i="84"/>
  <c r="P718" i="84"/>
  <c r="P714" i="84"/>
  <c r="P711" i="84"/>
  <c r="P710" i="84"/>
  <c r="P709" i="84"/>
  <c r="P708" i="84"/>
  <c r="P707" i="84"/>
  <c r="P706" i="84"/>
  <c r="P705" i="84"/>
  <c r="P704" i="84"/>
  <c r="P703" i="84"/>
  <c r="P702" i="84"/>
  <c r="P701" i="84"/>
  <c r="P700" i="84"/>
  <c r="P699" i="84"/>
  <c r="P698" i="84"/>
  <c r="P697" i="84"/>
  <c r="P696" i="84"/>
  <c r="P695" i="84"/>
  <c r="P694" i="84"/>
  <c r="P693" i="84"/>
  <c r="P692" i="84"/>
  <c r="P691" i="84"/>
  <c r="P690" i="84"/>
  <c r="P689" i="84"/>
  <c r="P688" i="84"/>
  <c r="P687" i="84"/>
  <c r="P686" i="84"/>
  <c r="P685" i="84"/>
  <c r="P684" i="84"/>
  <c r="P683" i="84"/>
  <c r="P682" i="84"/>
  <c r="P681" i="84"/>
  <c r="P680" i="84"/>
  <c r="P679" i="84"/>
  <c r="P678" i="84"/>
  <c r="P675" i="84"/>
  <c r="P674" i="84"/>
  <c r="P673" i="84"/>
  <c r="P672" i="84"/>
  <c r="P671" i="84"/>
  <c r="P670" i="84"/>
  <c r="P669" i="84"/>
  <c r="P668" i="84"/>
  <c r="P667" i="84"/>
  <c r="P666" i="84"/>
  <c r="P665" i="84"/>
  <c r="P657" i="84"/>
  <c r="P656" i="84"/>
  <c r="P655" i="84"/>
  <c r="P654" i="84"/>
  <c r="P653" i="84"/>
  <c r="P652" i="84"/>
  <c r="P651" i="84"/>
  <c r="P650" i="84"/>
  <c r="P649" i="84"/>
  <c r="P648" i="84"/>
  <c r="P647" i="84"/>
  <c r="P646" i="84"/>
  <c r="P645" i="84"/>
  <c r="P644" i="84"/>
  <c r="P643" i="84"/>
  <c r="P642" i="84"/>
  <c r="P641" i="84"/>
  <c r="P640" i="84"/>
  <c r="P639" i="84"/>
  <c r="P637" i="84"/>
  <c r="P636" i="84"/>
  <c r="P635" i="84"/>
  <c r="P634" i="84"/>
  <c r="P633" i="84"/>
  <c r="P632" i="84"/>
  <c r="P631" i="84"/>
  <c r="P630" i="84"/>
  <c r="P629" i="84"/>
  <c r="P628" i="84"/>
  <c r="P627" i="84"/>
  <c r="P626" i="84"/>
  <c r="P625" i="84"/>
  <c r="P624" i="84"/>
  <c r="P623" i="84"/>
  <c r="P622" i="84"/>
  <c r="P621" i="84"/>
  <c r="P620" i="84"/>
  <c r="P619" i="84"/>
  <c r="P618" i="84"/>
  <c r="P617" i="84"/>
  <c r="P616" i="84"/>
  <c r="P615" i="84"/>
  <c r="P614" i="84"/>
  <c r="P613" i="84"/>
  <c r="P612" i="84"/>
  <c r="P611" i="84"/>
  <c r="P610" i="84"/>
  <c r="P609" i="84"/>
  <c r="P608" i="84"/>
  <c r="P607" i="84"/>
  <c r="P606" i="84"/>
  <c r="P605" i="84"/>
  <c r="P604" i="84"/>
  <c r="P603" i="84"/>
  <c r="P602" i="84"/>
  <c r="P601" i="84"/>
  <c r="P600" i="84"/>
  <c r="P599" i="84"/>
  <c r="P598" i="84"/>
  <c r="P597" i="84"/>
  <c r="P596" i="84"/>
  <c r="P595" i="84"/>
  <c r="P594" i="84"/>
  <c r="P593" i="84"/>
  <c r="P592" i="84"/>
  <c r="P591" i="84"/>
  <c r="P590" i="84"/>
  <c r="P589" i="84"/>
  <c r="P588" i="84"/>
  <c r="P587" i="84"/>
  <c r="P586" i="84"/>
  <c r="P585" i="84"/>
  <c r="P584" i="84"/>
  <c r="P583" i="84"/>
  <c r="P582" i="84"/>
  <c r="P581" i="84"/>
  <c r="P580" i="84"/>
  <c r="P579" i="84"/>
  <c r="P578" i="84"/>
  <c r="P577" i="84"/>
  <c r="P576" i="84"/>
  <c r="P575" i="84"/>
  <c r="P574" i="84"/>
  <c r="P573" i="84"/>
  <c r="P572" i="84"/>
  <c r="P571" i="84"/>
  <c r="P570" i="84"/>
  <c r="P569" i="84"/>
  <c r="P568" i="84"/>
  <c r="P567" i="84"/>
  <c r="P566" i="84"/>
  <c r="P565" i="84"/>
  <c r="P564" i="84"/>
  <c r="P563" i="84"/>
  <c r="P562" i="84"/>
  <c r="P561" i="84"/>
  <c r="P560" i="84"/>
  <c r="P559" i="84"/>
  <c r="P558" i="84"/>
  <c r="P557" i="84"/>
  <c r="P556" i="84"/>
  <c r="P555" i="84"/>
  <c r="P554" i="84"/>
  <c r="P553" i="84"/>
  <c r="P552" i="84"/>
  <c r="P551" i="84"/>
  <c r="P550" i="84"/>
  <c r="P549" i="84"/>
  <c r="P548" i="84"/>
  <c r="P547" i="84"/>
  <c r="P546" i="84"/>
  <c r="P545" i="84"/>
  <c r="P544" i="84"/>
  <c r="P543" i="84"/>
  <c r="P542" i="84"/>
  <c r="P541" i="84"/>
  <c r="P540" i="84"/>
  <c r="P539" i="84"/>
  <c r="P538" i="84"/>
  <c r="P537" i="84"/>
  <c r="P536" i="84"/>
  <c r="P535" i="84"/>
  <c r="P534" i="84"/>
  <c r="P533" i="84"/>
  <c r="P532" i="84"/>
  <c r="P531" i="84"/>
  <c r="P530" i="84"/>
  <c r="P529" i="84"/>
  <c r="P528" i="84"/>
  <c r="P527" i="84"/>
  <c r="P526" i="84"/>
  <c r="P525" i="84"/>
  <c r="P524" i="84"/>
  <c r="P523" i="84"/>
  <c r="P522" i="84"/>
  <c r="P521" i="84"/>
  <c r="P520" i="84"/>
  <c r="P519" i="84"/>
  <c r="P518" i="84"/>
  <c r="P517" i="84"/>
  <c r="P516" i="84"/>
  <c r="P515" i="84"/>
  <c r="P514" i="84"/>
  <c r="P513" i="84"/>
  <c r="P512" i="84"/>
  <c r="P511" i="84"/>
  <c r="P510" i="84"/>
  <c r="P509" i="84"/>
  <c r="P508" i="84"/>
  <c r="P507" i="84"/>
  <c r="P506" i="84"/>
  <c r="P505" i="84"/>
  <c r="P504" i="84"/>
  <c r="P503" i="84"/>
  <c r="P502" i="84"/>
  <c r="P501" i="84"/>
  <c r="P500" i="84"/>
  <c r="P499" i="84"/>
  <c r="P498" i="84"/>
  <c r="P497" i="84"/>
  <c r="P496" i="84"/>
  <c r="P495" i="84"/>
  <c r="P494" i="84"/>
  <c r="P493" i="84"/>
  <c r="P486" i="84"/>
  <c r="P485" i="84"/>
  <c r="P484" i="84"/>
  <c r="P483" i="84"/>
  <c r="P482" i="84"/>
  <c r="P481" i="84"/>
  <c r="P480" i="84"/>
  <c r="P479" i="84"/>
  <c r="P478" i="84"/>
  <c r="P477" i="84"/>
  <c r="P476" i="84"/>
  <c r="P475" i="84"/>
  <c r="P474" i="84"/>
  <c r="P473" i="84"/>
  <c r="P472" i="84"/>
  <c r="P471" i="84"/>
  <c r="P470" i="84"/>
  <c r="P469" i="84"/>
  <c r="P468" i="84"/>
  <c r="P467" i="84"/>
  <c r="P466" i="84"/>
  <c r="P465" i="84"/>
  <c r="P458" i="84"/>
  <c r="P457" i="84"/>
  <c r="P456" i="84"/>
  <c r="P455" i="84"/>
  <c r="P454" i="84"/>
  <c r="P453" i="84"/>
  <c r="P452" i="84"/>
  <c r="P451" i="84"/>
  <c r="P450" i="84"/>
  <c r="P449" i="84"/>
  <c r="P448" i="84"/>
  <c r="P447" i="84"/>
  <c r="P446" i="84"/>
  <c r="P445" i="84"/>
  <c r="P444" i="84"/>
  <c r="P443" i="84"/>
  <c r="P442" i="84"/>
  <c r="P441" i="84"/>
  <c r="P440" i="84"/>
  <c r="P439" i="84"/>
  <c r="P438" i="84"/>
  <c r="P425" i="84"/>
  <c r="P424" i="84"/>
  <c r="P1330" i="84" l="1"/>
  <c r="S1330" i="84"/>
  <c r="P420" i="84"/>
  <c r="P415" i="84"/>
  <c r="P414" i="84"/>
  <c r="P413" i="84"/>
  <c r="P412" i="84"/>
  <c r="P411" i="84"/>
  <c r="P410" i="84"/>
  <c r="P409" i="84"/>
  <c r="P408" i="84"/>
  <c r="P407" i="84"/>
  <c r="P406" i="84"/>
  <c r="P405" i="84"/>
  <c r="P404" i="84"/>
  <c r="P403" i="84"/>
  <c r="P402" i="84"/>
  <c r="P401" i="84"/>
  <c r="P400" i="84"/>
  <c r="P399" i="84"/>
  <c r="P398" i="84"/>
  <c r="P397" i="84"/>
  <c r="P396" i="84"/>
  <c r="P395" i="84"/>
  <c r="P394" i="84"/>
  <c r="P393" i="84"/>
  <c r="P392" i="84"/>
  <c r="P391" i="84"/>
  <c r="P390" i="84"/>
  <c r="P389" i="84"/>
  <c r="P388" i="84"/>
  <c r="P387" i="84"/>
  <c r="P386" i="84"/>
  <c r="P385" i="84"/>
  <c r="P384" i="84"/>
  <c r="P383" i="84"/>
  <c r="P382" i="84"/>
  <c r="P381" i="84"/>
  <c r="P380" i="84"/>
  <c r="P379" i="84"/>
  <c r="P378" i="84"/>
  <c r="P377" i="84"/>
  <c r="P376" i="84"/>
  <c r="P375" i="84"/>
  <c r="P374" i="84"/>
  <c r="P373" i="84"/>
  <c r="P372" i="84"/>
  <c r="P371" i="84"/>
  <c r="P370" i="84"/>
  <c r="P369" i="84"/>
  <c r="P368" i="84"/>
  <c r="P367" i="84"/>
  <c r="P366" i="84"/>
  <c r="P365" i="84"/>
  <c r="P364" i="84"/>
  <c r="P363" i="84"/>
  <c r="P362" i="84"/>
  <c r="P361" i="84"/>
  <c r="P360" i="84"/>
  <c r="P359" i="84"/>
  <c r="P358" i="84"/>
  <c r="P357" i="84"/>
  <c r="P356" i="84"/>
  <c r="P355" i="84"/>
  <c r="P354" i="84"/>
  <c r="P353" i="84"/>
  <c r="P352" i="84"/>
  <c r="P351" i="84"/>
  <c r="P350" i="84"/>
  <c r="P349" i="84"/>
  <c r="P348" i="84"/>
  <c r="P347" i="84"/>
  <c r="P346" i="84"/>
  <c r="P345" i="84"/>
  <c r="P344" i="84"/>
  <c r="P343" i="84"/>
  <c r="P342" i="84"/>
  <c r="P341" i="84"/>
  <c r="P340" i="84"/>
  <c r="P339" i="84"/>
  <c r="P338" i="84"/>
  <c r="P337" i="84"/>
  <c r="P336" i="84"/>
  <c r="P335" i="84"/>
  <c r="P334" i="84"/>
  <c r="P333" i="84"/>
  <c r="P332" i="84"/>
  <c r="P331" i="84"/>
  <c r="P330" i="84"/>
  <c r="P329" i="84"/>
  <c r="P328" i="84"/>
  <c r="P327" i="84"/>
  <c r="P326" i="84"/>
  <c r="P325" i="84"/>
  <c r="P324" i="84"/>
  <c r="P323" i="84"/>
  <c r="S348" i="84"/>
  <c r="Q378" i="84"/>
  <c r="Q377" i="84"/>
  <c r="Q8" i="84" l="1"/>
  <c r="P319" i="84"/>
  <c r="P318" i="84"/>
  <c r="P317" i="84"/>
  <c r="P316" i="84"/>
  <c r="P315" i="84"/>
  <c r="P314" i="84"/>
  <c r="P313" i="84"/>
  <c r="P312" i="84"/>
  <c r="P311" i="84"/>
  <c r="P310" i="84"/>
  <c r="P309" i="84"/>
  <c r="P308" i="84"/>
  <c r="P307" i="84"/>
  <c r="P306" i="84"/>
  <c r="P305" i="84"/>
  <c r="P304" i="84"/>
  <c r="P303" i="84"/>
  <c r="P302" i="84"/>
  <c r="P301" i="84"/>
  <c r="P300" i="84"/>
  <c r="P299" i="84"/>
  <c r="P298" i="84"/>
  <c r="P297" i="84"/>
  <c r="P296" i="84"/>
  <c r="P295" i="84"/>
  <c r="P294" i="84"/>
  <c r="P293" i="84"/>
  <c r="P292" i="84"/>
  <c r="P291" i="84"/>
  <c r="P290" i="84"/>
  <c r="P289" i="84"/>
  <c r="P288" i="84"/>
  <c r="P287" i="84"/>
  <c r="P286" i="84"/>
  <c r="P285" i="84"/>
  <c r="P284" i="84"/>
  <c r="P283" i="84"/>
  <c r="P282" i="84"/>
  <c r="P281" i="84"/>
  <c r="P280" i="84"/>
  <c r="P279" i="84"/>
  <c r="P278" i="84"/>
  <c r="P277" i="84"/>
  <c r="P276" i="84"/>
  <c r="P275" i="84"/>
  <c r="P274" i="84"/>
  <c r="P273" i="84"/>
  <c r="P272" i="84"/>
  <c r="P271" i="84"/>
  <c r="P270" i="84"/>
  <c r="P269" i="84"/>
  <c r="P268" i="84"/>
  <c r="P267" i="84"/>
  <c r="P266" i="84"/>
  <c r="P265" i="84"/>
  <c r="P263" i="84"/>
  <c r="P262" i="84"/>
  <c r="P261" i="84"/>
  <c r="P260" i="84"/>
  <c r="P259" i="84"/>
  <c r="P258" i="84"/>
  <c r="P257" i="84"/>
  <c r="P256" i="84"/>
  <c r="P255" i="84"/>
  <c r="P254" i="84"/>
  <c r="P253" i="84"/>
  <c r="P252" i="84"/>
  <c r="P251" i="84"/>
  <c r="P250" i="84"/>
  <c r="P249" i="84"/>
  <c r="P248" i="84"/>
  <c r="P247" i="84"/>
  <c r="P246" i="84"/>
  <c r="P232" i="84"/>
  <c r="P231" i="84"/>
  <c r="P230" i="84"/>
  <c r="P229" i="84"/>
  <c r="P228" i="84"/>
  <c r="P227" i="84"/>
  <c r="P226" i="84"/>
  <c r="P225" i="84"/>
  <c r="P224" i="84"/>
  <c r="P223" i="84"/>
  <c r="P222" i="84"/>
  <c r="P221" i="84"/>
  <c r="P220" i="84"/>
  <c r="P219" i="84"/>
  <c r="P218" i="84"/>
  <c r="P217" i="84"/>
  <c r="P216" i="84"/>
  <c r="P215" i="84"/>
  <c r="P214" i="84"/>
  <c r="P213" i="84"/>
  <c r="P212" i="84"/>
  <c r="P211" i="84"/>
  <c r="P210" i="84"/>
  <c r="P209" i="84"/>
  <c r="P208" i="84"/>
  <c r="P207" i="84"/>
  <c r="P206" i="84"/>
  <c r="P205" i="84"/>
  <c r="P204" i="84"/>
  <c r="P203" i="84"/>
  <c r="P202" i="84"/>
  <c r="P201" i="84"/>
  <c r="P200" i="84"/>
  <c r="P199" i="84"/>
  <c r="P198" i="84"/>
  <c r="P197" i="84"/>
  <c r="P175" i="84"/>
  <c r="P174" i="84"/>
  <c r="P173" i="84"/>
  <c r="P172" i="84"/>
  <c r="P170" i="84"/>
  <c r="P169" i="84"/>
  <c r="P168" i="84"/>
  <c r="P167" i="84"/>
  <c r="P166" i="84"/>
  <c r="P165" i="84"/>
  <c r="P164" i="84"/>
  <c r="P163" i="84"/>
  <c r="P152" i="84"/>
  <c r="P151" i="84"/>
  <c r="P150" i="84"/>
  <c r="P149" i="84"/>
  <c r="P148" i="84"/>
  <c r="P147" i="84"/>
  <c r="P146" i="84"/>
  <c r="P145" i="84"/>
  <c r="P144" i="84"/>
  <c r="P143" i="84"/>
  <c r="P142" i="84"/>
  <c r="P141" i="84"/>
  <c r="P140" i="84"/>
  <c r="P139" i="84"/>
  <c r="P138" i="84"/>
  <c r="P137" i="84"/>
  <c r="P136" i="84"/>
  <c r="P135" i="84"/>
  <c r="P134" i="84"/>
  <c r="P133" i="84"/>
  <c r="P132" i="84"/>
  <c r="P131" i="84"/>
  <c r="P130" i="84"/>
  <c r="P122" i="84"/>
  <c r="P121" i="84"/>
  <c r="P98" i="84"/>
  <c r="P97" i="84"/>
  <c r="P90" i="84"/>
  <c r="P89" i="84"/>
  <c r="P88" i="84"/>
  <c r="P87" i="84"/>
  <c r="P83" i="84"/>
  <c r="P82" i="84"/>
  <c r="P81" i="84"/>
  <c r="P80" i="84"/>
  <c r="P79" i="84"/>
  <c r="P74" i="84"/>
  <c r="P61" i="84"/>
  <c r="P57" i="84"/>
  <c r="P56" i="84"/>
  <c r="P55" i="84"/>
  <c r="P54" i="84"/>
  <c r="P53" i="84"/>
  <c r="P52" i="84"/>
  <c r="P51" i="84"/>
  <c r="P50" i="84"/>
  <c r="P49" i="84"/>
  <c r="P48" i="84"/>
  <c r="P47" i="84"/>
  <c r="P46" i="84"/>
  <c r="P41" i="84"/>
  <c r="P40" i="84"/>
  <c r="P37" i="84"/>
  <c r="P36" i="84"/>
  <c r="P35" i="84"/>
  <c r="P34" i="84"/>
  <c r="P33" i="84"/>
  <c r="P31" i="84"/>
  <c r="P30" i="84"/>
  <c r="P29" i="84"/>
  <c r="P28" i="84"/>
  <c r="P27" i="84"/>
  <c r="P26" i="84"/>
  <c r="P25" i="84"/>
  <c r="P24" i="84"/>
  <c r="P23" i="84"/>
  <c r="P22" i="84"/>
  <c r="P21" i="84"/>
  <c r="P20" i="84"/>
  <c r="P19" i="84"/>
  <c r="P13" i="84"/>
  <c r="P8" i="84"/>
  <c r="S307" i="84"/>
  <c r="S246" i="84"/>
  <c r="N153" i="84"/>
  <c r="Q202" i="84"/>
  <c r="N155" i="84" l="1"/>
  <c r="P153" i="84"/>
  <c r="S153" i="84"/>
  <c r="N154" i="84"/>
  <c r="P155" i="84" l="1"/>
  <c r="Q154" i="84"/>
  <c r="S154" i="84" s="1"/>
  <c r="P154" i="84"/>
  <c r="S202" i="84"/>
  <c r="B74" i="26" l="1"/>
  <c r="B62" i="26"/>
  <c r="B71" i="26"/>
  <c r="B61" i="26"/>
  <c r="A18" i="4" l="1"/>
  <c r="L259" i="76" l="1"/>
  <c r="K259" i="76"/>
  <c r="J259" i="76"/>
  <c r="I259" i="76"/>
  <c r="H259" i="76"/>
  <c r="G259" i="76"/>
  <c r="F259" i="76"/>
  <c r="E259" i="76"/>
  <c r="L258" i="76"/>
  <c r="K258" i="76"/>
  <c r="J258" i="76"/>
  <c r="I258" i="76"/>
  <c r="H258" i="76"/>
  <c r="G258" i="76"/>
  <c r="F258" i="76"/>
  <c r="E258" i="76"/>
  <c r="L257" i="76"/>
  <c r="K257" i="76"/>
  <c r="J257" i="76"/>
  <c r="I257" i="76"/>
  <c r="H257" i="76"/>
  <c r="G257" i="76"/>
  <c r="F257" i="76"/>
  <c r="E257" i="76"/>
  <c r="L256" i="76"/>
  <c r="K256" i="76"/>
  <c r="J256" i="76"/>
  <c r="I256" i="76"/>
  <c r="H256" i="76"/>
  <c r="G256" i="76"/>
  <c r="F256" i="76"/>
  <c r="E256" i="76"/>
  <c r="L255" i="76"/>
  <c r="K255" i="76"/>
  <c r="J255" i="76"/>
  <c r="I255" i="76"/>
  <c r="H255" i="76"/>
  <c r="G255" i="76"/>
  <c r="F255" i="76"/>
  <c r="E255" i="76"/>
  <c r="L254" i="76"/>
  <c r="K254" i="76"/>
  <c r="J254" i="76"/>
  <c r="I254" i="76"/>
  <c r="H254" i="76"/>
  <c r="G254" i="76"/>
  <c r="F254" i="76"/>
  <c r="E254" i="76"/>
  <c r="L253" i="76"/>
  <c r="K253" i="76"/>
  <c r="J253" i="76"/>
  <c r="I253" i="76"/>
  <c r="H253" i="76"/>
  <c r="G253" i="76"/>
  <c r="F253" i="76"/>
  <c r="E253" i="76"/>
  <c r="L252" i="76"/>
  <c r="K252" i="76"/>
  <c r="J252" i="76"/>
  <c r="I252" i="76"/>
  <c r="H252" i="76"/>
  <c r="G252" i="76"/>
  <c r="F252" i="76"/>
  <c r="E252" i="76"/>
  <c r="L251" i="76"/>
  <c r="K251" i="76"/>
  <c r="J251" i="76"/>
  <c r="I251" i="76"/>
  <c r="H251" i="76"/>
  <c r="G251" i="76"/>
  <c r="F251" i="76"/>
  <c r="E251" i="76"/>
  <c r="L250" i="76"/>
  <c r="K250" i="76"/>
  <c r="J250" i="76"/>
  <c r="I250" i="76"/>
  <c r="H250" i="76"/>
  <c r="G250" i="76"/>
  <c r="F250" i="76"/>
  <c r="E250" i="76"/>
  <c r="L249" i="76"/>
  <c r="K249" i="76"/>
  <c r="J249" i="76"/>
  <c r="I249" i="76"/>
  <c r="H249" i="76"/>
  <c r="G249" i="76"/>
  <c r="F249" i="76"/>
  <c r="E249" i="76"/>
  <c r="L248" i="76"/>
  <c r="K248" i="76"/>
  <c r="J248" i="76"/>
  <c r="I248" i="76"/>
  <c r="H248" i="76"/>
  <c r="G248" i="76"/>
  <c r="F248" i="76"/>
  <c r="E248" i="76"/>
  <c r="L247" i="76"/>
  <c r="K247" i="76"/>
  <c r="J247" i="76"/>
  <c r="I247" i="76"/>
  <c r="H247" i="76"/>
  <c r="G247" i="76"/>
  <c r="F247" i="76"/>
  <c r="E247" i="76"/>
  <c r="J246" i="76"/>
  <c r="I246" i="76"/>
  <c r="H246" i="76"/>
  <c r="G246" i="76"/>
  <c r="F246" i="76"/>
  <c r="E246" i="76"/>
  <c r="L245" i="76"/>
  <c r="K245" i="76"/>
  <c r="J245" i="76"/>
  <c r="I245" i="76"/>
  <c r="H245" i="76"/>
  <c r="G245" i="76"/>
  <c r="F245" i="76"/>
  <c r="E245" i="76"/>
  <c r="L244" i="76"/>
  <c r="K244" i="76"/>
  <c r="J244" i="76"/>
  <c r="I244" i="76"/>
  <c r="H244" i="76"/>
  <c r="G244" i="76"/>
  <c r="F244" i="76"/>
  <c r="E244" i="76"/>
  <c r="L243" i="76"/>
  <c r="K243" i="76"/>
  <c r="J243" i="76"/>
  <c r="I243" i="76"/>
  <c r="H243" i="76"/>
  <c r="G243" i="76"/>
  <c r="F243" i="76"/>
  <c r="E243" i="76"/>
  <c r="E69" i="76" s="1"/>
  <c r="L242" i="76"/>
  <c r="K242" i="76"/>
  <c r="J242" i="76"/>
  <c r="I242" i="76"/>
  <c r="H242" i="76"/>
  <c r="G242" i="76"/>
  <c r="F242" i="76"/>
  <c r="E242" i="76"/>
  <c r="L241" i="76"/>
  <c r="K241" i="76"/>
  <c r="J241" i="76"/>
  <c r="I241" i="76"/>
  <c r="H241" i="76"/>
  <c r="G241" i="76"/>
  <c r="F241" i="76"/>
  <c r="E241" i="76"/>
  <c r="L240" i="76"/>
  <c r="K240" i="76"/>
  <c r="J240" i="76"/>
  <c r="I240" i="76"/>
  <c r="H240" i="76"/>
  <c r="G240" i="76"/>
  <c r="F240" i="76"/>
  <c r="E240" i="76"/>
  <c r="L239" i="76"/>
  <c r="K239" i="76"/>
  <c r="J239" i="76"/>
  <c r="I239" i="76"/>
  <c r="H239" i="76"/>
  <c r="G239" i="76"/>
  <c r="F239" i="76"/>
  <c r="E239" i="76"/>
  <c r="L238" i="76"/>
  <c r="K238" i="76"/>
  <c r="J238" i="76"/>
  <c r="I238" i="76"/>
  <c r="H238" i="76"/>
  <c r="G238" i="76"/>
  <c r="F238" i="76"/>
  <c r="E238" i="76"/>
  <c r="L237" i="76"/>
  <c r="K237" i="76"/>
  <c r="J237" i="76"/>
  <c r="I237" i="76"/>
  <c r="H237" i="76"/>
  <c r="G237" i="76"/>
  <c r="F237" i="76"/>
  <c r="E237" i="76"/>
  <c r="L236" i="76"/>
  <c r="K236" i="76"/>
  <c r="J236" i="76"/>
  <c r="I236" i="76"/>
  <c r="H236" i="76"/>
  <c r="G236" i="76"/>
  <c r="F236" i="76"/>
  <c r="E236" i="76"/>
  <c r="L235" i="76"/>
  <c r="K235" i="76"/>
  <c r="J235" i="76"/>
  <c r="I235" i="76"/>
  <c r="H235" i="76"/>
  <c r="G235" i="76"/>
  <c r="F235" i="76"/>
  <c r="E235" i="76"/>
  <c r="L234" i="76"/>
  <c r="K234" i="76"/>
  <c r="J234" i="76"/>
  <c r="I234" i="76"/>
  <c r="H234" i="76"/>
  <c r="G234" i="76"/>
  <c r="F234" i="76"/>
  <c r="E234" i="76"/>
  <c r="L233" i="76"/>
  <c r="K233" i="76"/>
  <c r="J233" i="76"/>
  <c r="I233" i="76"/>
  <c r="H233" i="76"/>
  <c r="G233" i="76"/>
  <c r="F233" i="76"/>
  <c r="E233" i="76"/>
  <c r="L232" i="76"/>
  <c r="K232" i="76"/>
  <c r="J232" i="76"/>
  <c r="I232" i="76"/>
  <c r="H232" i="76"/>
  <c r="G232" i="76"/>
  <c r="F232" i="76"/>
  <c r="E232" i="76"/>
  <c r="L231" i="76"/>
  <c r="K231" i="76"/>
  <c r="J231" i="76"/>
  <c r="I231" i="76"/>
  <c r="H231" i="76"/>
  <c r="G231" i="76"/>
  <c r="F231" i="76"/>
  <c r="E231" i="76"/>
  <c r="L230" i="76"/>
  <c r="K230" i="76"/>
  <c r="J230" i="76"/>
  <c r="I230" i="76"/>
  <c r="H230" i="76"/>
  <c r="G230" i="76"/>
  <c r="F230" i="76"/>
  <c r="E230" i="76"/>
  <c r="L229" i="76"/>
  <c r="K229" i="76"/>
  <c r="J229" i="76"/>
  <c r="I229" i="76"/>
  <c r="H229" i="76"/>
  <c r="G229" i="76"/>
  <c r="F229" i="76"/>
  <c r="E229" i="76"/>
  <c r="L228" i="76"/>
  <c r="K228" i="76"/>
  <c r="J228" i="76"/>
  <c r="I228" i="76"/>
  <c r="H228" i="76"/>
  <c r="G228" i="76"/>
  <c r="F228" i="76"/>
  <c r="E228" i="76"/>
  <c r="L227" i="76"/>
  <c r="K227" i="76"/>
  <c r="J227" i="76"/>
  <c r="I227" i="76"/>
  <c r="H227" i="76"/>
  <c r="G227" i="76"/>
  <c r="F227" i="76"/>
  <c r="E227" i="76"/>
  <c r="L226" i="76"/>
  <c r="K226" i="76"/>
  <c r="J226" i="76"/>
  <c r="I226" i="76"/>
  <c r="H226" i="76"/>
  <c r="G226" i="76"/>
  <c r="F226" i="76"/>
  <c r="E226" i="76"/>
  <c r="L225" i="76"/>
  <c r="K225" i="76"/>
  <c r="J225" i="76"/>
  <c r="I225" i="76"/>
  <c r="H225" i="76"/>
  <c r="G225" i="76"/>
  <c r="F225" i="76"/>
  <c r="E225" i="76"/>
  <c r="L224" i="76"/>
  <c r="K224" i="76"/>
  <c r="J224" i="76"/>
  <c r="I224" i="76"/>
  <c r="H224" i="76"/>
  <c r="G224" i="76"/>
  <c r="F224" i="76"/>
  <c r="E224" i="76"/>
  <c r="L223" i="76"/>
  <c r="K223" i="76"/>
  <c r="J223" i="76"/>
  <c r="I223" i="76"/>
  <c r="H223" i="76"/>
  <c r="G223" i="76"/>
  <c r="F223" i="76"/>
  <c r="E223" i="76"/>
  <c r="L222" i="76"/>
  <c r="K222" i="76"/>
  <c r="J222" i="76"/>
  <c r="I222" i="76"/>
  <c r="H222" i="76"/>
  <c r="G222" i="76"/>
  <c r="F222" i="76"/>
  <c r="L221" i="76"/>
  <c r="K221" i="76"/>
  <c r="J221" i="76"/>
  <c r="I221" i="76"/>
  <c r="H221" i="76"/>
  <c r="G221" i="76"/>
  <c r="F221" i="76"/>
  <c r="E221" i="76"/>
  <c r="L220" i="76"/>
  <c r="K220" i="76"/>
  <c r="J220" i="76"/>
  <c r="I220" i="76"/>
  <c r="H220" i="76"/>
  <c r="G220" i="76"/>
  <c r="F220" i="76"/>
  <c r="E220" i="76"/>
  <c r="L219" i="76"/>
  <c r="K219" i="76"/>
  <c r="J219" i="76"/>
  <c r="I219" i="76"/>
  <c r="H219" i="76"/>
  <c r="G219" i="76"/>
  <c r="F219" i="76"/>
  <c r="E219" i="76"/>
  <c r="L218" i="76"/>
  <c r="K218" i="76"/>
  <c r="J218" i="76"/>
  <c r="I218" i="76"/>
  <c r="H218" i="76"/>
  <c r="G218" i="76"/>
  <c r="F218" i="76"/>
  <c r="E218" i="76"/>
  <c r="L217" i="76"/>
  <c r="K217" i="76"/>
  <c r="J217" i="76"/>
  <c r="I217" i="76"/>
  <c r="H217" i="76"/>
  <c r="G217" i="76"/>
  <c r="F217" i="76"/>
  <c r="E217" i="76"/>
  <c r="L216" i="76"/>
  <c r="K216" i="76"/>
  <c r="J216" i="76"/>
  <c r="I216" i="76"/>
  <c r="H216" i="76"/>
  <c r="G216" i="76"/>
  <c r="F216" i="76"/>
  <c r="E216" i="76"/>
  <c r="L215" i="76"/>
  <c r="K215" i="76"/>
  <c r="J215" i="76"/>
  <c r="I215" i="76"/>
  <c r="H215" i="76"/>
  <c r="G215" i="76"/>
  <c r="F215" i="76"/>
  <c r="E215" i="76"/>
  <c r="L214" i="76"/>
  <c r="K214" i="76"/>
  <c r="J214" i="76"/>
  <c r="I214" i="76"/>
  <c r="H214" i="76"/>
  <c r="G214" i="76"/>
  <c r="F214" i="76"/>
  <c r="E214" i="76"/>
  <c r="L213" i="76"/>
  <c r="K213" i="76"/>
  <c r="J213" i="76"/>
  <c r="I213" i="76"/>
  <c r="H213" i="76"/>
  <c r="G213" i="76"/>
  <c r="F213" i="76"/>
  <c r="E213" i="76"/>
  <c r="L212" i="76"/>
  <c r="K212" i="76"/>
  <c r="J212" i="76"/>
  <c r="I212" i="76"/>
  <c r="H212" i="76"/>
  <c r="G212" i="76"/>
  <c r="F212" i="76"/>
  <c r="E212" i="76"/>
  <c r="L211" i="76"/>
  <c r="K211" i="76"/>
  <c r="J211" i="76"/>
  <c r="I211" i="76"/>
  <c r="H211" i="76"/>
  <c r="G211" i="76"/>
  <c r="F211" i="76"/>
  <c r="E211" i="76"/>
  <c r="L210" i="76"/>
  <c r="K210" i="76"/>
  <c r="J210" i="76"/>
  <c r="I210" i="76"/>
  <c r="H210" i="76"/>
  <c r="G210" i="76"/>
  <c r="F210" i="76"/>
  <c r="E210" i="76"/>
  <c r="L209" i="76"/>
  <c r="K209" i="76"/>
  <c r="J209" i="76"/>
  <c r="I209" i="76"/>
  <c r="H209" i="76"/>
  <c r="G209" i="76"/>
  <c r="F209" i="76"/>
  <c r="E209" i="76"/>
  <c r="L208" i="76"/>
  <c r="K208" i="76"/>
  <c r="J208" i="76"/>
  <c r="I208" i="76"/>
  <c r="H208" i="76"/>
  <c r="G208" i="76"/>
  <c r="F208" i="76"/>
  <c r="E208" i="76"/>
  <c r="L207" i="76"/>
  <c r="K207" i="76"/>
  <c r="J207" i="76"/>
  <c r="I207" i="76"/>
  <c r="H207" i="76"/>
  <c r="G207" i="76"/>
  <c r="F207" i="76"/>
  <c r="E207" i="76"/>
  <c r="L206" i="76"/>
  <c r="K206" i="76"/>
  <c r="J206" i="76"/>
  <c r="I206" i="76"/>
  <c r="H206" i="76"/>
  <c r="G206" i="76"/>
  <c r="F206" i="76"/>
  <c r="E206" i="76"/>
  <c r="L205" i="76"/>
  <c r="K205" i="76"/>
  <c r="J205" i="76"/>
  <c r="I205" i="76"/>
  <c r="H205" i="76"/>
  <c r="G205" i="76"/>
  <c r="F205" i="76"/>
  <c r="E205" i="76"/>
  <c r="L204" i="76"/>
  <c r="K204" i="76"/>
  <c r="J204" i="76"/>
  <c r="I204" i="76"/>
  <c r="H204" i="76"/>
  <c r="G204" i="76"/>
  <c r="F204" i="76"/>
  <c r="E204" i="76"/>
  <c r="L203" i="76"/>
  <c r="K203" i="76"/>
  <c r="J203" i="76"/>
  <c r="I203" i="76"/>
  <c r="H203" i="76"/>
  <c r="G203" i="76"/>
  <c r="F203" i="76"/>
  <c r="E203" i="76"/>
  <c r="L202" i="76"/>
  <c r="K202" i="76"/>
  <c r="J202" i="76"/>
  <c r="I202" i="76"/>
  <c r="H202" i="76"/>
  <c r="G202" i="76"/>
  <c r="F202" i="76"/>
  <c r="E202" i="76"/>
  <c r="L201" i="76"/>
  <c r="K201" i="76"/>
  <c r="J201" i="76"/>
  <c r="I201" i="76"/>
  <c r="H201" i="76"/>
  <c r="G201" i="76"/>
  <c r="F201" i="76"/>
  <c r="E201" i="76"/>
  <c r="L200" i="76"/>
  <c r="K200" i="76"/>
  <c r="J200" i="76"/>
  <c r="I200" i="76"/>
  <c r="H200" i="76"/>
  <c r="G200" i="76"/>
  <c r="F200" i="76"/>
  <c r="E200" i="76"/>
  <c r="L199" i="76"/>
  <c r="K199" i="76"/>
  <c r="J199" i="76"/>
  <c r="I199" i="76"/>
  <c r="H199" i="76"/>
  <c r="G199" i="76"/>
  <c r="F199" i="76"/>
  <c r="E199" i="76"/>
  <c r="L198" i="76"/>
  <c r="K198" i="76"/>
  <c r="J198" i="76"/>
  <c r="I198" i="76"/>
  <c r="H198" i="76"/>
  <c r="G198" i="76"/>
  <c r="F198" i="76"/>
  <c r="E198" i="76"/>
  <c r="L197" i="76"/>
  <c r="K197" i="76"/>
  <c r="J197" i="76"/>
  <c r="I197" i="76"/>
  <c r="H197" i="76"/>
  <c r="G197" i="76"/>
  <c r="F197" i="76"/>
  <c r="E197" i="76"/>
  <c r="L196" i="76"/>
  <c r="K196" i="76"/>
  <c r="J196" i="76"/>
  <c r="I196" i="76"/>
  <c r="H196" i="76"/>
  <c r="G196" i="76"/>
  <c r="F196" i="76"/>
  <c r="E196" i="76"/>
  <c r="L195" i="76"/>
  <c r="K195" i="76"/>
  <c r="J195" i="76"/>
  <c r="I195" i="76"/>
  <c r="H195" i="76"/>
  <c r="G195" i="76"/>
  <c r="F195" i="76"/>
  <c r="E195" i="76"/>
  <c r="L194" i="76"/>
  <c r="K194" i="76"/>
  <c r="J194" i="76"/>
  <c r="I194" i="76"/>
  <c r="H194" i="76"/>
  <c r="G194" i="76"/>
  <c r="F194" i="76"/>
  <c r="E194" i="76"/>
  <c r="L193" i="76"/>
  <c r="K193" i="76"/>
  <c r="J193" i="76"/>
  <c r="I193" i="76"/>
  <c r="H193" i="76"/>
  <c r="G193" i="76"/>
  <c r="F193" i="76"/>
  <c r="E193" i="76"/>
  <c r="L192" i="76"/>
  <c r="K192" i="76"/>
  <c r="J192" i="76"/>
  <c r="I192" i="76"/>
  <c r="H192" i="76"/>
  <c r="G192" i="76"/>
  <c r="F192" i="76"/>
  <c r="E192" i="76"/>
  <c r="L191" i="76"/>
  <c r="K191" i="76"/>
  <c r="J191" i="76"/>
  <c r="I191" i="76"/>
  <c r="H191" i="76"/>
  <c r="G191" i="76"/>
  <c r="F191" i="76"/>
  <c r="E191" i="76"/>
  <c r="L190" i="76"/>
  <c r="K190" i="76"/>
  <c r="J190" i="76"/>
  <c r="I190" i="76"/>
  <c r="H190" i="76"/>
  <c r="G190" i="76"/>
  <c r="F190" i="76"/>
  <c r="E190" i="76"/>
  <c r="L189" i="76"/>
  <c r="K189" i="76"/>
  <c r="J189" i="76"/>
  <c r="I189" i="76"/>
  <c r="H189" i="76"/>
  <c r="G189" i="76"/>
  <c r="F189" i="76"/>
  <c r="E189" i="76"/>
  <c r="L188" i="76"/>
  <c r="K188" i="76"/>
  <c r="J188" i="76"/>
  <c r="I188" i="76"/>
  <c r="H188" i="76"/>
  <c r="G188" i="76"/>
  <c r="F188" i="76"/>
  <c r="E188" i="76"/>
  <c r="L187" i="76"/>
  <c r="K187" i="76"/>
  <c r="J187" i="76"/>
  <c r="I187" i="76"/>
  <c r="H187" i="76"/>
  <c r="G187" i="76"/>
  <c r="F187" i="76"/>
  <c r="E187" i="76"/>
  <c r="L186" i="76"/>
  <c r="K186" i="76"/>
  <c r="J186" i="76"/>
  <c r="I186" i="76"/>
  <c r="H186" i="76"/>
  <c r="G186" i="76"/>
  <c r="F186" i="76"/>
  <c r="E186" i="76"/>
  <c r="L185" i="76"/>
  <c r="K185" i="76"/>
  <c r="J185" i="76"/>
  <c r="I185" i="76"/>
  <c r="H185" i="76"/>
  <c r="G185" i="76"/>
  <c r="F185" i="76"/>
  <c r="E185" i="76"/>
  <c r="L184" i="76"/>
  <c r="K184" i="76"/>
  <c r="J184" i="76"/>
  <c r="I184" i="76"/>
  <c r="H184" i="76"/>
  <c r="G184" i="76"/>
  <c r="F184" i="76"/>
  <c r="E184" i="76"/>
  <c r="L183" i="76"/>
  <c r="K183" i="76"/>
  <c r="J183" i="76"/>
  <c r="I183" i="76"/>
  <c r="H183" i="76"/>
  <c r="G183" i="76"/>
  <c r="F183" i="76"/>
  <c r="E183" i="76"/>
  <c r="L182" i="76"/>
  <c r="K182" i="76"/>
  <c r="J182" i="76"/>
  <c r="I182" i="76"/>
  <c r="H182" i="76"/>
  <c r="G182" i="76"/>
  <c r="F182" i="76"/>
  <c r="E182" i="76"/>
  <c r="L181" i="76"/>
  <c r="K181" i="76"/>
  <c r="J181" i="76"/>
  <c r="I181" i="76"/>
  <c r="H181" i="76"/>
  <c r="G181" i="76"/>
  <c r="F181" i="76"/>
  <c r="E181" i="76"/>
  <c r="L180" i="76"/>
  <c r="K180" i="76"/>
  <c r="J180" i="76"/>
  <c r="I180" i="76"/>
  <c r="H180" i="76"/>
  <c r="G180" i="76"/>
  <c r="F180" i="76"/>
  <c r="E180" i="76"/>
  <c r="L179" i="76"/>
  <c r="K179" i="76"/>
  <c r="J179" i="76"/>
  <c r="I179" i="76"/>
  <c r="H179" i="76"/>
  <c r="G179" i="76"/>
  <c r="F179" i="76"/>
  <c r="E179" i="76"/>
  <c r="L178" i="76"/>
  <c r="K178" i="76"/>
  <c r="J178" i="76"/>
  <c r="I178" i="76"/>
  <c r="H178" i="76"/>
  <c r="G178" i="76"/>
  <c r="F178" i="76"/>
  <c r="E178" i="76"/>
  <c r="L177" i="76"/>
  <c r="K177" i="76"/>
  <c r="J177" i="76"/>
  <c r="I177" i="76"/>
  <c r="H177" i="76"/>
  <c r="G177" i="76"/>
  <c r="F177" i="76"/>
  <c r="E177" i="76"/>
  <c r="L176" i="76"/>
  <c r="K176" i="76"/>
  <c r="J176" i="76"/>
  <c r="I176" i="76"/>
  <c r="H176" i="76"/>
  <c r="G176" i="76"/>
  <c r="F176" i="76"/>
  <c r="E176" i="76"/>
  <c r="L175" i="76"/>
  <c r="K175" i="76"/>
  <c r="J175" i="76"/>
  <c r="I175" i="76"/>
  <c r="H175" i="76"/>
  <c r="G175" i="76"/>
  <c r="F175" i="76"/>
  <c r="E175" i="76"/>
  <c r="L174" i="76"/>
  <c r="K174" i="76"/>
  <c r="J174" i="76"/>
  <c r="I174" i="76"/>
  <c r="H174" i="76"/>
  <c r="G174" i="76"/>
  <c r="F174" i="76"/>
  <c r="E174" i="76"/>
  <c r="L173" i="76"/>
  <c r="K173" i="76"/>
  <c r="J173" i="76"/>
  <c r="I173" i="76"/>
  <c r="H173" i="76"/>
  <c r="G173" i="76"/>
  <c r="F173" i="76"/>
  <c r="E173" i="76"/>
  <c r="L172" i="76"/>
  <c r="K172" i="76"/>
  <c r="J172" i="76"/>
  <c r="I172" i="76"/>
  <c r="H172" i="76"/>
  <c r="G172" i="76"/>
  <c r="F172" i="76"/>
  <c r="E172" i="76"/>
  <c r="L171" i="76"/>
  <c r="K171" i="76"/>
  <c r="J171" i="76"/>
  <c r="I171" i="76"/>
  <c r="H171" i="76"/>
  <c r="G171" i="76"/>
  <c r="F171" i="76"/>
  <c r="E171" i="76"/>
  <c r="L170" i="76"/>
  <c r="K170" i="76"/>
  <c r="J170" i="76"/>
  <c r="I170" i="76"/>
  <c r="H170" i="76"/>
  <c r="G170" i="76"/>
  <c r="F170" i="76"/>
  <c r="E170" i="76"/>
  <c r="L169" i="76"/>
  <c r="K169" i="76"/>
  <c r="J169" i="76"/>
  <c r="I169" i="76"/>
  <c r="H169" i="76"/>
  <c r="G169" i="76"/>
  <c r="F169" i="76"/>
  <c r="E169" i="76"/>
  <c r="L168" i="76"/>
  <c r="K168" i="76"/>
  <c r="J168" i="76"/>
  <c r="I168" i="76"/>
  <c r="H168" i="76"/>
  <c r="G168" i="76"/>
  <c r="F168" i="76"/>
  <c r="E168" i="76"/>
  <c r="L167" i="76"/>
  <c r="K167" i="76"/>
  <c r="J167" i="76"/>
  <c r="I167" i="76"/>
  <c r="H167" i="76"/>
  <c r="G167" i="76"/>
  <c r="F167" i="76"/>
  <c r="E167" i="76"/>
  <c r="L166" i="76"/>
  <c r="K166" i="76"/>
  <c r="J166" i="76"/>
  <c r="I166" i="76"/>
  <c r="H166" i="76"/>
  <c r="G166" i="76"/>
  <c r="F166" i="76"/>
  <c r="E166" i="76"/>
  <c r="L165" i="76"/>
  <c r="K165" i="76"/>
  <c r="J165" i="76"/>
  <c r="I165" i="76"/>
  <c r="H165" i="76"/>
  <c r="G165" i="76"/>
  <c r="F165" i="76"/>
  <c r="E165" i="76"/>
  <c r="L164" i="76"/>
  <c r="K164" i="76"/>
  <c r="J164" i="76"/>
  <c r="I164" i="76"/>
  <c r="H164" i="76"/>
  <c r="G164" i="76"/>
  <c r="F164" i="76"/>
  <c r="E164" i="76"/>
  <c r="L163" i="76"/>
  <c r="K163" i="76"/>
  <c r="J163" i="76"/>
  <c r="I163" i="76"/>
  <c r="H163" i="76"/>
  <c r="G163" i="76"/>
  <c r="F163" i="76"/>
  <c r="E163" i="76"/>
  <c r="L162" i="76"/>
  <c r="K162" i="76"/>
  <c r="J162" i="76"/>
  <c r="I162" i="76"/>
  <c r="H162" i="76"/>
  <c r="G162" i="76"/>
  <c r="F162" i="76"/>
  <c r="E162" i="76"/>
  <c r="L161" i="76"/>
  <c r="K161" i="76"/>
  <c r="J161" i="76"/>
  <c r="I161" i="76"/>
  <c r="H161" i="76"/>
  <c r="G161" i="76"/>
  <c r="F161" i="76"/>
  <c r="E161" i="76"/>
  <c r="L160" i="76"/>
  <c r="K160" i="76"/>
  <c r="J160" i="76"/>
  <c r="I160" i="76"/>
  <c r="H160" i="76"/>
  <c r="G160" i="76"/>
  <c r="F160" i="76"/>
  <c r="E160" i="76"/>
  <c r="L159" i="76"/>
  <c r="K159" i="76"/>
  <c r="J159" i="76"/>
  <c r="I159" i="76"/>
  <c r="H159" i="76"/>
  <c r="G159" i="76"/>
  <c r="F159" i="76"/>
  <c r="E159" i="76"/>
  <c r="L158" i="76"/>
  <c r="K158" i="76"/>
  <c r="J158" i="76"/>
  <c r="I158" i="76"/>
  <c r="H158" i="76"/>
  <c r="G158" i="76"/>
  <c r="F158" i="76"/>
  <c r="E158" i="76"/>
  <c r="L157" i="76"/>
  <c r="K157" i="76"/>
  <c r="J157" i="76"/>
  <c r="I157" i="76"/>
  <c r="H157" i="76"/>
  <c r="G157" i="76"/>
  <c r="F157" i="76"/>
  <c r="E157" i="76"/>
  <c r="L156" i="76"/>
  <c r="K156" i="76"/>
  <c r="J156" i="76"/>
  <c r="I156" i="76"/>
  <c r="H156" i="76"/>
  <c r="G156" i="76"/>
  <c r="F156" i="76"/>
  <c r="E156" i="76"/>
  <c r="L155" i="76"/>
  <c r="K155" i="76"/>
  <c r="J155" i="76"/>
  <c r="I155" i="76"/>
  <c r="H155" i="76"/>
  <c r="G155" i="76"/>
  <c r="F155" i="76"/>
  <c r="E155" i="76"/>
  <c r="L154" i="76"/>
  <c r="K154" i="76"/>
  <c r="J154" i="76"/>
  <c r="I154" i="76"/>
  <c r="H154" i="76"/>
  <c r="G154" i="76"/>
  <c r="F154" i="76"/>
  <c r="E154" i="76"/>
  <c r="L153" i="76"/>
  <c r="K153" i="76"/>
  <c r="J153" i="76"/>
  <c r="I153" i="76"/>
  <c r="H153" i="76"/>
  <c r="G153" i="76"/>
  <c r="F153" i="76"/>
  <c r="E153" i="76"/>
  <c r="L152" i="76"/>
  <c r="K152" i="76"/>
  <c r="J152" i="76"/>
  <c r="I152" i="76"/>
  <c r="H152" i="76"/>
  <c r="G152" i="76"/>
  <c r="F152" i="76"/>
  <c r="E152" i="76"/>
  <c r="L151" i="76"/>
  <c r="K151" i="76"/>
  <c r="J151" i="76"/>
  <c r="I151" i="76"/>
  <c r="H151" i="76"/>
  <c r="G151" i="76"/>
  <c r="F151" i="76"/>
  <c r="E151" i="76"/>
  <c r="L150" i="76"/>
  <c r="K150" i="76"/>
  <c r="J150" i="76"/>
  <c r="I150" i="76"/>
  <c r="H150" i="76"/>
  <c r="G150" i="76"/>
  <c r="F150" i="76"/>
  <c r="E150" i="76"/>
  <c r="L149" i="76"/>
  <c r="K149" i="76"/>
  <c r="J149" i="76"/>
  <c r="I149" i="76"/>
  <c r="H149" i="76"/>
  <c r="G149" i="76"/>
  <c r="F149" i="76"/>
  <c r="E149" i="76"/>
  <c r="L148" i="76"/>
  <c r="K148" i="76"/>
  <c r="J148" i="76"/>
  <c r="I148" i="76"/>
  <c r="H148" i="76"/>
  <c r="G148" i="76"/>
  <c r="F148" i="76"/>
  <c r="E148" i="76"/>
  <c r="L147" i="76"/>
  <c r="K147" i="76"/>
  <c r="J147" i="76"/>
  <c r="I147" i="76"/>
  <c r="H147" i="76"/>
  <c r="G147" i="76"/>
  <c r="F147" i="76"/>
  <c r="E147" i="76"/>
  <c r="L146" i="76"/>
  <c r="K146" i="76"/>
  <c r="J146" i="76"/>
  <c r="I146" i="76"/>
  <c r="H146" i="76"/>
  <c r="G146" i="76"/>
  <c r="F146" i="76"/>
  <c r="E146" i="76"/>
  <c r="L145" i="76"/>
  <c r="K145" i="76"/>
  <c r="J145" i="76"/>
  <c r="I145" i="76"/>
  <c r="H145" i="76"/>
  <c r="G145" i="76"/>
  <c r="F145" i="76"/>
  <c r="E145" i="76"/>
  <c r="L144" i="76"/>
  <c r="K144" i="76"/>
  <c r="J144" i="76"/>
  <c r="I144" i="76"/>
  <c r="H144" i="76"/>
  <c r="G144" i="76"/>
  <c r="F144" i="76"/>
  <c r="E144" i="76"/>
  <c r="L143" i="76"/>
  <c r="K143" i="76"/>
  <c r="J143" i="76"/>
  <c r="I143" i="76"/>
  <c r="H143" i="76"/>
  <c r="G143" i="76"/>
  <c r="F143" i="76"/>
  <c r="E143" i="76"/>
  <c r="L142" i="76"/>
  <c r="K142" i="76"/>
  <c r="J142" i="76"/>
  <c r="I142" i="76"/>
  <c r="H142" i="76"/>
  <c r="G142" i="76"/>
  <c r="F142" i="76"/>
  <c r="E142" i="76"/>
  <c r="L141" i="76"/>
  <c r="K141" i="76"/>
  <c r="J141" i="76"/>
  <c r="I141" i="76"/>
  <c r="H141" i="76"/>
  <c r="G141" i="76"/>
  <c r="F141" i="76"/>
  <c r="E141" i="76"/>
  <c r="L140" i="76"/>
  <c r="K140" i="76"/>
  <c r="J140" i="76"/>
  <c r="I140" i="76"/>
  <c r="H140" i="76"/>
  <c r="G140" i="76"/>
  <c r="F140" i="76"/>
  <c r="E140" i="76"/>
  <c r="L139" i="76"/>
  <c r="K139" i="76"/>
  <c r="J139" i="76"/>
  <c r="I139" i="76"/>
  <c r="H139" i="76"/>
  <c r="G139" i="76"/>
  <c r="F139" i="76"/>
  <c r="E139" i="76"/>
  <c r="L138" i="76"/>
  <c r="K138" i="76"/>
  <c r="J138" i="76"/>
  <c r="I138" i="76"/>
  <c r="H138" i="76"/>
  <c r="G138" i="76"/>
  <c r="F138" i="76"/>
  <c r="E138" i="76"/>
  <c r="L137" i="76"/>
  <c r="K137" i="76"/>
  <c r="J137" i="76"/>
  <c r="I137" i="76"/>
  <c r="H137" i="76"/>
  <c r="G137" i="76"/>
  <c r="F137" i="76"/>
  <c r="E137" i="76"/>
  <c r="L136" i="76"/>
  <c r="K136" i="76"/>
  <c r="J136" i="76"/>
  <c r="I136" i="76"/>
  <c r="H136" i="76"/>
  <c r="G136" i="76"/>
  <c r="F136" i="76"/>
  <c r="E136" i="76"/>
  <c r="L135" i="76"/>
  <c r="K135" i="76"/>
  <c r="J135" i="76"/>
  <c r="I135" i="76"/>
  <c r="H135" i="76"/>
  <c r="G135" i="76"/>
  <c r="F135" i="76"/>
  <c r="E135" i="76"/>
  <c r="L134" i="76"/>
  <c r="K134" i="76"/>
  <c r="J134" i="76"/>
  <c r="I134" i="76"/>
  <c r="H134" i="76"/>
  <c r="G134" i="76"/>
  <c r="F134" i="76"/>
  <c r="E134" i="76"/>
  <c r="L133" i="76"/>
  <c r="K133" i="76"/>
  <c r="J133" i="76"/>
  <c r="I133" i="76"/>
  <c r="H133" i="76"/>
  <c r="G133" i="76"/>
  <c r="F133" i="76"/>
  <c r="E133" i="76"/>
  <c r="L132" i="76"/>
  <c r="K132" i="76"/>
  <c r="J132" i="76"/>
  <c r="I132" i="76"/>
  <c r="H132" i="76"/>
  <c r="G132" i="76"/>
  <c r="F132" i="76"/>
  <c r="E132" i="76"/>
  <c r="L131" i="76"/>
  <c r="K131" i="76"/>
  <c r="J131" i="76"/>
  <c r="I131" i="76"/>
  <c r="H131" i="76"/>
  <c r="G131" i="76"/>
  <c r="F131" i="76"/>
  <c r="E131" i="76"/>
  <c r="L130" i="76"/>
  <c r="K130" i="76"/>
  <c r="J130" i="76"/>
  <c r="I130" i="76"/>
  <c r="H130" i="76"/>
  <c r="G130" i="76"/>
  <c r="F130" i="76"/>
  <c r="E130" i="76"/>
  <c r="L129" i="76"/>
  <c r="K129" i="76"/>
  <c r="J129" i="76"/>
  <c r="I129" i="76"/>
  <c r="H129" i="76"/>
  <c r="G129" i="76"/>
  <c r="F129" i="76"/>
  <c r="E129" i="76"/>
  <c r="L128" i="76"/>
  <c r="K128" i="76"/>
  <c r="J128" i="76"/>
  <c r="I128" i="76"/>
  <c r="H128" i="76"/>
  <c r="G128" i="76"/>
  <c r="F128" i="76"/>
  <c r="E128" i="76"/>
  <c r="L127" i="76"/>
  <c r="K127" i="76"/>
  <c r="J127" i="76"/>
  <c r="I127" i="76"/>
  <c r="H127" i="76"/>
  <c r="G127" i="76"/>
  <c r="F127" i="76"/>
  <c r="E127" i="76"/>
  <c r="L126" i="76"/>
  <c r="K126" i="76"/>
  <c r="J126" i="76"/>
  <c r="I126" i="76"/>
  <c r="H126" i="76"/>
  <c r="G126" i="76"/>
  <c r="F126" i="76"/>
  <c r="E126" i="76"/>
  <c r="L125" i="76"/>
  <c r="K125" i="76"/>
  <c r="J125" i="76"/>
  <c r="I125" i="76"/>
  <c r="H125" i="76"/>
  <c r="G125" i="76"/>
  <c r="F125" i="76"/>
  <c r="E125" i="76"/>
  <c r="L124" i="76"/>
  <c r="K124" i="76"/>
  <c r="J124" i="76"/>
  <c r="I124" i="76"/>
  <c r="H124" i="76"/>
  <c r="G124" i="76"/>
  <c r="F124" i="76"/>
  <c r="E124" i="76"/>
  <c r="L123" i="76"/>
  <c r="K123" i="76"/>
  <c r="J123" i="76"/>
  <c r="I123" i="76"/>
  <c r="H123" i="76"/>
  <c r="G123" i="76"/>
  <c r="F123" i="76"/>
  <c r="E123" i="76"/>
  <c r="L122" i="76"/>
  <c r="K122" i="76"/>
  <c r="J122" i="76"/>
  <c r="I122" i="76"/>
  <c r="H122" i="76"/>
  <c r="G122" i="76"/>
  <c r="F122" i="76"/>
  <c r="E122" i="76"/>
  <c r="L121" i="76"/>
  <c r="K121" i="76"/>
  <c r="J121" i="76"/>
  <c r="I121" i="76"/>
  <c r="H121" i="76"/>
  <c r="G121" i="76"/>
  <c r="F121" i="76"/>
  <c r="E121" i="76"/>
  <c r="L120" i="76"/>
  <c r="K120" i="76"/>
  <c r="J120" i="76"/>
  <c r="I120" i="76"/>
  <c r="H120" i="76"/>
  <c r="G120" i="76"/>
  <c r="F120" i="76"/>
  <c r="E120" i="76"/>
  <c r="L119" i="76"/>
  <c r="K119" i="76"/>
  <c r="J119" i="76"/>
  <c r="I119" i="76"/>
  <c r="H119" i="76"/>
  <c r="G119" i="76"/>
  <c r="F119" i="76"/>
  <c r="E119" i="76"/>
  <c r="L118" i="76"/>
  <c r="K118" i="76"/>
  <c r="J118" i="76"/>
  <c r="I118" i="76"/>
  <c r="H118" i="76"/>
  <c r="G118" i="76"/>
  <c r="F118" i="76"/>
  <c r="E118" i="76"/>
  <c r="L117" i="76"/>
  <c r="K117" i="76"/>
  <c r="J117" i="76"/>
  <c r="I117" i="76"/>
  <c r="H117" i="76"/>
  <c r="G117" i="76"/>
  <c r="F117" i="76"/>
  <c r="E117" i="76"/>
  <c r="L116" i="76"/>
  <c r="K116" i="76"/>
  <c r="J116" i="76"/>
  <c r="I116" i="76"/>
  <c r="H116" i="76"/>
  <c r="G116" i="76"/>
  <c r="F116" i="76"/>
  <c r="E116" i="76"/>
  <c r="L115" i="76"/>
  <c r="K115" i="76"/>
  <c r="J115" i="76"/>
  <c r="I115" i="76"/>
  <c r="H115" i="76"/>
  <c r="G115" i="76"/>
  <c r="F115" i="76"/>
  <c r="E115" i="76"/>
  <c r="L114" i="76"/>
  <c r="K114" i="76"/>
  <c r="J114" i="76"/>
  <c r="I114" i="76"/>
  <c r="H114" i="76"/>
  <c r="G114" i="76"/>
  <c r="F114" i="76"/>
  <c r="E114" i="76"/>
  <c r="L113" i="76"/>
  <c r="K113" i="76"/>
  <c r="J113" i="76"/>
  <c r="I113" i="76"/>
  <c r="H113" i="76"/>
  <c r="G113" i="76"/>
  <c r="F113" i="76"/>
  <c r="E113" i="76"/>
  <c r="L112" i="76"/>
  <c r="K112" i="76"/>
  <c r="J112" i="76"/>
  <c r="I112" i="76"/>
  <c r="H112" i="76"/>
  <c r="G112" i="76"/>
  <c r="F112" i="76"/>
  <c r="E112" i="76"/>
  <c r="L111" i="76"/>
  <c r="K111" i="76"/>
  <c r="J111" i="76"/>
  <c r="I111" i="76"/>
  <c r="H111" i="76"/>
  <c r="G111" i="76"/>
  <c r="F111" i="76"/>
  <c r="E111" i="76"/>
  <c r="L110" i="76"/>
  <c r="K110" i="76"/>
  <c r="J110" i="76"/>
  <c r="I110" i="76"/>
  <c r="H110" i="76"/>
  <c r="G110" i="76"/>
  <c r="F110" i="76"/>
  <c r="E110" i="76"/>
  <c r="L109" i="76"/>
  <c r="K109" i="76"/>
  <c r="J109" i="76"/>
  <c r="I109" i="76"/>
  <c r="H109" i="76"/>
  <c r="G109" i="76"/>
  <c r="F109" i="76"/>
  <c r="E109" i="76"/>
  <c r="L108" i="76"/>
  <c r="K108" i="76"/>
  <c r="J108" i="76"/>
  <c r="I108" i="76"/>
  <c r="H108" i="76"/>
  <c r="G108" i="76"/>
  <c r="F108" i="76"/>
  <c r="E108" i="76"/>
  <c r="L107" i="76"/>
  <c r="K107" i="76"/>
  <c r="J107" i="76"/>
  <c r="I107" i="76"/>
  <c r="H107" i="76"/>
  <c r="G107" i="76"/>
  <c r="F107" i="76"/>
  <c r="E107" i="76"/>
  <c r="L106" i="76"/>
  <c r="K106" i="76"/>
  <c r="J106" i="76"/>
  <c r="I106" i="76"/>
  <c r="H106" i="76"/>
  <c r="G106" i="76"/>
  <c r="F106" i="76"/>
  <c r="E106" i="76"/>
  <c r="L105" i="76"/>
  <c r="K105" i="76"/>
  <c r="J105" i="76"/>
  <c r="I105" i="76"/>
  <c r="H105" i="76"/>
  <c r="G105" i="76"/>
  <c r="F105" i="76"/>
  <c r="E105" i="76"/>
  <c r="L104" i="76"/>
  <c r="K104" i="76"/>
  <c r="J104" i="76"/>
  <c r="I104" i="76"/>
  <c r="H104" i="76"/>
  <c r="G104" i="76"/>
  <c r="F104" i="76"/>
  <c r="E104" i="76"/>
  <c r="L103" i="76"/>
  <c r="K103" i="76"/>
  <c r="J103" i="76"/>
  <c r="I103" i="76"/>
  <c r="H103" i="76"/>
  <c r="G103" i="76"/>
  <c r="F103" i="76"/>
  <c r="E103" i="76"/>
  <c r="L102" i="76"/>
  <c r="K102" i="76"/>
  <c r="J102" i="76"/>
  <c r="I102" i="76"/>
  <c r="H102" i="76"/>
  <c r="G102" i="76"/>
  <c r="F102" i="76"/>
  <c r="E102" i="76"/>
  <c r="L101" i="76"/>
  <c r="K101" i="76"/>
  <c r="J101" i="76"/>
  <c r="I101" i="76"/>
  <c r="H101" i="76"/>
  <c r="G101" i="76"/>
  <c r="F101" i="76"/>
  <c r="E101" i="76"/>
  <c r="L100" i="76"/>
  <c r="K100" i="76"/>
  <c r="J100" i="76"/>
  <c r="I100" i="76"/>
  <c r="H100" i="76"/>
  <c r="G100" i="76"/>
  <c r="F100" i="76"/>
  <c r="E100" i="76"/>
  <c r="L99" i="76"/>
  <c r="K99" i="76"/>
  <c r="J99" i="76"/>
  <c r="I99" i="76"/>
  <c r="H99" i="76"/>
  <c r="G99" i="76"/>
  <c r="F99" i="76"/>
  <c r="E99" i="76"/>
  <c r="L98" i="76"/>
  <c r="K98" i="76"/>
  <c r="J98" i="76"/>
  <c r="I98" i="76"/>
  <c r="H98" i="76"/>
  <c r="G98" i="76"/>
  <c r="F98" i="76"/>
  <c r="E98" i="76"/>
  <c r="L97" i="76"/>
  <c r="K97" i="76"/>
  <c r="J97" i="76"/>
  <c r="I97" i="76"/>
  <c r="H97" i="76"/>
  <c r="G97" i="76"/>
  <c r="F97" i="76"/>
  <c r="E97" i="76"/>
  <c r="L96" i="76"/>
  <c r="K96" i="76"/>
  <c r="J96" i="76"/>
  <c r="I96" i="76"/>
  <c r="H96" i="76"/>
  <c r="G96" i="76"/>
  <c r="F96" i="76"/>
  <c r="E96" i="76"/>
  <c r="L95" i="76"/>
  <c r="K95" i="76"/>
  <c r="J95" i="76"/>
  <c r="I95" i="76"/>
  <c r="H95" i="76"/>
  <c r="G95" i="76"/>
  <c r="F95" i="76"/>
  <c r="E95" i="76"/>
  <c r="L94" i="76"/>
  <c r="K94" i="76"/>
  <c r="J94" i="76"/>
  <c r="I94" i="76"/>
  <c r="H94" i="76"/>
  <c r="G94" i="76"/>
  <c r="F94" i="76"/>
  <c r="E94" i="76"/>
  <c r="L93" i="76"/>
  <c r="K93" i="76"/>
  <c r="J93" i="76"/>
  <c r="I93" i="76"/>
  <c r="H93" i="76"/>
  <c r="G93" i="76"/>
  <c r="F93" i="76"/>
  <c r="E93" i="76"/>
  <c r="L92" i="76"/>
  <c r="K92" i="76"/>
  <c r="J92" i="76"/>
  <c r="I92" i="76"/>
  <c r="H92" i="76"/>
  <c r="G92" i="76"/>
  <c r="F92" i="76"/>
  <c r="E92" i="76"/>
  <c r="L91" i="76"/>
  <c r="K91" i="76"/>
  <c r="J91" i="76"/>
  <c r="I91" i="76"/>
  <c r="H91" i="76"/>
  <c r="G91" i="76"/>
  <c r="F91" i="76"/>
  <c r="E91" i="76"/>
  <c r="L90" i="76"/>
  <c r="K90" i="76"/>
  <c r="J90" i="76"/>
  <c r="I90" i="76"/>
  <c r="H90" i="76"/>
  <c r="G90" i="76"/>
  <c r="F90" i="76"/>
  <c r="E90" i="76"/>
  <c r="L89" i="76"/>
  <c r="K89" i="76"/>
  <c r="J89" i="76"/>
  <c r="I89" i="76"/>
  <c r="H89" i="76"/>
  <c r="G89" i="76"/>
  <c r="F89" i="76"/>
  <c r="E89" i="76"/>
  <c r="L88" i="76"/>
  <c r="K88" i="76"/>
  <c r="J88" i="76"/>
  <c r="I88" i="76"/>
  <c r="H88" i="76"/>
  <c r="G88" i="76"/>
  <c r="F88" i="76"/>
  <c r="E88" i="76"/>
  <c r="L87" i="76"/>
  <c r="K87" i="76"/>
  <c r="J87" i="76"/>
  <c r="I87" i="76"/>
  <c r="H87" i="76"/>
  <c r="G87" i="76"/>
  <c r="F87" i="76"/>
  <c r="E87" i="76"/>
  <c r="L86" i="76"/>
  <c r="K86" i="76"/>
  <c r="J86" i="76"/>
  <c r="I86" i="76"/>
  <c r="H86" i="76"/>
  <c r="G86" i="76"/>
  <c r="F86" i="76"/>
  <c r="E86" i="76"/>
  <c r="L85" i="76"/>
  <c r="K85" i="76"/>
  <c r="J85" i="76"/>
  <c r="I85" i="76"/>
  <c r="H85" i="76"/>
  <c r="G85" i="76"/>
  <c r="F85" i="76"/>
  <c r="E85" i="76"/>
  <c r="L84" i="76"/>
  <c r="K84" i="76"/>
  <c r="J84" i="76"/>
  <c r="I84" i="76"/>
  <c r="H84" i="76"/>
  <c r="G84" i="76"/>
  <c r="F84" i="76"/>
  <c r="E84" i="76"/>
  <c r="L83" i="76"/>
  <c r="K83" i="76"/>
  <c r="J83" i="76"/>
  <c r="I83" i="76"/>
  <c r="H83" i="76"/>
  <c r="G83" i="76"/>
  <c r="F83" i="76"/>
  <c r="E83" i="76"/>
  <c r="L82" i="76"/>
  <c r="K82" i="76"/>
  <c r="J82" i="76"/>
  <c r="I82" i="76"/>
  <c r="H82" i="76"/>
  <c r="G82" i="76"/>
  <c r="F82" i="76"/>
  <c r="E82" i="76"/>
  <c r="L81" i="76"/>
  <c r="K81" i="76"/>
  <c r="J81" i="76"/>
  <c r="I81" i="76"/>
  <c r="H81" i="76"/>
  <c r="G81" i="76"/>
  <c r="F81" i="76"/>
  <c r="E81" i="76"/>
  <c r="L80" i="76"/>
  <c r="K80" i="76"/>
  <c r="J80" i="76"/>
  <c r="I80" i="76"/>
  <c r="H80" i="76"/>
  <c r="G80" i="76"/>
  <c r="F80" i="76"/>
  <c r="E80" i="76"/>
  <c r="L79" i="76"/>
  <c r="K79" i="76"/>
  <c r="J79" i="76"/>
  <c r="I79" i="76"/>
  <c r="H79" i="76"/>
  <c r="G79" i="76"/>
  <c r="F79" i="76"/>
  <c r="E79" i="76"/>
  <c r="L78" i="76"/>
  <c r="K78" i="76"/>
  <c r="J78" i="76"/>
  <c r="I78" i="76"/>
  <c r="H78" i="76"/>
  <c r="G78" i="76"/>
  <c r="F78" i="76"/>
  <c r="E78" i="76"/>
  <c r="L77" i="76"/>
  <c r="K77" i="76"/>
  <c r="J77" i="76"/>
  <c r="I77" i="76"/>
  <c r="H77" i="76"/>
  <c r="G77" i="76"/>
  <c r="F77" i="76"/>
  <c r="E77" i="76"/>
  <c r="L76" i="76"/>
  <c r="K76" i="76"/>
  <c r="J76" i="76"/>
  <c r="I76" i="76"/>
  <c r="H76" i="76"/>
  <c r="G76" i="76"/>
  <c r="F76" i="76"/>
  <c r="E76" i="76"/>
  <c r="L75" i="76"/>
  <c r="K75" i="76"/>
  <c r="J75" i="76"/>
  <c r="I75" i="76"/>
  <c r="H75" i="76"/>
  <c r="G75" i="76"/>
  <c r="F75" i="76"/>
  <c r="E75" i="76"/>
  <c r="L74" i="76"/>
  <c r="K74" i="76"/>
  <c r="J74" i="76"/>
  <c r="I74" i="76"/>
  <c r="H74" i="76"/>
  <c r="G74" i="76"/>
  <c r="F74" i="76"/>
  <c r="E74" i="76"/>
  <c r="L73" i="76"/>
  <c r="K73" i="76"/>
  <c r="J73" i="76"/>
  <c r="I73" i="76"/>
  <c r="H73" i="76"/>
  <c r="G73" i="76"/>
  <c r="F73" i="76"/>
  <c r="E73" i="76"/>
  <c r="L72" i="76"/>
  <c r="K72" i="76"/>
  <c r="J72" i="76"/>
  <c r="I72" i="76"/>
  <c r="H72" i="76"/>
  <c r="G72" i="76"/>
  <c r="F72" i="76"/>
  <c r="E72" i="76"/>
  <c r="L71" i="76"/>
  <c r="K71" i="76"/>
  <c r="J71" i="76"/>
  <c r="I71" i="76"/>
  <c r="H71" i="76"/>
  <c r="G71" i="76"/>
  <c r="F71" i="76"/>
  <c r="E71" i="76"/>
  <c r="L68" i="76"/>
  <c r="K68" i="76"/>
  <c r="J68" i="76"/>
  <c r="I68" i="76"/>
  <c r="H68" i="76"/>
  <c r="G68" i="76"/>
  <c r="F68" i="76"/>
  <c r="E68" i="76"/>
  <c r="E70" i="76" s="1"/>
  <c r="L67" i="76"/>
  <c r="K67" i="76"/>
  <c r="J67" i="76"/>
  <c r="I67" i="76"/>
  <c r="H67" i="76"/>
  <c r="G67" i="76"/>
  <c r="F67" i="76"/>
  <c r="E67" i="76"/>
  <c r="L66" i="76"/>
  <c r="K66" i="76"/>
  <c r="J66" i="76"/>
  <c r="I66" i="76"/>
  <c r="H66" i="76"/>
  <c r="G66" i="76"/>
  <c r="F66" i="76"/>
  <c r="E66" i="76"/>
  <c r="L65" i="76"/>
  <c r="K65" i="76"/>
  <c r="J65" i="76"/>
  <c r="I65" i="76"/>
  <c r="H65" i="76"/>
  <c r="G65" i="76"/>
  <c r="F65" i="76"/>
  <c r="E65" i="76"/>
  <c r="L64" i="76"/>
  <c r="K64" i="76"/>
  <c r="J64" i="76"/>
  <c r="I64" i="76"/>
  <c r="H64" i="76"/>
  <c r="G64" i="76"/>
  <c r="F64" i="76"/>
  <c r="E64" i="76"/>
  <c r="L63" i="76"/>
  <c r="K63" i="76"/>
  <c r="J63" i="76"/>
  <c r="I63" i="76"/>
  <c r="H63" i="76"/>
  <c r="G63" i="76"/>
  <c r="F63" i="76"/>
  <c r="E63" i="76"/>
  <c r="L62" i="76"/>
  <c r="K62" i="76"/>
  <c r="J62" i="76"/>
  <c r="I62" i="76"/>
  <c r="H62" i="76"/>
  <c r="G62" i="76"/>
  <c r="F62" i="76"/>
  <c r="E62" i="76"/>
  <c r="L61" i="76"/>
  <c r="K61" i="76"/>
  <c r="J61" i="76"/>
  <c r="I61" i="76"/>
  <c r="H61" i="76"/>
  <c r="G61" i="76"/>
  <c r="F61" i="76"/>
  <c r="E61" i="76"/>
  <c r="L60" i="76"/>
  <c r="K60" i="76"/>
  <c r="J60" i="76"/>
  <c r="I60" i="76"/>
  <c r="H60" i="76"/>
  <c r="G60" i="76"/>
  <c r="F60" i="76"/>
  <c r="E60" i="76"/>
  <c r="L59" i="76"/>
  <c r="K59" i="76"/>
  <c r="J59" i="76"/>
  <c r="I59" i="76"/>
  <c r="H59" i="76"/>
  <c r="G59" i="76"/>
  <c r="F59" i="76"/>
  <c r="E59" i="76"/>
  <c r="L58" i="76"/>
  <c r="K58" i="76"/>
  <c r="J58" i="76"/>
  <c r="I58" i="76"/>
  <c r="H58" i="76"/>
  <c r="G58" i="76"/>
  <c r="F58" i="76"/>
  <c r="E58" i="76"/>
  <c r="L57" i="76"/>
  <c r="K57" i="76"/>
  <c r="J57" i="76"/>
  <c r="I57" i="76"/>
  <c r="H57" i="76"/>
  <c r="G57" i="76"/>
  <c r="F57" i="76"/>
  <c r="E57" i="76"/>
  <c r="L56" i="76"/>
  <c r="K56" i="76"/>
  <c r="J56" i="76"/>
  <c r="I56" i="76"/>
  <c r="H56" i="76"/>
  <c r="G56" i="76"/>
  <c r="F56" i="76"/>
  <c r="E56" i="76"/>
  <c r="L55" i="76"/>
  <c r="K55" i="76"/>
  <c r="J55" i="76"/>
  <c r="I55" i="76"/>
  <c r="H55" i="76"/>
  <c r="G55" i="76"/>
  <c r="F55" i="76"/>
  <c r="E55" i="76"/>
  <c r="L54" i="76"/>
  <c r="K54" i="76"/>
  <c r="J54" i="76"/>
  <c r="I54" i="76"/>
  <c r="H54" i="76"/>
  <c r="G54" i="76"/>
  <c r="F54" i="76"/>
  <c r="E54" i="76"/>
  <c r="L53" i="76"/>
  <c r="K53" i="76"/>
  <c r="J53" i="76"/>
  <c r="I53" i="76"/>
  <c r="H53" i="76"/>
  <c r="G53" i="76"/>
  <c r="F53" i="76"/>
  <c r="E53" i="76"/>
  <c r="L52" i="76"/>
  <c r="K52" i="76"/>
  <c r="J52" i="76"/>
  <c r="I52" i="76"/>
  <c r="H52" i="76"/>
  <c r="G52" i="76"/>
  <c r="F52" i="76"/>
  <c r="E52" i="76"/>
  <c r="L51" i="76"/>
  <c r="K51" i="76"/>
  <c r="J51" i="76"/>
  <c r="I51" i="76"/>
  <c r="H51" i="76"/>
  <c r="G51" i="76"/>
  <c r="F51" i="76"/>
  <c r="E51" i="76"/>
  <c r="L50" i="76"/>
  <c r="K50" i="76"/>
  <c r="J50" i="76"/>
  <c r="I50" i="76"/>
  <c r="H50" i="76"/>
  <c r="G50" i="76"/>
  <c r="F50" i="76"/>
  <c r="E50" i="76"/>
  <c r="L49" i="76"/>
  <c r="K49" i="76"/>
  <c r="J49" i="76"/>
  <c r="I49" i="76"/>
  <c r="H49" i="76"/>
  <c r="G49" i="76"/>
  <c r="F49" i="76"/>
  <c r="E49" i="76"/>
  <c r="L48" i="76"/>
  <c r="K48" i="76"/>
  <c r="J48" i="76"/>
  <c r="I48" i="76"/>
  <c r="H48" i="76"/>
  <c r="G48" i="76"/>
  <c r="F48" i="76"/>
  <c r="E48" i="76"/>
  <c r="L47" i="76"/>
  <c r="K47" i="76"/>
  <c r="J47" i="76"/>
  <c r="I47" i="76"/>
  <c r="H47" i="76"/>
  <c r="G47" i="76"/>
  <c r="F47" i="76"/>
  <c r="E47" i="76"/>
  <c r="L46" i="76"/>
  <c r="K46" i="76"/>
  <c r="J46" i="76"/>
  <c r="I46" i="76"/>
  <c r="H46" i="76"/>
  <c r="G46" i="76"/>
  <c r="F46" i="76"/>
  <c r="E46" i="76"/>
  <c r="L45" i="76"/>
  <c r="K45" i="76"/>
  <c r="J45" i="76"/>
  <c r="I45" i="76"/>
  <c r="H45" i="76"/>
  <c r="G45" i="76"/>
  <c r="F45" i="76"/>
  <c r="E45" i="76"/>
  <c r="L44" i="76"/>
  <c r="K44" i="76"/>
  <c r="J44" i="76"/>
  <c r="I44" i="76"/>
  <c r="H44" i="76"/>
  <c r="G44" i="76"/>
  <c r="F44" i="76"/>
  <c r="E44" i="76"/>
  <c r="L43" i="76"/>
  <c r="K43" i="76"/>
  <c r="J43" i="76"/>
  <c r="I43" i="76"/>
  <c r="H43" i="76"/>
  <c r="G43" i="76"/>
  <c r="F43" i="76"/>
  <c r="E43" i="76"/>
  <c r="L42" i="76"/>
  <c r="K42" i="76"/>
  <c r="J42" i="76"/>
  <c r="I42" i="76"/>
  <c r="H42" i="76"/>
  <c r="G42" i="76"/>
  <c r="F42" i="76"/>
  <c r="E42" i="76"/>
  <c r="L41" i="76"/>
  <c r="K41" i="76"/>
  <c r="J41" i="76"/>
  <c r="I41" i="76"/>
  <c r="H41" i="76"/>
  <c r="G41" i="76"/>
  <c r="F41" i="76"/>
  <c r="E41" i="76"/>
  <c r="L40" i="76"/>
  <c r="K40" i="76"/>
  <c r="J40" i="76"/>
  <c r="H40" i="76"/>
  <c r="F40" i="76"/>
  <c r="E40" i="76"/>
  <c r="L39" i="76"/>
  <c r="K39" i="76"/>
  <c r="J39" i="76"/>
  <c r="I39" i="76"/>
  <c r="H39" i="76"/>
  <c r="G39" i="76"/>
  <c r="F39" i="76"/>
  <c r="E39" i="76"/>
  <c r="L38" i="76"/>
  <c r="K38" i="76"/>
  <c r="J38" i="76"/>
  <c r="I38" i="76"/>
  <c r="H38" i="76"/>
  <c r="G38" i="76"/>
  <c r="F38" i="76"/>
  <c r="E38" i="76"/>
  <c r="L37" i="76"/>
  <c r="K37" i="76"/>
  <c r="J37" i="76"/>
  <c r="I37" i="76"/>
  <c r="H37" i="76"/>
  <c r="G37" i="76"/>
  <c r="F37" i="76"/>
  <c r="E37" i="76"/>
  <c r="L36" i="76"/>
  <c r="K36" i="76"/>
  <c r="J36" i="76"/>
  <c r="I36" i="76"/>
  <c r="H36" i="76"/>
  <c r="G36" i="76"/>
  <c r="F36" i="76"/>
  <c r="E36" i="76"/>
  <c r="L35" i="76"/>
  <c r="K35" i="76"/>
  <c r="J35" i="76"/>
  <c r="I35" i="76"/>
  <c r="H35" i="76"/>
  <c r="G35" i="76"/>
  <c r="F35" i="76"/>
  <c r="E35" i="76"/>
  <c r="L34" i="76"/>
  <c r="K34" i="76"/>
  <c r="J34" i="76"/>
  <c r="I34" i="76"/>
  <c r="H34" i="76"/>
  <c r="G34" i="76"/>
  <c r="F34" i="76"/>
  <c r="E34" i="76"/>
  <c r="L33" i="76"/>
  <c r="K33" i="76"/>
  <c r="J33" i="76"/>
  <c r="I33" i="76"/>
  <c r="H33" i="76"/>
  <c r="G33" i="76"/>
  <c r="F33" i="76"/>
  <c r="E33" i="76"/>
  <c r="L32" i="76"/>
  <c r="K32" i="76"/>
  <c r="J32" i="76"/>
  <c r="I32" i="76"/>
  <c r="H32" i="76"/>
  <c r="G32" i="76"/>
  <c r="F32" i="76"/>
  <c r="E32" i="76"/>
  <c r="L31" i="76"/>
  <c r="K31" i="76"/>
  <c r="J31" i="76"/>
  <c r="I31" i="76"/>
  <c r="H31" i="76"/>
  <c r="G31" i="76"/>
  <c r="F31" i="76"/>
  <c r="E31" i="76"/>
  <c r="L30" i="76"/>
  <c r="K30" i="76"/>
  <c r="J30" i="76"/>
  <c r="I30" i="76"/>
  <c r="H30" i="76"/>
  <c r="G30" i="76"/>
  <c r="F30" i="76"/>
  <c r="E30" i="76"/>
  <c r="L29" i="76"/>
  <c r="K29" i="76"/>
  <c r="J29" i="76"/>
  <c r="I29" i="76"/>
  <c r="H29" i="76"/>
  <c r="G29" i="76"/>
  <c r="F29" i="76"/>
  <c r="E29" i="76"/>
  <c r="L28" i="76"/>
  <c r="K28" i="76"/>
  <c r="J28" i="76"/>
  <c r="I28" i="76"/>
  <c r="H28" i="76"/>
  <c r="G28" i="76"/>
  <c r="F28" i="76"/>
  <c r="E28" i="76"/>
  <c r="L27" i="76"/>
  <c r="K27" i="76"/>
  <c r="J27" i="76"/>
  <c r="I27" i="76"/>
  <c r="H27" i="76"/>
  <c r="G27" i="76"/>
  <c r="F27" i="76"/>
  <c r="E27" i="76"/>
  <c r="L26" i="76"/>
  <c r="K26" i="76"/>
  <c r="J26" i="76"/>
  <c r="I26" i="76"/>
  <c r="H26" i="76"/>
  <c r="G26" i="76"/>
  <c r="F26" i="76"/>
  <c r="E26" i="76"/>
  <c r="L25" i="76"/>
  <c r="K25" i="76"/>
  <c r="J25" i="76"/>
  <c r="I25" i="76"/>
  <c r="H25" i="76"/>
  <c r="G25" i="76"/>
  <c r="F25" i="76"/>
  <c r="E25" i="76"/>
  <c r="L24" i="76"/>
  <c r="K24" i="76"/>
  <c r="J24" i="76"/>
  <c r="I24" i="76"/>
  <c r="H24" i="76"/>
  <c r="G24" i="76"/>
  <c r="F24" i="76"/>
  <c r="E24" i="76"/>
  <c r="L23" i="76"/>
  <c r="K23" i="76"/>
  <c r="J23" i="76"/>
  <c r="I23" i="76"/>
  <c r="H23" i="76"/>
  <c r="G23" i="76"/>
  <c r="F23" i="76"/>
  <c r="E23" i="76"/>
  <c r="L22" i="76"/>
  <c r="K22" i="76"/>
  <c r="J22" i="76"/>
  <c r="I22" i="76"/>
  <c r="H22" i="76"/>
  <c r="G22" i="76"/>
  <c r="F22" i="76"/>
  <c r="E22" i="76"/>
  <c r="L21" i="76"/>
  <c r="K21" i="76"/>
  <c r="J21" i="76"/>
  <c r="I21" i="76"/>
  <c r="H21" i="76"/>
  <c r="G21" i="76"/>
  <c r="F21" i="76"/>
  <c r="E21" i="76"/>
  <c r="L20" i="76"/>
  <c r="K20" i="76"/>
  <c r="J20" i="76"/>
  <c r="I20" i="76"/>
  <c r="H20" i="76"/>
  <c r="G20" i="76"/>
  <c r="F20" i="76"/>
  <c r="E20" i="76"/>
  <c r="L19" i="76"/>
  <c r="K19" i="76"/>
  <c r="J19" i="76"/>
  <c r="I19" i="76"/>
  <c r="H19" i="76"/>
  <c r="G19" i="76"/>
  <c r="F19" i="76"/>
  <c r="E19" i="76"/>
  <c r="L18" i="76"/>
  <c r="K18" i="76"/>
  <c r="J18" i="76"/>
  <c r="I18" i="76"/>
  <c r="H18" i="76"/>
  <c r="G18" i="76"/>
  <c r="F18" i="76"/>
  <c r="E18" i="76"/>
  <c r="L17" i="76"/>
  <c r="K17" i="76"/>
  <c r="J17" i="76"/>
  <c r="I17" i="76"/>
  <c r="H17" i="76"/>
  <c r="G17" i="76"/>
  <c r="F17" i="76"/>
  <c r="E17" i="76"/>
  <c r="L16" i="76"/>
  <c r="K16" i="76"/>
  <c r="J16" i="76"/>
  <c r="I16" i="76"/>
  <c r="H16" i="76"/>
  <c r="G16" i="76"/>
  <c r="F16" i="76"/>
  <c r="E16" i="76"/>
  <c r="L15" i="76"/>
  <c r="K15" i="76"/>
  <c r="J15" i="76"/>
  <c r="I15" i="76"/>
  <c r="H15" i="76"/>
  <c r="G15" i="76"/>
  <c r="F15" i="76"/>
  <c r="E15" i="76"/>
  <c r="L14" i="76"/>
  <c r="K14" i="76"/>
  <c r="J14" i="76"/>
  <c r="I14" i="76"/>
  <c r="H14" i="76"/>
  <c r="G14" i="76"/>
  <c r="F14" i="76"/>
  <c r="E14" i="76"/>
  <c r="L13" i="76"/>
  <c r="K13" i="76"/>
  <c r="J13" i="76"/>
  <c r="I13" i="76"/>
  <c r="H13" i="76"/>
  <c r="G13" i="76"/>
  <c r="F13" i="76"/>
  <c r="E13" i="76"/>
  <c r="L12" i="76"/>
  <c r="K12" i="76"/>
  <c r="J12" i="76"/>
  <c r="I12" i="76"/>
  <c r="H12" i="76"/>
  <c r="G12" i="76"/>
  <c r="F12" i="76"/>
  <c r="E12" i="76"/>
  <c r="L11" i="76"/>
  <c r="K11" i="76"/>
  <c r="J11" i="76"/>
  <c r="I11" i="76"/>
  <c r="H11" i="76"/>
  <c r="G11" i="76"/>
  <c r="F11" i="76"/>
  <c r="E11" i="76"/>
  <c r="L10" i="76"/>
  <c r="K10" i="76"/>
  <c r="J10" i="76"/>
  <c r="I10" i="76"/>
  <c r="H10" i="76"/>
  <c r="G10" i="76"/>
  <c r="F10" i="76"/>
  <c r="E10" i="76"/>
  <c r="L9" i="76"/>
  <c r="K9" i="76"/>
  <c r="J9" i="76"/>
  <c r="I9" i="76"/>
  <c r="H9" i="76"/>
  <c r="G9" i="76"/>
  <c r="F9" i="76"/>
  <c r="E9" i="76"/>
  <c r="L8" i="76"/>
  <c r="K8" i="76"/>
  <c r="J8" i="76"/>
  <c r="I8" i="76"/>
  <c r="H8" i="76"/>
  <c r="G8" i="76"/>
  <c r="F8" i="76"/>
  <c r="E8" i="76"/>
  <c r="S3194" i="84" l="1"/>
  <c r="N2964" i="84" l="1"/>
  <c r="P2964" i="84" l="1"/>
  <c r="S2751" i="84" l="1"/>
  <c r="S2750" i="84"/>
  <c r="S2749" i="84"/>
  <c r="S2748" i="84"/>
  <c r="S2747" i="84"/>
  <c r="S2746" i="84"/>
  <c r="S2745" i="84"/>
  <c r="S2744" i="84"/>
  <c r="S2743" i="84"/>
  <c r="S2742" i="84"/>
  <c r="S2741" i="84"/>
  <c r="S2740" i="84"/>
  <c r="S2739" i="84"/>
  <c r="S2738" i="84"/>
  <c r="S2737" i="84"/>
  <c r="S2736" i="84"/>
  <c r="S2735" i="84"/>
  <c r="S2734" i="84"/>
  <c r="N84" i="84" l="1"/>
  <c r="S80" i="84"/>
  <c r="P84" i="84" l="1"/>
  <c r="S3672" i="84" l="1"/>
  <c r="P3645" i="84" l="1"/>
  <c r="P3651" i="84"/>
  <c r="P3659" i="84"/>
  <c r="P3665" i="84"/>
  <c r="P3674" i="84"/>
  <c r="P3678" i="84"/>
  <c r="P3681" i="84"/>
  <c r="P3695" i="84"/>
  <c r="P3637" i="84"/>
  <c r="P3641" i="84"/>
  <c r="P3690" i="84"/>
  <c r="P3656" i="84"/>
  <c r="P3666" i="84"/>
  <c r="P3675" i="84"/>
  <c r="P3689" i="84"/>
  <c r="P3642" i="84"/>
  <c r="P3700" i="84"/>
  <c r="P3647" i="84"/>
  <c r="P3653" i="84"/>
  <c r="P3657" i="84"/>
  <c r="P3662" i="84"/>
  <c r="P3668" i="84"/>
  <c r="P3672" i="84"/>
  <c r="P3676" i="84"/>
  <c r="P3679" i="84"/>
  <c r="P3683" i="84"/>
  <c r="P3693" i="84"/>
  <c r="P3698" i="84"/>
  <c r="P3639" i="84"/>
  <c r="P3697" i="84"/>
  <c r="P3686" i="84"/>
  <c r="P3655" i="84"/>
  <c r="P3670" i="84"/>
  <c r="P3685" i="84"/>
  <c r="P3646" i="84"/>
  <c r="P3652" i="84"/>
  <c r="P3660" i="84"/>
  <c r="P3671" i="84"/>
  <c r="P3682" i="84"/>
  <c r="P3696" i="84"/>
  <c r="P3638" i="84"/>
  <c r="P3661" i="84"/>
  <c r="P3613" i="84"/>
  <c r="P3650" i="84"/>
  <c r="P3654" i="84"/>
  <c r="P3658" i="84"/>
  <c r="P3664" i="84"/>
  <c r="P3669" i="84"/>
  <c r="P3673" i="84"/>
  <c r="P3677" i="84"/>
  <c r="P3680" i="84"/>
  <c r="P3684" i="84"/>
  <c r="P3694" i="84"/>
  <c r="P3699" i="84"/>
  <c r="P3640" i="84"/>
  <c r="S3647" i="84"/>
  <c r="S3645" i="84"/>
  <c r="S3646" i="84"/>
  <c r="P3702" i="84" l="1"/>
  <c r="P3667" i="84"/>
  <c r="P3643" i="84"/>
  <c r="P3701" i="84"/>
  <c r="P3687" i="84"/>
  <c r="P3614" i="84"/>
  <c r="P3648" i="84"/>
  <c r="P3691" i="84"/>
  <c r="P3688" i="84"/>
  <c r="P3663" i="84"/>
  <c r="P3692" i="84"/>
  <c r="P3644" i="84"/>
  <c r="P3703" i="84"/>
  <c r="S3648" i="84"/>
  <c r="S3698" i="84"/>
  <c r="Q3637" i="84"/>
  <c r="S3699" i="84"/>
  <c r="S3704" i="84"/>
  <c r="S3697" i="84"/>
  <c r="Q3696" i="84"/>
  <c r="S3636" i="84"/>
  <c r="S3635" i="84"/>
  <c r="S3629" i="84"/>
  <c r="S3628" i="84"/>
  <c r="S3627" i="84"/>
  <c r="S3626" i="84"/>
  <c r="S3625" i="84"/>
  <c r="S3624" i="84"/>
  <c r="S3623" i="84"/>
  <c r="S3622" i="84"/>
  <c r="S3621" i="84"/>
  <c r="S3620" i="84"/>
  <c r="S3619" i="84"/>
  <c r="S3618" i="84"/>
  <c r="S3612" i="84"/>
  <c r="S3611" i="84"/>
  <c r="S3610" i="84"/>
  <c r="S3604" i="84"/>
  <c r="S3603" i="84"/>
  <c r="S3602" i="84"/>
  <c r="P3649" i="84" l="1"/>
  <c r="P3615" i="84"/>
  <c r="S3649" i="84"/>
  <c r="S3677" i="84"/>
  <c r="S3678" i="84"/>
  <c r="P3616" i="84" l="1"/>
  <c r="P3617" i="84"/>
  <c r="P3589" i="84"/>
  <c r="S3583" i="84"/>
  <c r="S3526" i="84"/>
  <c r="S3525" i="84"/>
  <c r="P3497" i="84" l="1"/>
  <c r="P3508" i="84"/>
  <c r="P3531" i="84"/>
  <c r="P3546" i="84"/>
  <c r="P3554" i="84"/>
  <c r="P3562" i="84"/>
  <c r="P3577" i="84"/>
  <c r="P3582" i="84"/>
  <c r="P3524" i="84"/>
  <c r="P3498" i="84"/>
  <c r="P3502" i="84"/>
  <c r="P3509" i="84"/>
  <c r="P3521" i="84"/>
  <c r="P3528" i="84"/>
  <c r="P3535" i="84"/>
  <c r="P3551" i="84"/>
  <c r="P3555" i="84"/>
  <c r="P3559" i="84"/>
  <c r="P3563" i="84"/>
  <c r="P3572" i="84"/>
  <c r="P3578" i="84"/>
  <c r="P3584" i="84"/>
  <c r="P3520" i="84"/>
  <c r="P3569" i="84"/>
  <c r="P3499" i="84"/>
  <c r="P3503" i="84"/>
  <c r="P3514" i="84"/>
  <c r="P3522" i="84"/>
  <c r="P3529" i="84"/>
  <c r="P3540" i="84"/>
  <c r="P3552" i="84"/>
  <c r="P3556" i="84"/>
  <c r="P3560" i="84"/>
  <c r="P3567" i="84"/>
  <c r="P3575" i="84"/>
  <c r="P3580" i="84"/>
  <c r="P3585" i="84"/>
  <c r="P3501" i="84"/>
  <c r="P3527" i="84"/>
  <c r="P3558" i="84"/>
  <c r="P3496" i="84"/>
  <c r="P3500" i="84"/>
  <c r="P3504" i="84"/>
  <c r="P3519" i="84"/>
  <c r="P3523" i="84"/>
  <c r="P3530" i="84"/>
  <c r="P3545" i="84"/>
  <c r="P3553" i="84"/>
  <c r="P3557" i="84"/>
  <c r="P3561" i="84"/>
  <c r="P3568" i="84"/>
  <c r="P3576" i="84"/>
  <c r="P3581" i="84"/>
  <c r="P3573" i="84" l="1"/>
  <c r="P3541" i="84"/>
  <c r="P3565" i="84"/>
  <c r="P3579" i="84"/>
  <c r="P3566" i="84"/>
  <c r="P3570" i="84"/>
  <c r="P3544" i="84"/>
  <c r="P3564" i="84"/>
  <c r="P3571" i="84"/>
  <c r="P3542" i="84"/>
  <c r="P3549" i="84"/>
  <c r="P3538" i="84"/>
  <c r="P3536" i="84"/>
  <c r="P3574" i="84"/>
  <c r="P3587" i="84"/>
  <c r="P3543" i="84"/>
  <c r="P3586" i="84"/>
  <c r="P3548" i="84"/>
  <c r="P3537" i="84"/>
  <c r="P3547" i="84"/>
  <c r="P3539" i="84"/>
  <c r="P3590" i="84"/>
  <c r="P3588" i="84"/>
  <c r="P3532" i="84"/>
  <c r="N3332" i="84"/>
  <c r="N3327" i="84"/>
  <c r="N3321" i="84"/>
  <c r="N3295" i="84"/>
  <c r="N3280" i="84"/>
  <c r="N3242" i="84"/>
  <c r="N3184" i="84"/>
  <c r="N3183" i="84"/>
  <c r="N3182" i="84"/>
  <c r="N3179" i="84"/>
  <c r="N3178" i="84"/>
  <c r="N3177" i="84"/>
  <c r="N3168" i="84"/>
  <c r="N3167" i="84"/>
  <c r="N3166" i="84"/>
  <c r="N3160" i="84"/>
  <c r="N3158" i="84"/>
  <c r="N3157" i="84"/>
  <c r="N3156" i="84"/>
  <c r="N3154" i="84"/>
  <c r="N3153" i="84"/>
  <c r="N3152" i="84"/>
  <c r="N3145" i="84"/>
  <c r="N3144" i="84"/>
  <c r="N3143" i="84"/>
  <c r="N3137" i="84"/>
  <c r="N3136" i="84"/>
  <c r="N3135" i="84"/>
  <c r="N3132" i="84"/>
  <c r="N3131" i="84"/>
  <c r="N3130" i="84"/>
  <c r="N3126" i="84"/>
  <c r="N3125" i="84"/>
  <c r="N3116" i="84"/>
  <c r="N3115" i="84"/>
  <c r="N3108" i="84"/>
  <c r="N3107" i="84"/>
  <c r="N3106" i="84"/>
  <c r="N3104" i="84"/>
  <c r="N3103" i="84"/>
  <c r="S3491" i="84"/>
  <c r="S3423" i="84"/>
  <c r="S3415" i="84"/>
  <c r="S3408" i="84"/>
  <c r="S3400" i="84"/>
  <c r="S3406" i="84"/>
  <c r="S3395" i="84"/>
  <c r="S3394" i="84"/>
  <c r="S3393" i="84"/>
  <c r="S3391" i="84"/>
  <c r="S3344" i="84"/>
  <c r="S3342" i="84"/>
  <c r="S3286" i="84"/>
  <c r="S3284" i="84"/>
  <c r="S3272" i="84"/>
  <c r="S3271" i="84"/>
  <c r="S3235" i="84"/>
  <c r="S3230" i="84"/>
  <c r="S3229" i="84"/>
  <c r="S3228" i="84"/>
  <c r="S3227" i="84"/>
  <c r="S3221" i="84"/>
  <c r="S3220" i="84"/>
  <c r="S3218" i="84"/>
  <c r="S3212" i="84"/>
  <c r="S3208" i="84"/>
  <c r="S3211" i="84"/>
  <c r="S3203" i="84"/>
  <c r="S3202" i="84"/>
  <c r="S3201" i="84"/>
  <c r="S3155" i="84"/>
  <c r="P3108" i="84" l="1"/>
  <c r="P3135" i="84"/>
  <c r="P3154" i="84"/>
  <c r="P3177" i="84"/>
  <c r="P3295" i="84"/>
  <c r="P3115" i="84"/>
  <c r="P3136" i="84"/>
  <c r="P3156" i="84"/>
  <c r="P3178" i="84"/>
  <c r="P3321" i="84"/>
  <c r="P3106" i="84"/>
  <c r="P3116" i="84"/>
  <c r="P3131" i="84"/>
  <c r="P3137" i="84"/>
  <c r="P3152" i="84"/>
  <c r="P3157" i="84"/>
  <c r="P3167" i="84"/>
  <c r="P3179" i="84"/>
  <c r="P3242" i="84"/>
  <c r="P3327" i="84"/>
  <c r="P3103" i="84"/>
  <c r="P3126" i="84"/>
  <c r="P3144" i="84"/>
  <c r="P3160" i="84"/>
  <c r="P3183" i="84"/>
  <c r="P3534" i="84"/>
  <c r="P3104" i="84"/>
  <c r="P3130" i="84"/>
  <c r="P3145" i="84"/>
  <c r="P3166" i="84"/>
  <c r="P3184" i="84"/>
  <c r="P3550" i="84"/>
  <c r="P3107" i="84"/>
  <c r="P3125" i="84"/>
  <c r="P3132" i="84"/>
  <c r="P3143" i="84"/>
  <c r="P3153" i="84"/>
  <c r="P3158" i="84"/>
  <c r="P3168" i="84"/>
  <c r="P3182" i="84"/>
  <c r="P3280" i="84"/>
  <c r="P3332" i="84"/>
  <c r="P3533" i="84"/>
  <c r="N3163" i="84"/>
  <c r="N3243" i="84"/>
  <c r="N3171" i="84"/>
  <c r="N3169" i="84"/>
  <c r="N3161" i="84"/>
  <c r="N3170" i="84"/>
  <c r="N3162" i="84"/>
  <c r="N3164" i="84"/>
  <c r="S3158" i="84"/>
  <c r="S3157" i="84"/>
  <c r="P3170" i="84" l="1"/>
  <c r="P3243" i="84"/>
  <c r="P3163" i="84"/>
  <c r="P3164" i="84"/>
  <c r="P3169" i="84"/>
  <c r="P3161" i="84"/>
  <c r="P3162" i="84"/>
  <c r="P3171" i="84"/>
  <c r="N3244" i="84"/>
  <c r="S3102" i="84"/>
  <c r="S3103" i="84"/>
  <c r="S3104" i="84"/>
  <c r="S3189" i="84"/>
  <c r="S3188" i="84"/>
  <c r="S3187" i="84"/>
  <c r="S3186" i="84"/>
  <c r="S3185" i="84"/>
  <c r="S3150" i="84"/>
  <c r="S3149" i="84"/>
  <c r="S3148" i="84"/>
  <c r="S3147" i="84"/>
  <c r="S3141" i="84"/>
  <c r="S3140" i="84"/>
  <c r="S3139" i="84"/>
  <c r="S3127" i="84"/>
  <c r="S3126" i="84"/>
  <c r="S3125" i="84"/>
  <c r="S3124" i="84"/>
  <c r="S3123" i="84"/>
  <c r="S3122" i="84"/>
  <c r="S3121" i="84"/>
  <c r="P3244" i="84" l="1"/>
  <c r="S3116" i="84"/>
  <c r="S3115" i="84"/>
  <c r="S3114" i="84"/>
  <c r="S3113" i="84"/>
  <c r="S3112" i="84"/>
  <c r="S3111" i="84"/>
  <c r="S3110" i="84"/>
  <c r="S3109" i="84"/>
  <c r="S3098" i="84"/>
  <c r="S3097" i="84"/>
  <c r="S3096" i="84"/>
  <c r="S3095" i="84"/>
  <c r="S3094" i="84"/>
  <c r="S3073" i="84"/>
  <c r="S3072" i="84"/>
  <c r="S3064" i="84"/>
  <c r="S3063" i="84"/>
  <c r="S3062" i="84"/>
  <c r="S3060" i="84"/>
  <c r="S3049" i="84" l="1"/>
  <c r="S3048" i="84"/>
  <c r="S3038" i="84"/>
  <c r="S3037" i="84"/>
  <c r="S2994" i="84"/>
  <c r="S2992" i="84"/>
  <c r="S2987" i="84"/>
  <c r="S2984" i="84"/>
  <c r="S2982" i="84"/>
  <c r="S2980" i="84"/>
  <c r="S2978" i="84"/>
  <c r="S2976" i="84"/>
  <c r="S2974" i="84"/>
  <c r="S2972" i="84"/>
  <c r="S2970" i="84"/>
  <c r="S2966" i="84"/>
  <c r="Q2963" i="84"/>
  <c r="Q2965" i="84"/>
  <c r="S2962" i="84"/>
  <c r="S2958" i="84"/>
  <c r="S2956" i="84"/>
  <c r="S2955" i="84"/>
  <c r="S2954" i="84"/>
  <c r="S2953" i="84"/>
  <c r="S2952" i="84"/>
  <c r="S2951" i="84"/>
  <c r="S2950" i="84"/>
  <c r="S2949" i="84"/>
  <c r="S2948" i="84"/>
  <c r="S2947" i="84"/>
  <c r="S2946" i="84"/>
  <c r="S2945" i="84"/>
  <c r="S2944" i="84"/>
  <c r="Q2964" i="84" l="1"/>
  <c r="S2943" i="84"/>
  <c r="S2939" i="84"/>
  <c r="S2937" i="84" l="1"/>
  <c r="S2932" i="84"/>
  <c r="S2930" i="84"/>
  <c r="Q2929" i="84"/>
  <c r="Q2928" i="84"/>
  <c r="Q2927" i="84"/>
  <c r="S2926" i="84"/>
  <c r="S2924" i="84"/>
  <c r="Q2921" i="84"/>
  <c r="S2922" i="84"/>
  <c r="S2916" i="84"/>
  <c r="Q2915" i="84"/>
  <c r="Q2914" i="84"/>
  <c r="Q2913" i="84"/>
  <c r="S2911" i="84"/>
  <c r="Q2910" i="84"/>
  <c r="Q2909" i="84"/>
  <c r="S2905" i="84"/>
  <c r="S2902" i="84"/>
  <c r="S2864" i="84"/>
  <c r="S2863" i="84"/>
  <c r="S2862" i="84"/>
  <c r="S2898" i="84" l="1"/>
  <c r="S2897" i="84"/>
  <c r="S2896" i="84"/>
  <c r="S2895" i="84"/>
  <c r="S2894" i="84"/>
  <c r="S2893" i="84"/>
  <c r="S2892" i="84"/>
  <c r="S2891" i="84"/>
  <c r="S2890" i="84"/>
  <c r="S2840" i="84" l="1"/>
  <c r="S2839" i="84"/>
  <c r="S2838" i="84"/>
  <c r="S2837" i="84"/>
  <c r="S2783" i="84" l="1"/>
  <c r="S2802" i="84"/>
  <c r="S2801" i="84"/>
  <c r="N2715" i="84" l="1"/>
  <c r="N2714" i="84"/>
  <c r="N2713" i="84"/>
  <c r="N2678" i="84"/>
  <c r="N2676" i="84"/>
  <c r="S2722" i="84"/>
  <c r="S2721" i="84"/>
  <c r="S2719" i="84"/>
  <c r="S2718" i="84"/>
  <c r="S2717" i="84"/>
  <c r="S2705" i="84"/>
  <c r="S2699" i="84"/>
  <c r="S2694" i="84"/>
  <c r="S2687" i="84"/>
  <c r="S2674" i="84"/>
  <c r="S2682" i="84"/>
  <c r="S2681" i="84"/>
  <c r="S2680" i="84"/>
  <c r="S2679" i="84"/>
  <c r="P2714" i="84" l="1"/>
  <c r="P2678" i="84"/>
  <c r="P2713" i="84"/>
  <c r="P2676" i="84"/>
  <c r="P2715" i="84"/>
  <c r="N2677" i="84"/>
  <c r="N2605" i="84"/>
  <c r="N2601" i="84"/>
  <c r="Q2636" i="84"/>
  <c r="S2634" i="84"/>
  <c r="Q2631" i="84"/>
  <c r="Q2630" i="84"/>
  <c r="Q2629" i="84"/>
  <c r="Q2628" i="84"/>
  <c r="Q2627" i="84"/>
  <c r="Q2626" i="84"/>
  <c r="Q2625" i="84"/>
  <c r="Q2623" i="84"/>
  <c r="Q2619" i="84"/>
  <c r="Q2618" i="84"/>
  <c r="S2612" i="84"/>
  <c r="S2611" i="84"/>
  <c r="Q2667" i="84"/>
  <c r="Q2666" i="84"/>
  <c r="Q2665" i="84"/>
  <c r="Q2664" i="84"/>
  <c r="Q2663" i="84"/>
  <c r="Q2660" i="84"/>
  <c r="Q2651" i="84"/>
  <c r="Q2649" i="84"/>
  <c r="P2677" i="84" l="1"/>
  <c r="P2605" i="84"/>
  <c r="P2601" i="84"/>
  <c r="Q2606" i="84"/>
  <c r="Q2605" i="84"/>
  <c r="Q2603" i="84"/>
  <c r="Q2602" i="84"/>
  <c r="Q2597" i="84"/>
  <c r="Q2594" i="84"/>
  <c r="Q2589" i="84"/>
  <c r="Q2588" i="84"/>
  <c r="Q2587" i="84"/>
  <c r="Q2586" i="84"/>
  <c r="Q2585" i="84"/>
  <c r="Q2584" i="84"/>
  <c r="Q2583" i="84"/>
  <c r="Q2582" i="84"/>
  <c r="Q2581" i="84"/>
  <c r="Q2580" i="84"/>
  <c r="Q2577" i="84"/>
  <c r="Q2551" i="84"/>
  <c r="S2532" i="84"/>
  <c r="S2531" i="84"/>
  <c r="S2523" i="84"/>
  <c r="S2508" i="84"/>
  <c r="S2507" i="84"/>
  <c r="S2493" i="84"/>
  <c r="Q2471" i="84"/>
  <c r="Q2470" i="84"/>
  <c r="Q2469" i="84"/>
  <c r="Q2468" i="84"/>
  <c r="Q2467" i="84"/>
  <c r="Q2466" i="84"/>
  <c r="N2179" i="84" l="1"/>
  <c r="N2207" i="84"/>
  <c r="N2421" i="84"/>
  <c r="N2416" i="84"/>
  <c r="N2411" i="84"/>
  <c r="N2407" i="84"/>
  <c r="N2404" i="84"/>
  <c r="N2403" i="84"/>
  <c r="S2403" i="84" s="1"/>
  <c r="N2402" i="84"/>
  <c r="N2375" i="84"/>
  <c r="N2370" i="84"/>
  <c r="N2369" i="84"/>
  <c r="N2368" i="84"/>
  <c r="N2365" i="84"/>
  <c r="N2364" i="84"/>
  <c r="N2363" i="84"/>
  <c r="N2358" i="84"/>
  <c r="N2357" i="84"/>
  <c r="N2350" i="84"/>
  <c r="N2349" i="84"/>
  <c r="N2348" i="84"/>
  <c r="N2335" i="84"/>
  <c r="N2334" i="84"/>
  <c r="N2333" i="84"/>
  <c r="N2329" i="84"/>
  <c r="N2328" i="84"/>
  <c r="N2327" i="84"/>
  <c r="N2321" i="84"/>
  <c r="N2320" i="84"/>
  <c r="N2316" i="84"/>
  <c r="N2315" i="84"/>
  <c r="N2306" i="84"/>
  <c r="N2305" i="84"/>
  <c r="N2295" i="84"/>
  <c r="N2294" i="84"/>
  <c r="N2286" i="84"/>
  <c r="N2285" i="84"/>
  <c r="N2273" i="84"/>
  <c r="N2272" i="84"/>
  <c r="N2269" i="84"/>
  <c r="N2268" i="84"/>
  <c r="N2266" i="84"/>
  <c r="N2265" i="84"/>
  <c r="N2264" i="84"/>
  <c r="N2256" i="84"/>
  <c r="N2255" i="84"/>
  <c r="N2252" i="84"/>
  <c r="N2251" i="84"/>
  <c r="N2249" i="84"/>
  <c r="N2248" i="84"/>
  <c r="N2247" i="84"/>
  <c r="N2237" i="84"/>
  <c r="N2236" i="84"/>
  <c r="N2233" i="84"/>
  <c r="N2231" i="84"/>
  <c r="N2230" i="84"/>
  <c r="N2227" i="84"/>
  <c r="N2226" i="84"/>
  <c r="N2223" i="84"/>
  <c r="N2220" i="84"/>
  <c r="N2219" i="84"/>
  <c r="N2214" i="84"/>
  <c r="N2211" i="84"/>
  <c r="N2210" i="84"/>
  <c r="N2206" i="84"/>
  <c r="N2205" i="84"/>
  <c r="N2203" i="84"/>
  <c r="N2202" i="84"/>
  <c r="N2201" i="84"/>
  <c r="N2196" i="84"/>
  <c r="N2185" i="84"/>
  <c r="N2184" i="84"/>
  <c r="N2182" i="84"/>
  <c r="N2173" i="84"/>
  <c r="N2172" i="84"/>
  <c r="N2166" i="84"/>
  <c r="N2164" i="84"/>
  <c r="N2163" i="84"/>
  <c r="N2160" i="84"/>
  <c r="N2158" i="84"/>
  <c r="N2157" i="84"/>
  <c r="N2156" i="84"/>
  <c r="N2150" i="84"/>
  <c r="N2149" i="84"/>
  <c r="N2144" i="84"/>
  <c r="N2143" i="84"/>
  <c r="N2142" i="84"/>
  <c r="N2138" i="84"/>
  <c r="N2136" i="84"/>
  <c r="N2135" i="84"/>
  <c r="N2134" i="84"/>
  <c r="N2131" i="84"/>
  <c r="N2130" i="84"/>
  <c r="N2129" i="84"/>
  <c r="N2124" i="84"/>
  <c r="N2118" i="84"/>
  <c r="N2116" i="84"/>
  <c r="N2115" i="84"/>
  <c r="N2105" i="84"/>
  <c r="N2098" i="84"/>
  <c r="N2096" i="84"/>
  <c r="N2095" i="84"/>
  <c r="N2094" i="84"/>
  <c r="N2087" i="84"/>
  <c r="N2086" i="84"/>
  <c r="N2085" i="84"/>
  <c r="N2079" i="84"/>
  <c r="N2075" i="84"/>
  <c r="N2073" i="84"/>
  <c r="N2072" i="84"/>
  <c r="N2069" i="84"/>
  <c r="N2068" i="84"/>
  <c r="N2065" i="84"/>
  <c r="N2064" i="84"/>
  <c r="N2061" i="84"/>
  <c r="N2060" i="84"/>
  <c r="N2055" i="84"/>
  <c r="N2054" i="84"/>
  <c r="N2050" i="84"/>
  <c r="N2049" i="84"/>
  <c r="N2046" i="84"/>
  <c r="N2043" i="84"/>
  <c r="N2038" i="84"/>
  <c r="N2037" i="84"/>
  <c r="N2031" i="84"/>
  <c r="N2025" i="84"/>
  <c r="N2022" i="84"/>
  <c r="N2020" i="84"/>
  <c r="N2015" i="84"/>
  <c r="S2257" i="84"/>
  <c r="S2401" i="84"/>
  <c r="S2400" i="84"/>
  <c r="S2399" i="84"/>
  <c r="S2398" i="84"/>
  <c r="S2397" i="84"/>
  <c r="S2396" i="84"/>
  <c r="S2395" i="84"/>
  <c r="S2394" i="84"/>
  <c r="P2037" i="84" l="1"/>
  <c r="P2075" i="84"/>
  <c r="P2098" i="84"/>
  <c r="P2131" i="84"/>
  <c r="P2149" i="84"/>
  <c r="P2184" i="84"/>
  <c r="P2210" i="84"/>
  <c r="P2237" i="84"/>
  <c r="P2264" i="84"/>
  <c r="P2306" i="84"/>
  <c r="P2349" i="84"/>
  <c r="P2363" i="84"/>
  <c r="P2416" i="84"/>
  <c r="P2022" i="84"/>
  <c r="P2038" i="84"/>
  <c r="P2050" i="84"/>
  <c r="P2061" i="84"/>
  <c r="P2069" i="84"/>
  <c r="P2079" i="84"/>
  <c r="P2094" i="84"/>
  <c r="P2105" i="84"/>
  <c r="P2124" i="84"/>
  <c r="P2134" i="84"/>
  <c r="P2142" i="84"/>
  <c r="P2150" i="84"/>
  <c r="P2160" i="84"/>
  <c r="P2172" i="84"/>
  <c r="P2185" i="84"/>
  <c r="P2203" i="84"/>
  <c r="P2211" i="84"/>
  <c r="P2223" i="84"/>
  <c r="P2231" i="84"/>
  <c r="P2247" i="84"/>
  <c r="P2252" i="84"/>
  <c r="P2265" i="84"/>
  <c r="P2272" i="84"/>
  <c r="P2294" i="84"/>
  <c r="P2315" i="84"/>
  <c r="P2327" i="84"/>
  <c r="P2334" i="84"/>
  <c r="P2350" i="84"/>
  <c r="P2364" i="84"/>
  <c r="P2370" i="84"/>
  <c r="P2404" i="84"/>
  <c r="P2421" i="84"/>
  <c r="P2049" i="84"/>
  <c r="P2068" i="84"/>
  <c r="P2118" i="84"/>
  <c r="P2166" i="84"/>
  <c r="P2220" i="84"/>
  <c r="P2251" i="84"/>
  <c r="P2286" i="84"/>
  <c r="P2333" i="84"/>
  <c r="P2403" i="84"/>
  <c r="P2025" i="84"/>
  <c r="P2043" i="84"/>
  <c r="P2054" i="84"/>
  <c r="P2064" i="84"/>
  <c r="P2072" i="84"/>
  <c r="P2085" i="84"/>
  <c r="P2095" i="84"/>
  <c r="P2115" i="84"/>
  <c r="P2129" i="84"/>
  <c r="P2135" i="84"/>
  <c r="P2143" i="84"/>
  <c r="P2156" i="84"/>
  <c r="P2163" i="84"/>
  <c r="P2173" i="84"/>
  <c r="P2196" i="84"/>
  <c r="P2205" i="84"/>
  <c r="P2214" i="84"/>
  <c r="P2226" i="84"/>
  <c r="P2233" i="84"/>
  <c r="P2248" i="84"/>
  <c r="P2255" i="84"/>
  <c r="P2266" i="84"/>
  <c r="P2273" i="84"/>
  <c r="P2295" i="84"/>
  <c r="P2316" i="84"/>
  <c r="P2328" i="84"/>
  <c r="P2335" i="84"/>
  <c r="P2357" i="84"/>
  <c r="P2365" i="84"/>
  <c r="P2375" i="84"/>
  <c r="P2407" i="84"/>
  <c r="P2207" i="84"/>
  <c r="P2020" i="84"/>
  <c r="P2060" i="84"/>
  <c r="P2087" i="84"/>
  <c r="P2138" i="84"/>
  <c r="P2158" i="84"/>
  <c r="P2202" i="84"/>
  <c r="P2230" i="84"/>
  <c r="P2269" i="84"/>
  <c r="P2321" i="84"/>
  <c r="P2369" i="84"/>
  <c r="P2015" i="84"/>
  <c r="P2031" i="84"/>
  <c r="P2046" i="84"/>
  <c r="P2055" i="84"/>
  <c r="P2065" i="84"/>
  <c r="P2073" i="84"/>
  <c r="P2086" i="84"/>
  <c r="P2096" i="84"/>
  <c r="P2116" i="84"/>
  <c r="P2130" i="84"/>
  <c r="P2136" i="84"/>
  <c r="P2144" i="84"/>
  <c r="P2157" i="84"/>
  <c r="P2164" i="84"/>
  <c r="P2182" i="84"/>
  <c r="P2201" i="84"/>
  <c r="P2206" i="84"/>
  <c r="P2219" i="84"/>
  <c r="P2227" i="84"/>
  <c r="P2236" i="84"/>
  <c r="P2249" i="84"/>
  <c r="P2256" i="84"/>
  <c r="P2268" i="84"/>
  <c r="P2285" i="84"/>
  <c r="P2305" i="84"/>
  <c r="P2320" i="84"/>
  <c r="P2329" i="84"/>
  <c r="P2348" i="84"/>
  <c r="P2358" i="84"/>
  <c r="P2368" i="84"/>
  <c r="P2402" i="84"/>
  <c r="P2411" i="84"/>
  <c r="P2179" i="84"/>
  <c r="N2076" i="84"/>
  <c r="N2099" i="84"/>
  <c r="N2119" i="84"/>
  <c r="N2169" i="84"/>
  <c r="N2186" i="84"/>
  <c r="N2417" i="84"/>
  <c r="N2081" i="84"/>
  <c r="N2106" i="84"/>
  <c r="N2125" i="84"/>
  <c r="N2153" i="84"/>
  <c r="N2422" i="84"/>
  <c r="N2026" i="84"/>
  <c r="N2217" i="84"/>
  <c r="N2228" i="84"/>
  <c r="N2408" i="84"/>
  <c r="N2018" i="84"/>
  <c r="N2032" i="84"/>
  <c r="N2412" i="84"/>
  <c r="N2126" i="84"/>
  <c r="N2033" i="84"/>
  <c r="S2404" i="84"/>
  <c r="N2027" i="84"/>
  <c r="N2077" i="84"/>
  <c r="N2100" i="84"/>
  <c r="N2154" i="84"/>
  <c r="N2168" i="84"/>
  <c r="N2120" i="84"/>
  <c r="N2016" i="84"/>
  <c r="N2028" i="84"/>
  <c r="N2034" i="84"/>
  <c r="N2101" i="84"/>
  <c r="N2121" i="84"/>
  <c r="N2127" i="84"/>
  <c r="N2180" i="84"/>
  <c r="N2215" i="84"/>
  <c r="N2017" i="84"/>
  <c r="N2080" i="84"/>
  <c r="N2152" i="84"/>
  <c r="N2181" i="84"/>
  <c r="N2216" i="84"/>
  <c r="S2402" i="84"/>
  <c r="P2152" i="84" l="1"/>
  <c r="P2034" i="84"/>
  <c r="P2168" i="84"/>
  <c r="P2412" i="84"/>
  <c r="P2153" i="84"/>
  <c r="P2417" i="84"/>
  <c r="P2028" i="84"/>
  <c r="P2217" i="84"/>
  <c r="P2186" i="84"/>
  <c r="P2216" i="84"/>
  <c r="P2017" i="84"/>
  <c r="P2121" i="84"/>
  <c r="P2016" i="84"/>
  <c r="P2100" i="84"/>
  <c r="P2033" i="84"/>
  <c r="P2018" i="84"/>
  <c r="P2026" i="84"/>
  <c r="P2106" i="84"/>
  <c r="P2169" i="84"/>
  <c r="P2180" i="84"/>
  <c r="P2027" i="84"/>
  <c r="P2228" i="84"/>
  <c r="P2099" i="84"/>
  <c r="P2080" i="84"/>
  <c r="P2127" i="84"/>
  <c r="P2154" i="84"/>
  <c r="P2032" i="84"/>
  <c r="P2125" i="84"/>
  <c r="P2076" i="84"/>
  <c r="P2181" i="84"/>
  <c r="P2215" i="84"/>
  <c r="P2101" i="84"/>
  <c r="P2120" i="84"/>
  <c r="P2077" i="84"/>
  <c r="P2126" i="84"/>
  <c r="P2408" i="84"/>
  <c r="P2422" i="84"/>
  <c r="P2081" i="84"/>
  <c r="P2119" i="84"/>
  <c r="S2429" i="84"/>
  <c r="S2428" i="84"/>
  <c r="S2427" i="84"/>
  <c r="S2426" i="84"/>
  <c r="S2392" i="84"/>
  <c r="S2391" i="84"/>
  <c r="S2385" i="84"/>
  <c r="S2378" i="84"/>
  <c r="S2377" i="84"/>
  <c r="S2359" i="84"/>
  <c r="S2351" i="84"/>
  <c r="S2336" i="84"/>
  <c r="S2322" i="84"/>
  <c r="S2314" i="84"/>
  <c r="S2313" i="84"/>
  <c r="S2312" i="84"/>
  <c r="S2309" i="84"/>
  <c r="S2307" i="84"/>
  <c r="Q2303" i="84"/>
  <c r="Q2302" i="84"/>
  <c r="Q2301" i="84"/>
  <c r="Q2300" i="84"/>
  <c r="S2298" i="84"/>
  <c r="S2296" i="84"/>
  <c r="S2288" i="84"/>
  <c r="S2287" i="84"/>
  <c r="S2283" i="84"/>
  <c r="S2282" i="84"/>
  <c r="S2281" i="84"/>
  <c r="S2280" i="84"/>
  <c r="S2279" i="84"/>
  <c r="S2278" i="84"/>
  <c r="S2277" i="84"/>
  <c r="S2276" i="84"/>
  <c r="S2275" i="84"/>
  <c r="S2274" i="84"/>
  <c r="S2232" i="84"/>
  <c r="S2221" i="84"/>
  <c r="S2204" i="84"/>
  <c r="S2199" i="84"/>
  <c r="S2198" i="84"/>
  <c r="S2189" i="84"/>
  <c r="S2170" i="84"/>
  <c r="S2167" i="84"/>
  <c r="Q2155" i="84"/>
  <c r="S2159" i="84"/>
  <c r="S2156" i="84"/>
  <c r="S2151" i="84"/>
  <c r="S2150" i="84"/>
  <c r="S2139" i="84"/>
  <c r="S2128" i="84"/>
  <c r="S2123" i="84"/>
  <c r="S2116" i="84"/>
  <c r="S2115" i="84"/>
  <c r="S2114" i="84"/>
  <c r="S2113" i="84"/>
  <c r="S2112" i="84"/>
  <c r="S2111" i="84"/>
  <c r="S2110" i="84"/>
  <c r="S2109" i="84"/>
  <c r="S2108" i="84"/>
  <c r="S2107" i="84"/>
  <c r="S2106" i="84"/>
  <c r="S2105" i="84"/>
  <c r="S2104" i="84"/>
  <c r="S2103" i="84"/>
  <c r="S2102" i="84"/>
  <c r="S2101" i="84"/>
  <c r="S2100" i="84"/>
  <c r="S2099" i="84"/>
  <c r="S2098" i="84"/>
  <c r="S2097" i="84"/>
  <c r="S2096" i="84"/>
  <c r="S2095" i="84"/>
  <c r="S2094" i="84"/>
  <c r="S2093" i="84"/>
  <c r="S2092" i="84"/>
  <c r="S2091" i="84"/>
  <c r="S2090" i="84"/>
  <c r="S2089" i="84"/>
  <c r="S2088" i="84"/>
  <c r="S2087" i="84"/>
  <c r="S2086" i="84"/>
  <c r="S2085" i="84"/>
  <c r="S2084" i="84"/>
  <c r="S2083" i="84"/>
  <c r="S2082" i="84"/>
  <c r="S2081" i="84"/>
  <c r="S2080" i="84"/>
  <c r="S2079" i="84"/>
  <c r="S2078" i="84"/>
  <c r="S2315" i="84" l="1"/>
  <c r="S2130" i="84"/>
  <c r="S2157" i="84"/>
  <c r="S2172" i="84"/>
  <c r="S2154" i="84"/>
  <c r="S2158" i="84"/>
  <c r="S2233" i="84"/>
  <c r="S2160" i="84"/>
  <c r="S2153" i="84"/>
  <c r="S2152" i="84"/>
  <c r="S2168" i="84"/>
  <c r="S2074" i="84"/>
  <c r="S2072" i="84"/>
  <c r="S2070" i="84"/>
  <c r="S2067" i="84"/>
  <c r="S2058" i="84"/>
  <c r="S2051" i="84"/>
  <c r="S2045" i="84"/>
  <c r="S2041" i="84"/>
  <c r="S2035" i="84"/>
  <c r="S2068" i="84" l="1"/>
  <c r="S2075" i="84"/>
  <c r="S2077" i="84"/>
  <c r="S2076" i="84"/>
  <c r="N1895" i="84" l="1"/>
  <c r="N1661" i="84"/>
  <c r="N1981" i="84"/>
  <c r="N1967" i="84"/>
  <c r="N1933" i="84"/>
  <c r="N1669" i="84"/>
  <c r="N1668" i="84"/>
  <c r="N1667" i="84"/>
  <c r="N1549" i="84"/>
  <c r="N1548" i="84"/>
  <c r="N1544" i="84"/>
  <c r="N1543" i="84"/>
  <c r="N1538" i="84"/>
  <c r="N1537" i="84"/>
  <c r="N1532" i="84"/>
  <c r="N1530" i="84"/>
  <c r="N1527" i="84"/>
  <c r="N1526" i="84"/>
  <c r="N1519" i="84"/>
  <c r="N1505" i="84"/>
  <c r="N1503" i="84"/>
  <c r="N1486" i="84"/>
  <c r="N1477" i="84"/>
  <c r="N1470" i="84"/>
  <c r="N1434" i="84"/>
  <c r="N1407" i="84"/>
  <c r="N1400" i="84"/>
  <c r="N1397" i="84"/>
  <c r="N1396" i="84"/>
  <c r="N1374" i="84"/>
  <c r="N1373" i="84"/>
  <c r="N1363" i="84"/>
  <c r="N1362" i="84"/>
  <c r="N1349" i="84"/>
  <c r="N1344" i="84"/>
  <c r="N1339" i="84"/>
  <c r="N1320" i="84"/>
  <c r="N1319" i="84"/>
  <c r="N1318" i="84"/>
  <c r="N1316" i="84"/>
  <c r="N1315" i="84"/>
  <c r="N1314" i="84"/>
  <c r="N1313" i="84"/>
  <c r="N1288" i="84"/>
  <c r="N1263" i="84"/>
  <c r="N1212" i="84"/>
  <c r="N1172" i="84"/>
  <c r="N1162" i="84"/>
  <c r="N1153" i="84"/>
  <c r="N1152" i="84"/>
  <c r="N1135" i="84"/>
  <c r="N1127" i="84"/>
  <c r="N1126" i="84"/>
  <c r="N1112" i="84"/>
  <c r="N1104" i="84"/>
  <c r="N1103" i="84"/>
  <c r="S1236" i="84"/>
  <c r="S1405" i="84"/>
  <c r="S2006" i="84"/>
  <c r="S2005" i="84"/>
  <c r="S2004" i="84"/>
  <c r="S2003" i="84"/>
  <c r="S2002" i="84"/>
  <c r="S2001" i="84"/>
  <c r="S2000" i="84"/>
  <c r="S1999" i="84"/>
  <c r="S1998" i="84"/>
  <c r="S1997" i="84"/>
  <c r="S1996" i="84"/>
  <c r="S1995" i="84"/>
  <c r="S1994" i="84"/>
  <c r="S1993" i="84"/>
  <c r="S1992" i="84"/>
  <c r="S1991" i="84"/>
  <c r="S1990" i="84"/>
  <c r="S1989" i="84"/>
  <c r="S1988" i="84"/>
  <c r="S1987" i="84"/>
  <c r="S1986" i="84"/>
  <c r="S1985" i="84"/>
  <c r="S1984" i="84"/>
  <c r="S1983" i="84"/>
  <c r="S1982" i="84"/>
  <c r="S1980" i="84"/>
  <c r="S1979" i="84"/>
  <c r="S1978" i="84"/>
  <c r="S1977" i="84"/>
  <c r="S1976" i="84"/>
  <c r="S1975" i="84"/>
  <c r="S1974" i="84"/>
  <c r="S1973" i="84"/>
  <c r="S1972" i="84"/>
  <c r="S1971" i="84"/>
  <c r="S1970" i="84"/>
  <c r="S1969" i="84"/>
  <c r="S1966" i="84"/>
  <c r="S1963" i="84"/>
  <c r="S1961" i="84"/>
  <c r="S1947" i="84"/>
  <c r="S1932" i="84"/>
  <c r="S1931" i="84"/>
  <c r="S1930" i="84"/>
  <c r="S1928" i="84"/>
  <c r="S1915" i="84"/>
  <c r="S1914" i="84"/>
  <c r="S1913" i="84"/>
  <c r="S1900" i="84"/>
  <c r="S1899" i="84"/>
  <c r="S1898" i="84"/>
  <c r="S1887" i="84"/>
  <c r="S1885" i="84"/>
  <c r="S1872" i="84"/>
  <c r="S1867" i="84"/>
  <c r="S1865" i="84"/>
  <c r="S1863" i="84"/>
  <c r="S1862" i="84"/>
  <c r="S1856" i="84"/>
  <c r="S1852" i="84"/>
  <c r="S1851" i="84"/>
  <c r="S1850" i="84"/>
  <c r="S1849" i="84"/>
  <c r="S1848" i="84"/>
  <c r="S1846" i="84"/>
  <c r="S1840" i="84"/>
  <c r="S1839" i="84"/>
  <c r="S1838" i="84"/>
  <c r="S1836" i="84"/>
  <c r="S1829" i="84"/>
  <c r="S1828" i="84"/>
  <c r="S1826" i="84"/>
  <c r="P1103" i="84" l="1"/>
  <c r="P1127" i="84"/>
  <c r="P1288" i="84"/>
  <c r="P1316" i="84"/>
  <c r="P1363" i="84"/>
  <c r="P1397" i="84"/>
  <c r="P1505" i="84"/>
  <c r="P1543" i="84"/>
  <c r="P1967" i="84"/>
  <c r="P1104" i="84"/>
  <c r="P1172" i="84"/>
  <c r="P1318" i="84"/>
  <c r="P1373" i="84"/>
  <c r="P1477" i="84"/>
  <c r="P1532" i="84"/>
  <c r="P1668" i="84"/>
  <c r="P1112" i="84"/>
  <c r="P1152" i="84"/>
  <c r="P1212" i="84"/>
  <c r="P1314" i="84"/>
  <c r="P1319" i="84"/>
  <c r="P1349" i="84"/>
  <c r="P1374" i="84"/>
  <c r="P1407" i="84"/>
  <c r="P1486" i="84"/>
  <c r="P1526" i="84"/>
  <c r="P1537" i="84"/>
  <c r="P1548" i="84"/>
  <c r="P1669" i="84"/>
  <c r="P1661" i="84"/>
  <c r="P1162" i="84"/>
  <c r="P1339" i="84"/>
  <c r="P1470" i="84"/>
  <c r="P1530" i="84"/>
  <c r="P1667" i="84"/>
  <c r="P1135" i="84"/>
  <c r="P1313" i="84"/>
  <c r="P1344" i="84"/>
  <c r="P1400" i="84"/>
  <c r="P1519" i="84"/>
  <c r="P1544" i="84"/>
  <c r="P1981" i="84"/>
  <c r="P1126" i="84"/>
  <c r="P1153" i="84"/>
  <c r="P1263" i="84"/>
  <c r="P1315" i="84"/>
  <c r="P1320" i="84"/>
  <c r="P1362" i="84"/>
  <c r="P1396" i="84"/>
  <c r="P1434" i="84"/>
  <c r="P1503" i="84"/>
  <c r="P1527" i="84"/>
  <c r="P1538" i="84"/>
  <c r="P1549" i="84"/>
  <c r="P1933" i="84"/>
  <c r="P1895" i="84"/>
  <c r="N1340" i="84"/>
  <c r="N1399" i="84"/>
  <c r="N1472" i="84"/>
  <c r="N1138" i="84"/>
  <c r="N1175" i="84"/>
  <c r="N1347" i="84"/>
  <c r="N1113" i="84"/>
  <c r="N1351" i="84"/>
  <c r="N1410" i="84"/>
  <c r="N1488" i="84"/>
  <c r="N1663" i="84"/>
  <c r="N1265" i="84"/>
  <c r="N1436" i="84"/>
  <c r="N1902" i="84"/>
  <c r="N1662" i="84"/>
  <c r="N1341" i="84"/>
  <c r="N1437" i="84"/>
  <c r="N1114" i="84"/>
  <c r="N1264" i="84"/>
  <c r="N1342" i="84"/>
  <c r="N1408" i="84"/>
  <c r="N1471" i="84"/>
  <c r="N1115" i="84"/>
  <c r="N1136" i="84"/>
  <c r="N1165" i="84"/>
  <c r="N1163" i="84"/>
  <c r="N1350" i="84"/>
  <c r="N1352" i="84"/>
  <c r="N1398" i="84"/>
  <c r="N1487" i="84"/>
  <c r="N1520" i="84"/>
  <c r="N1504" i="84"/>
  <c r="N1214" i="84"/>
  <c r="N1213" i="84"/>
  <c r="N1173" i="84"/>
  <c r="N1345" i="84"/>
  <c r="N1346" i="84"/>
  <c r="N1409" i="84"/>
  <c r="N1435" i="84"/>
  <c r="N1531" i="84"/>
  <c r="S1981" i="84"/>
  <c r="N1137" i="84"/>
  <c r="N1164" i="84"/>
  <c r="N1174" i="84"/>
  <c r="S1818" i="84"/>
  <c r="S1817" i="84"/>
  <c r="S1815" i="84"/>
  <c r="S1806" i="84"/>
  <c r="S1804" i="84"/>
  <c r="S1794" i="84"/>
  <c r="S1792" i="84"/>
  <c r="S1782" i="84"/>
  <c r="S1780" i="84"/>
  <c r="S1769" i="84"/>
  <c r="S1752" i="84"/>
  <c r="S1729" i="84"/>
  <c r="S1727" i="84"/>
  <c r="S1708" i="84"/>
  <c r="S1689" i="84"/>
  <c r="S1670" i="84"/>
  <c r="S1654" i="84"/>
  <c r="S1653" i="84"/>
  <c r="S1644" i="84"/>
  <c r="S1642" i="84"/>
  <c r="S1641" i="84"/>
  <c r="S1635" i="84"/>
  <c r="S1634" i="84"/>
  <c r="S1633" i="84"/>
  <c r="S1624" i="84"/>
  <c r="S1623" i="84"/>
  <c r="S1621" i="84"/>
  <c r="S1611" i="84"/>
  <c r="S1610" i="84"/>
  <c r="S1608" i="84"/>
  <c r="S1607" i="84"/>
  <c r="S1601" i="84"/>
  <c r="S1598" i="84"/>
  <c r="S1590" i="84"/>
  <c r="S1584" i="84"/>
  <c r="S1576" i="84"/>
  <c r="S1573" i="84"/>
  <c r="S1567" i="84"/>
  <c r="S1566" i="84"/>
  <c r="S1565" i="84"/>
  <c r="S1563" i="84"/>
  <c r="S1559" i="84"/>
  <c r="S1557" i="84"/>
  <c r="S1556" i="84"/>
  <c r="S1555" i="84"/>
  <c r="S1554" i="84"/>
  <c r="S1553" i="84"/>
  <c r="S1551" i="84"/>
  <c r="S1550" i="84"/>
  <c r="S1549" i="84"/>
  <c r="S1548" i="84"/>
  <c r="S1547" i="84"/>
  <c r="S1546" i="84"/>
  <c r="S1545" i="84"/>
  <c r="S1544" i="84"/>
  <c r="S1543" i="84"/>
  <c r="S1542" i="84"/>
  <c r="S1541" i="84"/>
  <c r="S1540" i="84"/>
  <c r="S1539" i="84"/>
  <c r="S1538" i="84"/>
  <c r="S1537" i="84"/>
  <c r="S1536" i="84"/>
  <c r="S1535" i="84"/>
  <c r="S1534" i="84"/>
  <c r="S1533" i="84"/>
  <c r="S1532" i="84"/>
  <c r="S1530" i="84"/>
  <c r="S1529" i="84"/>
  <c r="S1528" i="84"/>
  <c r="S1527" i="84"/>
  <c r="S1526" i="84"/>
  <c r="S1525" i="84"/>
  <c r="S1524" i="84"/>
  <c r="S1523" i="84"/>
  <c r="S1522" i="84"/>
  <c r="S1521" i="84"/>
  <c r="S1519" i="84"/>
  <c r="S1518" i="84"/>
  <c r="S1517" i="84"/>
  <c r="S1516" i="84"/>
  <c r="S1515" i="84"/>
  <c r="S1514" i="84"/>
  <c r="S1513" i="84"/>
  <c r="S1512" i="84"/>
  <c r="S1511" i="84"/>
  <c r="S1510" i="84"/>
  <c r="S1509" i="84"/>
  <c r="S1508" i="84"/>
  <c r="S1507" i="84"/>
  <c r="S1506" i="84"/>
  <c r="S1505" i="84"/>
  <c r="S1503" i="84"/>
  <c r="S1502" i="84"/>
  <c r="S1501" i="84"/>
  <c r="S1500" i="84"/>
  <c r="S1499" i="84"/>
  <c r="S1491" i="84"/>
  <c r="S1485" i="84"/>
  <c r="S1482" i="84"/>
  <c r="S1476" i="84"/>
  <c r="S1469" i="84"/>
  <c r="S1463" i="84"/>
  <c r="S1453" i="84"/>
  <c r="S1444" i="84"/>
  <c r="S1348" i="84"/>
  <c r="S1440" i="84"/>
  <c r="S1439" i="84"/>
  <c r="S1438" i="84"/>
  <c r="S1433" i="84"/>
  <c r="S1431" i="84"/>
  <c r="S1428" i="84"/>
  <c r="S1426" i="84"/>
  <c r="S1425" i="84"/>
  <c r="S1421" i="84"/>
  <c r="S1419" i="84"/>
  <c r="S1418" i="84"/>
  <c r="S1416" i="84"/>
  <c r="S1407" i="84"/>
  <c r="S1406" i="84"/>
  <c r="S1411" i="84"/>
  <c r="S1404" i="84"/>
  <c r="S1402" i="84"/>
  <c r="S1401" i="84"/>
  <c r="S1394" i="84"/>
  <c r="S1388" i="84"/>
  <c r="S1384" i="84"/>
  <c r="S1382" i="84"/>
  <c r="Q1380" i="84"/>
  <c r="S1377" i="84"/>
  <c r="S1371" i="84"/>
  <c r="S1370" i="84"/>
  <c r="Q1375" i="84"/>
  <c r="S1369" i="84"/>
  <c r="S1365" i="84"/>
  <c r="Q1364" i="84"/>
  <c r="S1359" i="84"/>
  <c r="S1358" i="84"/>
  <c r="S1356" i="84"/>
  <c r="S1355" i="84"/>
  <c r="S1354" i="84"/>
  <c r="S1343" i="84"/>
  <c r="S1338" i="84"/>
  <c r="S1333" i="84"/>
  <c r="S1326" i="84"/>
  <c r="S1322" i="84"/>
  <c r="S1316" i="84"/>
  <c r="S1300" i="84"/>
  <c r="S1296" i="84"/>
  <c r="S1291" i="84"/>
  <c r="S1290" i="84"/>
  <c r="S1284" i="84"/>
  <c r="S1283" i="84"/>
  <c r="S1278" i="84"/>
  <c r="S1277" i="84"/>
  <c r="S1270" i="84"/>
  <c r="S1267" i="84"/>
  <c r="S1260" i="84"/>
  <c r="S1259" i="84"/>
  <c r="S1254" i="84"/>
  <c r="S1253" i="84"/>
  <c r="S1246" i="84"/>
  <c r="S1242" i="84"/>
  <c r="S1235" i="84"/>
  <c r="S1234" i="84"/>
  <c r="S1232" i="84"/>
  <c r="S1231" i="84"/>
  <c r="S1220" i="84"/>
  <c r="S1215" i="84"/>
  <c r="S1209" i="84"/>
  <c r="S1189" i="84"/>
  <c r="S1186" i="84"/>
  <c r="S1185" i="84"/>
  <c r="S1184" i="84"/>
  <c r="S1170" i="84"/>
  <c r="S1169" i="84"/>
  <c r="S1167" i="84"/>
  <c r="S1166" i="84"/>
  <c r="S1148" i="84"/>
  <c r="S1145" i="84"/>
  <c r="S1144" i="84"/>
  <c r="S1143" i="84"/>
  <c r="S1142" i="84"/>
  <c r="S1139" i="84"/>
  <c r="S1123" i="84"/>
  <c r="S1120" i="84"/>
  <c r="S1119" i="84"/>
  <c r="S1116" i="84"/>
  <c r="S1099" i="84"/>
  <c r="S1096" i="84"/>
  <c r="S1095" i="84"/>
  <c r="S1094" i="84"/>
  <c r="S1093" i="84"/>
  <c r="S1090" i="84"/>
  <c r="P1531" i="84" l="1"/>
  <c r="P1504" i="84"/>
  <c r="P1136" i="84"/>
  <c r="P1265" i="84"/>
  <c r="P1164" i="84"/>
  <c r="P1173" i="84"/>
  <c r="P1520" i="84"/>
  <c r="P1350" i="84"/>
  <c r="P1264" i="84"/>
  <c r="P1662" i="84"/>
  <c r="P1663" i="84"/>
  <c r="P1113" i="84"/>
  <c r="P1472" i="84"/>
  <c r="P1174" i="84"/>
  <c r="P1352" i="84"/>
  <c r="P1341" i="84"/>
  <c r="P1351" i="84"/>
  <c r="P1115" i="84"/>
  <c r="P1137" i="84"/>
  <c r="P1409" i="84"/>
  <c r="P1213" i="84"/>
  <c r="P1487" i="84"/>
  <c r="P1163" i="84"/>
  <c r="P1471" i="84"/>
  <c r="P1114" i="84"/>
  <c r="P1902" i="84"/>
  <c r="P1488" i="84"/>
  <c r="P1347" i="84"/>
  <c r="P1399" i="84"/>
  <c r="P1345" i="84"/>
  <c r="P1342" i="84"/>
  <c r="P1138" i="84"/>
  <c r="P1435" i="84"/>
  <c r="P1346" i="84"/>
  <c r="P1214" i="84"/>
  <c r="P1398" i="84"/>
  <c r="P1165" i="84"/>
  <c r="P1408" i="84"/>
  <c r="P1437" i="84"/>
  <c r="P1436" i="84"/>
  <c r="P1410" i="84"/>
  <c r="P1175" i="84"/>
  <c r="P1340" i="84"/>
  <c r="S1902" i="84"/>
  <c r="S1347" i="84"/>
  <c r="S1410" i="84"/>
  <c r="S1409" i="84"/>
  <c r="S1342" i="84"/>
  <c r="S1504" i="84"/>
  <c r="S1531" i="84"/>
  <c r="S1352" i="84"/>
  <c r="S1520" i="84"/>
  <c r="U1034" i="84" l="1"/>
  <c r="U1036" i="84" s="1"/>
  <c r="U1019" i="84"/>
  <c r="U1020" i="84" s="1"/>
  <c r="U978" i="84"/>
  <c r="U979" i="84" s="1"/>
  <c r="U964" i="84"/>
  <c r="U959" i="84"/>
  <c r="U960" i="84" s="1"/>
  <c r="U958" i="84"/>
  <c r="U954" i="84"/>
  <c r="U955" i="84" s="1"/>
  <c r="U952" i="84"/>
  <c r="U953" i="84" s="1"/>
  <c r="U919" i="84"/>
  <c r="U921" i="84" s="1"/>
  <c r="U886" i="84"/>
  <c r="U887" i="84" s="1"/>
  <c r="U872" i="84"/>
  <c r="U875" i="84" s="1"/>
  <c r="U867" i="84"/>
  <c r="U869" i="84" s="1"/>
  <c r="U861" i="84"/>
  <c r="U863" i="84" s="1"/>
  <c r="U859" i="84"/>
  <c r="U857" i="84"/>
  <c r="U858" i="84" s="1"/>
  <c r="U855" i="84"/>
  <c r="U856" i="84" s="1"/>
  <c r="U854" i="84"/>
  <c r="U845" i="84"/>
  <c r="U846" i="84" s="1"/>
  <c r="U760" i="84"/>
  <c r="U762" i="84" s="1"/>
  <c r="U1035" i="84" l="1"/>
  <c r="U847" i="84"/>
  <c r="U873" i="84"/>
  <c r="U888" i="84"/>
  <c r="U874" i="84"/>
  <c r="U868" i="84"/>
  <c r="U862" i="84"/>
  <c r="U961" i="84"/>
  <c r="U763" i="84"/>
  <c r="U922" i="84"/>
  <c r="U980" i="84"/>
  <c r="U761" i="84"/>
  <c r="U765" i="84"/>
  <c r="U920" i="84"/>
  <c r="U764" i="84"/>
  <c r="S1081" i="84" l="1"/>
  <c r="S969" i="84"/>
  <c r="S1010" i="84"/>
  <c r="S1058" i="84"/>
  <c r="S1062" i="84"/>
  <c r="S1066" i="84"/>
  <c r="S1070" i="84"/>
  <c r="S1074" i="84"/>
  <c r="S1078" i="84"/>
  <c r="S892" i="84"/>
  <c r="S970" i="84"/>
  <c r="S1011" i="84"/>
  <c r="S1059" i="84"/>
  <c r="S1063" i="84"/>
  <c r="S1067" i="84"/>
  <c r="S1071" i="84"/>
  <c r="S1075" i="84"/>
  <c r="S1079" i="84"/>
  <c r="S909" i="84"/>
  <c r="S1031" i="84"/>
  <c r="S819" i="84"/>
  <c r="S890" i="84"/>
  <c r="S971" i="84"/>
  <c r="S1028" i="84"/>
  <c r="S1032" i="84"/>
  <c r="S1056" i="84"/>
  <c r="S1060" i="84"/>
  <c r="S1064" i="84"/>
  <c r="S1068" i="84"/>
  <c r="S1072" i="84"/>
  <c r="S1076" i="84"/>
  <c r="S1080" i="84"/>
  <c r="S1030" i="84"/>
  <c r="S891" i="84"/>
  <c r="S968" i="84"/>
  <c r="S1057" i="84"/>
  <c r="S1061" i="84"/>
  <c r="S1065" i="84"/>
  <c r="S1069" i="84"/>
  <c r="S1073" i="84"/>
  <c r="S1077" i="84"/>
  <c r="S810" i="84"/>
  <c r="S793" i="84"/>
  <c r="S783" i="84"/>
  <c r="S778" i="84"/>
  <c r="S761" i="84"/>
  <c r="S760" i="84"/>
  <c r="N715" i="84" l="1"/>
  <c r="N712" i="84"/>
  <c r="N676" i="84"/>
  <c r="N658" i="84"/>
  <c r="N638" i="84"/>
  <c r="N490" i="84"/>
  <c r="N487" i="84"/>
  <c r="N462" i="84"/>
  <c r="N459" i="84"/>
  <c r="N431" i="84"/>
  <c r="N430" i="84"/>
  <c r="N426" i="84"/>
  <c r="S699" i="84"/>
  <c r="S691" i="84"/>
  <c r="S689" i="84"/>
  <c r="S684" i="84"/>
  <c r="S678" i="84"/>
  <c r="S675" i="84"/>
  <c r="S745" i="84"/>
  <c r="S740" i="84"/>
  <c r="S735" i="84"/>
  <c r="S732" i="84"/>
  <c r="S731" i="84"/>
  <c r="S730" i="84"/>
  <c r="S728" i="84"/>
  <c r="Q729" i="84"/>
  <c r="S707" i="84"/>
  <c r="S665" i="84"/>
  <c r="S644" i="84"/>
  <c r="S643" i="84"/>
  <c r="S642" i="84"/>
  <c r="S639" i="84"/>
  <c r="S637" i="84"/>
  <c r="S636" i="84"/>
  <c r="S635" i="84"/>
  <c r="S634" i="84"/>
  <c r="S633" i="84"/>
  <c r="S632" i="84"/>
  <c r="S631" i="84"/>
  <c r="S623" i="84"/>
  <c r="S622" i="84"/>
  <c r="S621" i="84"/>
  <c r="S620" i="84"/>
  <c r="S619" i="84"/>
  <c r="S617" i="84"/>
  <c r="S616" i="84"/>
  <c r="S614" i="84"/>
  <c r="S613" i="84"/>
  <c r="S612" i="84"/>
  <c r="S611" i="84"/>
  <c r="S610" i="84"/>
  <c r="S609" i="84"/>
  <c r="S608" i="84"/>
  <c r="S607" i="84"/>
  <c r="S605" i="84"/>
  <c r="S604" i="84"/>
  <c r="S603" i="84"/>
  <c r="S602" i="84"/>
  <c r="S601" i="84"/>
  <c r="S600" i="84"/>
  <c r="S599" i="84"/>
  <c r="S598" i="84"/>
  <c r="S597" i="84"/>
  <c r="S590" i="84"/>
  <c r="S589" i="84"/>
  <c r="S588" i="84"/>
  <c r="S587" i="84"/>
  <c r="S586" i="84"/>
  <c r="S585" i="84"/>
  <c r="S584" i="84"/>
  <c r="S582" i="84"/>
  <c r="S580" i="84"/>
  <c r="S579" i="84"/>
  <c r="S578" i="84"/>
  <c r="S577" i="84"/>
  <c r="S576" i="84"/>
  <c r="S575" i="84"/>
  <c r="S574" i="84"/>
  <c r="S573" i="84"/>
  <c r="S572" i="84"/>
  <c r="S551" i="84"/>
  <c r="S548" i="84"/>
  <c r="S546" i="84"/>
  <c r="S544" i="84"/>
  <c r="S542" i="84"/>
  <c r="S541" i="84"/>
  <c r="S539" i="84"/>
  <c r="S538" i="84"/>
  <c r="Q547" i="84"/>
  <c r="Q543" i="84"/>
  <c r="S531" i="84"/>
  <c r="S530" i="84"/>
  <c r="S529" i="84"/>
  <c r="S528" i="84"/>
  <c r="S526" i="84"/>
  <c r="S525" i="84"/>
  <c r="S524" i="84"/>
  <c r="S523" i="84"/>
  <c r="S521" i="84"/>
  <c r="S520" i="84"/>
  <c r="S519" i="84"/>
  <c r="S518" i="84"/>
  <c r="S517" i="84"/>
  <c r="S516" i="84"/>
  <c r="S515" i="84"/>
  <c r="S514" i="84"/>
  <c r="S513" i="84"/>
  <c r="S512" i="84"/>
  <c r="S511" i="84"/>
  <c r="S510" i="84"/>
  <c r="S509" i="84"/>
  <c r="S508" i="84"/>
  <c r="S503" i="84"/>
  <c r="S502" i="84"/>
  <c r="S501" i="84"/>
  <c r="S500" i="84"/>
  <c r="S499" i="84"/>
  <c r="S497" i="84"/>
  <c r="S496" i="84"/>
  <c r="S495" i="84"/>
  <c r="S494" i="84"/>
  <c r="S493" i="84"/>
  <c r="S486" i="84"/>
  <c r="S485" i="84"/>
  <c r="S483" i="84"/>
  <c r="S482" i="84"/>
  <c r="S481" i="84"/>
  <c r="S480" i="84"/>
  <c r="S479" i="84"/>
  <c r="S478" i="84"/>
  <c r="S477" i="84"/>
  <c r="S453" i="84"/>
  <c r="S452" i="84"/>
  <c r="S450" i="84"/>
  <c r="S449" i="84"/>
  <c r="S448" i="84"/>
  <c r="S447" i="84"/>
  <c r="S442" i="84"/>
  <c r="S441" i="84"/>
  <c r="S439" i="84"/>
  <c r="S438" i="84"/>
  <c r="S425" i="84"/>
  <c r="S424" i="84"/>
  <c r="S415" i="84"/>
  <c r="S391" i="84"/>
  <c r="S390" i="84"/>
  <c r="S329" i="84"/>
  <c r="P462" i="84" l="1"/>
  <c r="P430" i="84"/>
  <c r="P487" i="84"/>
  <c r="P676" i="84"/>
  <c r="P658" i="84"/>
  <c r="P431" i="84"/>
  <c r="P490" i="84"/>
  <c r="P712" i="84"/>
  <c r="P426" i="84"/>
  <c r="P459" i="84"/>
  <c r="P638" i="84"/>
  <c r="P715" i="84"/>
  <c r="N464" i="84"/>
  <c r="N660" i="84"/>
  <c r="N461" i="84"/>
  <c r="N716" i="84"/>
  <c r="N427" i="84"/>
  <c r="N437" i="84"/>
  <c r="S430" i="84"/>
  <c r="N489" i="84"/>
  <c r="S487" i="84"/>
  <c r="N677" i="84"/>
  <c r="S676" i="84"/>
  <c r="N432" i="84"/>
  <c r="S431" i="84"/>
  <c r="N492" i="84"/>
  <c r="S490" i="84"/>
  <c r="N713" i="84"/>
  <c r="S712" i="84"/>
  <c r="S638" i="84"/>
  <c r="N659" i="84"/>
  <c r="N488" i="84"/>
  <c r="N491" i="84"/>
  <c r="N460" i="84"/>
  <c r="N463" i="84"/>
  <c r="N436" i="84"/>
  <c r="S657" i="84"/>
  <c r="S658" i="84"/>
  <c r="S211" i="84"/>
  <c r="S210" i="84"/>
  <c r="S209" i="84"/>
  <c r="S208" i="84"/>
  <c r="S207" i="84"/>
  <c r="S206" i="84"/>
  <c r="S23" i="84"/>
  <c r="P659" i="84" l="1"/>
  <c r="P716" i="84"/>
  <c r="P460" i="84"/>
  <c r="P492" i="84"/>
  <c r="P677" i="84"/>
  <c r="P437" i="84"/>
  <c r="P461" i="84"/>
  <c r="P491" i="84"/>
  <c r="P463" i="84"/>
  <c r="P436" i="84"/>
  <c r="P488" i="84"/>
  <c r="P713" i="84"/>
  <c r="P432" i="84"/>
  <c r="P489" i="84"/>
  <c r="P427" i="84"/>
  <c r="P464" i="84"/>
  <c r="P660" i="84"/>
  <c r="N661" i="84"/>
  <c r="N664" i="84" s="1"/>
  <c r="S492" i="84"/>
  <c r="S677" i="84"/>
  <c r="S437" i="84"/>
  <c r="N717" i="84"/>
  <c r="S488" i="84"/>
  <c r="S659" i="84"/>
  <c r="S713" i="84"/>
  <c r="N434" i="84"/>
  <c r="S489" i="84"/>
  <c r="N433" i="84"/>
  <c r="S432" i="84"/>
  <c r="N428" i="84"/>
  <c r="S463" i="84"/>
  <c r="S661" i="84" l="1"/>
  <c r="N663" i="84"/>
  <c r="P661" i="84"/>
  <c r="P717" i="84"/>
  <c r="P433" i="84"/>
  <c r="P664" i="84"/>
  <c r="P428" i="84"/>
  <c r="N662" i="84"/>
  <c r="N435" i="84"/>
  <c r="P434" i="84"/>
  <c r="S433" i="84"/>
  <c r="S434" i="84"/>
  <c r="N429" i="84"/>
  <c r="S428" i="84"/>
  <c r="S462" i="84"/>
  <c r="P663" i="84" l="1"/>
  <c r="P429" i="84"/>
  <c r="P435" i="84"/>
  <c r="P662" i="84"/>
  <c r="S435" i="84"/>
  <c r="S429" i="84"/>
  <c r="S472" i="84"/>
  <c r="S469" i="84"/>
  <c r="Q198" i="84" l="1"/>
  <c r="S198" i="84" s="1"/>
  <c r="N99" i="84"/>
  <c r="P99" i="84" l="1"/>
  <c r="S99" i="84"/>
  <c r="N100" i="84"/>
  <c r="P100" i="84" l="1"/>
  <c r="S100" i="84"/>
  <c r="C3601" i="84" l="1"/>
  <c r="C3494" i="84"/>
  <c r="C3059" i="84"/>
  <c r="C2877" i="84"/>
  <c r="C2805" i="84"/>
  <c r="C2780" i="84"/>
  <c r="C2673" i="84"/>
  <c r="C2432" i="84"/>
  <c r="C2013" i="84"/>
  <c r="C1084" i="84"/>
  <c r="C749" i="84"/>
  <c r="C423" i="84"/>
  <c r="C322" i="84"/>
  <c r="C6" i="84"/>
  <c r="C3707" i="84"/>
  <c r="A187" i="85"/>
  <c r="A173" i="85"/>
  <c r="A159" i="85"/>
  <c r="A145" i="85"/>
  <c r="A131" i="85"/>
  <c r="A117" i="85"/>
  <c r="A103" i="85"/>
  <c r="A89" i="85"/>
  <c r="A75" i="85"/>
  <c r="A61" i="85"/>
  <c r="A47" i="85"/>
  <c r="A33" i="85"/>
  <c r="A19" i="85"/>
  <c r="A5" i="85"/>
  <c r="U259" i="76" l="1"/>
  <c r="U258" i="76"/>
  <c r="U257" i="76"/>
  <c r="U256" i="76"/>
  <c r="U255" i="76"/>
  <c r="U254" i="76"/>
  <c r="U253" i="76"/>
  <c r="U252" i="76"/>
  <c r="U251" i="76"/>
  <c r="U250" i="76"/>
  <c r="U249" i="76"/>
  <c r="U248" i="76"/>
  <c r="U247" i="76"/>
  <c r="U246" i="76"/>
  <c r="U245" i="76"/>
  <c r="U244" i="76"/>
  <c r="U243" i="76"/>
  <c r="U242" i="76"/>
  <c r="U241" i="76"/>
  <c r="U240" i="76"/>
  <c r="U239" i="76"/>
  <c r="U238" i="76"/>
  <c r="U237" i="76"/>
  <c r="U236" i="76"/>
  <c r="U235" i="76"/>
  <c r="U234" i="76"/>
  <c r="U233" i="76"/>
  <c r="U232" i="76"/>
  <c r="U219" i="76"/>
  <c r="U231" i="76"/>
  <c r="U230" i="76"/>
  <c r="U229" i="76"/>
  <c r="U228" i="76"/>
  <c r="U227" i="76"/>
  <c r="U226" i="76"/>
  <c r="U225" i="76"/>
  <c r="U224" i="76"/>
  <c r="U223" i="76"/>
  <c r="U222" i="76"/>
  <c r="U221" i="76"/>
  <c r="U218" i="76"/>
  <c r="U217" i="76"/>
  <c r="U93" i="76"/>
  <c r="U216" i="76"/>
  <c r="S3696" i="84" s="1"/>
  <c r="U215" i="76"/>
  <c r="U214" i="76"/>
  <c r="U213" i="76"/>
  <c r="U212" i="76"/>
  <c r="U211" i="76"/>
  <c r="U210" i="76"/>
  <c r="U209" i="76"/>
  <c r="S2310" i="84" s="1"/>
  <c r="U208" i="76"/>
  <c r="U207" i="76"/>
  <c r="U206" i="76"/>
  <c r="U205" i="76"/>
  <c r="U204" i="76"/>
  <c r="S426" i="84" s="1"/>
  <c r="U203" i="76"/>
  <c r="U202" i="76"/>
  <c r="U201" i="76"/>
  <c r="U200" i="76"/>
  <c r="U199" i="76"/>
  <c r="U198" i="76"/>
  <c r="U197" i="76"/>
  <c r="U196" i="76"/>
  <c r="U195" i="76"/>
  <c r="U194" i="76"/>
  <c r="U193" i="76"/>
  <c r="U192" i="76"/>
  <c r="U191" i="76"/>
  <c r="S1372" i="84" s="1"/>
  <c r="U190" i="76"/>
  <c r="U189" i="76"/>
  <c r="U188" i="76"/>
  <c r="U187" i="76"/>
  <c r="U186" i="76"/>
  <c r="S1408" i="84" s="1"/>
  <c r="U185" i="76"/>
  <c r="U184" i="76"/>
  <c r="U183" i="76"/>
  <c r="U182" i="76"/>
  <c r="U181" i="76"/>
  <c r="U180" i="76"/>
  <c r="S427" i="84" s="1"/>
  <c r="U179" i="76"/>
  <c r="U178" i="76"/>
  <c r="S1177" i="84" s="1"/>
  <c r="U177" i="76"/>
  <c r="U176" i="76"/>
  <c r="U175" i="76"/>
  <c r="U174" i="76"/>
  <c r="U173" i="76"/>
  <c r="U172" i="76"/>
  <c r="U171" i="76"/>
  <c r="U170" i="76"/>
  <c r="U169" i="76"/>
  <c r="U168" i="76"/>
  <c r="U167" i="76"/>
  <c r="U166" i="76"/>
  <c r="U165" i="76"/>
  <c r="U164" i="76"/>
  <c r="U163" i="76"/>
  <c r="U162" i="76"/>
  <c r="U161" i="76"/>
  <c r="U160" i="76"/>
  <c r="U159" i="76"/>
  <c r="U158" i="76"/>
  <c r="U156" i="76"/>
  <c r="U155" i="76"/>
  <c r="U154" i="76"/>
  <c r="U153" i="76"/>
  <c r="U152" i="76"/>
  <c r="U151" i="76"/>
  <c r="U150" i="76"/>
  <c r="S3020" i="84" s="1"/>
  <c r="U149" i="76"/>
  <c r="U148" i="76"/>
  <c r="U147" i="76"/>
  <c r="U146" i="76"/>
  <c r="U145" i="76"/>
  <c r="U144" i="76"/>
  <c r="U143" i="76"/>
  <c r="U142" i="76"/>
  <c r="U140" i="76"/>
  <c r="U139" i="76"/>
  <c r="U138" i="76"/>
  <c r="U137" i="76"/>
  <c r="U136" i="76"/>
  <c r="U135" i="76"/>
  <c r="U134" i="76"/>
  <c r="U133" i="76"/>
  <c r="U157" i="76"/>
  <c r="U132" i="76"/>
  <c r="U131" i="76"/>
  <c r="U130" i="76"/>
  <c r="U129" i="76"/>
  <c r="U141" i="76"/>
  <c r="U128" i="76"/>
  <c r="U127" i="76"/>
  <c r="U126" i="76"/>
  <c r="U125" i="76"/>
  <c r="U124" i="76"/>
  <c r="U123" i="76"/>
  <c r="S436" i="84" s="1"/>
  <c r="U122" i="76"/>
  <c r="U121" i="76"/>
  <c r="U120" i="76"/>
  <c r="S440" i="84" s="1"/>
  <c r="U119" i="76"/>
  <c r="U118" i="76"/>
  <c r="U117" i="76"/>
  <c r="U116" i="76"/>
  <c r="U115" i="76"/>
  <c r="U114" i="76"/>
  <c r="U113" i="76"/>
  <c r="U112" i="76"/>
  <c r="U111" i="76"/>
  <c r="U110" i="76"/>
  <c r="U109" i="76"/>
  <c r="U108" i="76"/>
  <c r="U107" i="76"/>
  <c r="U106" i="76"/>
  <c r="U105" i="76"/>
  <c r="U104" i="76"/>
  <c r="U103" i="76"/>
  <c r="U102" i="76"/>
  <c r="U101" i="76"/>
  <c r="U100" i="76"/>
  <c r="U99" i="76"/>
  <c r="U98" i="76"/>
  <c r="U97" i="76"/>
  <c r="U96" i="76"/>
  <c r="U95" i="76"/>
  <c r="U94" i="76"/>
  <c r="S2308" i="84" s="1"/>
  <c r="U92" i="76"/>
  <c r="U91" i="76"/>
  <c r="U90" i="76"/>
  <c r="U89" i="76"/>
  <c r="S729" i="84" s="1"/>
  <c r="U88" i="76"/>
  <c r="U87" i="76"/>
  <c r="U86" i="76"/>
  <c r="U85" i="76"/>
  <c r="U220" i="76"/>
  <c r="U84" i="76"/>
  <c r="U83" i="76"/>
  <c r="U82" i="76"/>
  <c r="U81" i="76"/>
  <c r="U80" i="76"/>
  <c r="U79" i="76"/>
  <c r="U78" i="76"/>
  <c r="U77" i="76"/>
  <c r="U76" i="76"/>
  <c r="U75" i="76"/>
  <c r="U74" i="76"/>
  <c r="U73" i="76"/>
  <c r="U72" i="76"/>
  <c r="U71" i="76"/>
  <c r="U70" i="76"/>
  <c r="U69" i="76"/>
  <c r="U68" i="76"/>
  <c r="U67" i="76"/>
  <c r="S192" i="84" s="1"/>
  <c r="U66" i="76"/>
  <c r="U65" i="76"/>
  <c r="S168" i="84" s="1"/>
  <c r="U64" i="76"/>
  <c r="U63" i="76"/>
  <c r="U62" i="76"/>
  <c r="U61" i="76"/>
  <c r="U60" i="76"/>
  <c r="U59" i="76"/>
  <c r="U58" i="76"/>
  <c r="U57" i="76"/>
  <c r="U56" i="76"/>
  <c r="U55" i="76"/>
  <c r="U54" i="76"/>
  <c r="U53" i="76"/>
  <c r="U52" i="76"/>
  <c r="U51" i="76"/>
  <c r="U50" i="76"/>
  <c r="U49" i="76"/>
  <c r="U48" i="76"/>
  <c r="S189" i="84" s="1"/>
  <c r="U47" i="76"/>
  <c r="S188" i="84" s="1"/>
  <c r="U46" i="76"/>
  <c r="U45" i="76"/>
  <c r="U44" i="76"/>
  <c r="U43" i="76"/>
  <c r="U42" i="76"/>
  <c r="U41" i="76"/>
  <c r="U40" i="76"/>
  <c r="U39" i="76"/>
  <c r="U38" i="76"/>
  <c r="U37" i="76"/>
  <c r="U36" i="76"/>
  <c r="U35" i="76"/>
  <c r="U34" i="76"/>
  <c r="U33" i="76"/>
  <c r="U32" i="76"/>
  <c r="U31" i="76"/>
  <c r="S443" i="84" s="1"/>
  <c r="U30" i="76"/>
  <c r="U29" i="76"/>
  <c r="U28" i="76"/>
  <c r="U27" i="76"/>
  <c r="U26" i="76"/>
  <c r="U25" i="76"/>
  <c r="U24" i="76"/>
  <c r="U23" i="76"/>
  <c r="U22" i="76"/>
  <c r="S39" i="84" s="1"/>
  <c r="U21" i="76"/>
  <c r="U20" i="76"/>
  <c r="U19" i="76"/>
  <c r="U18" i="76"/>
  <c r="U17" i="76"/>
  <c r="U16" i="76"/>
  <c r="U15" i="76"/>
  <c r="U14" i="76"/>
  <c r="U13" i="76"/>
  <c r="U12" i="76"/>
  <c r="U11" i="76"/>
  <c r="U10" i="76"/>
  <c r="U9" i="76"/>
  <c r="U8" i="76"/>
  <c r="S186" i="84" l="1"/>
  <c r="S484" i="84"/>
  <c r="S618" i="84"/>
  <c r="S187" i="84"/>
  <c r="S491" i="84"/>
  <c r="S451" i="84"/>
  <c r="S522" i="84"/>
  <c r="S498" i="84"/>
  <c r="S3156" i="84"/>
  <c r="S606" i="84"/>
  <c r="S527" i="84"/>
  <c r="S641" i="84"/>
  <c r="S507" i="84"/>
  <c r="S446" i="84"/>
  <c r="S640" i="84"/>
  <c r="S506" i="84"/>
  <c r="S445" i="84"/>
  <c r="S504" i="84"/>
  <c r="S444" i="84"/>
  <c r="S505" i="84"/>
  <c r="S181" i="84"/>
  <c r="S182" i="84"/>
  <c r="S183" i="84"/>
  <c r="S2660" i="84"/>
  <c r="S2576" i="84"/>
  <c r="S32" i="84"/>
  <c r="S60" i="84"/>
  <c r="S58" i="84"/>
  <c r="S170" i="84"/>
  <c r="S169" i="84"/>
  <c r="S171" i="84"/>
  <c r="S2345" i="84"/>
  <c r="S377" i="84"/>
  <c r="S378" i="84"/>
  <c r="S1161" i="84"/>
  <c r="S1199" i="84"/>
  <c r="S2589" i="84"/>
  <c r="S2587" i="84"/>
  <c r="S2583" i="84"/>
  <c r="S2581" i="84"/>
  <c r="S2577" i="84"/>
  <c r="S2588" i="84"/>
  <c r="S2586" i="84"/>
  <c r="S2580" i="84"/>
  <c r="S2302" i="84"/>
  <c r="S2300" i="84"/>
  <c r="S1380" i="84"/>
  <c r="S1375" i="84"/>
  <c r="S2630" i="84"/>
  <c r="S2628" i="84"/>
  <c r="S2626" i="84"/>
  <c r="S2623" i="84"/>
  <c r="S2618" i="84"/>
  <c r="S2631" i="84"/>
  <c r="S2619" i="84"/>
  <c r="S2284" i="84"/>
  <c r="S2304" i="84"/>
  <c r="S2286" i="84"/>
  <c r="S2306" i="84"/>
  <c r="S1374" i="84"/>
  <c r="S1349" i="84"/>
  <c r="S1366" i="84"/>
  <c r="S2603" i="84"/>
  <c r="S2584" i="84"/>
  <c r="S2582" i="84"/>
  <c r="S3232" i="84"/>
  <c r="S3205" i="84"/>
  <c r="S3152" i="84"/>
  <c r="S3143" i="84"/>
  <c r="S3135" i="84"/>
  <c r="S3130" i="84"/>
  <c r="S3118" i="84"/>
  <c r="S3106" i="84"/>
  <c r="S702" i="84"/>
  <c r="S686" i="84"/>
  <c r="S2627" i="84"/>
  <c r="S2585" i="84"/>
  <c r="S3206" i="84"/>
  <c r="S3233" i="84"/>
  <c r="S3153" i="84"/>
  <c r="S3144" i="84"/>
  <c r="S3136" i="84"/>
  <c r="S3131" i="84"/>
  <c r="S3119" i="84"/>
  <c r="S3107" i="84"/>
  <c r="S703" i="84"/>
  <c r="S687" i="84"/>
  <c r="S1364" i="84"/>
  <c r="S543" i="84"/>
  <c r="S547" i="84"/>
  <c r="S3134" i="84"/>
  <c r="S3105" i="84"/>
  <c r="S3129" i="84"/>
  <c r="S3151" i="84"/>
  <c r="S3142" i="84"/>
  <c r="S3117" i="84"/>
  <c r="S1367" i="84"/>
  <c r="S1350" i="84"/>
  <c r="S2667" i="84"/>
  <c r="S2663" i="84"/>
  <c r="S1381" i="84"/>
  <c r="S1376" i="84"/>
  <c r="S1403" i="84"/>
  <c r="S1379" i="84"/>
  <c r="S2629" i="84"/>
  <c r="S2625" i="84"/>
  <c r="S2636" i="84"/>
  <c r="S2606" i="84"/>
  <c r="S2470" i="84"/>
  <c r="S2468" i="84"/>
  <c r="S2471" i="84"/>
  <c r="S2469" i="84"/>
  <c r="S2466" i="84"/>
  <c r="S2467" i="84"/>
  <c r="S3231" i="84"/>
  <c r="S3204" i="84"/>
  <c r="S701" i="84"/>
  <c r="S685" i="84"/>
  <c r="S2963" i="84"/>
  <c r="S2909" i="84"/>
  <c r="S2929" i="84"/>
  <c r="S2915" i="84"/>
  <c r="S2928" i="84"/>
  <c r="S2914" i="84"/>
  <c r="S2921" i="84"/>
  <c r="S2910" i="84"/>
  <c r="S2927" i="84"/>
  <c r="S2913" i="84"/>
  <c r="S2965" i="84"/>
  <c r="S2964" i="84"/>
  <c r="S3234" i="84"/>
  <c r="S3207" i="84"/>
  <c r="S3137" i="84"/>
  <c r="S3108" i="84"/>
  <c r="S3154" i="84"/>
  <c r="S3132" i="84"/>
  <c r="S3145" i="84"/>
  <c r="S3120" i="84"/>
  <c r="S704" i="84"/>
  <c r="S688" i="84"/>
  <c r="S2305" i="84"/>
  <c r="S2285" i="84"/>
  <c r="S1726" i="84"/>
  <c r="S1373" i="84"/>
  <c r="S2665" i="84"/>
  <c r="S2666" i="84"/>
  <c r="S2664" i="84"/>
  <c r="S2649" i="84"/>
  <c r="S2303" i="84"/>
  <c r="S2301" i="84"/>
  <c r="S2597" i="84"/>
  <c r="S2605" i="84"/>
  <c r="S2602" i="84"/>
  <c r="S2594" i="84"/>
  <c r="S1351" i="84"/>
  <c r="S1368" i="84"/>
  <c r="S2651" i="84"/>
  <c r="S2551" i="84"/>
  <c r="S3675" i="84" l="1"/>
  <c r="S700" i="84"/>
  <c r="S3631" i="84" l="1"/>
  <c r="S3630" i="84"/>
  <c r="S3634" i="84"/>
  <c r="S3606" i="84"/>
  <c r="S3605" i="84"/>
  <c r="S3607" i="84"/>
  <c r="S3609" i="84"/>
  <c r="S3608" i="84"/>
  <c r="S3582" i="84"/>
  <c r="S3580" i="84"/>
  <c r="S3632" i="84" l="1"/>
  <c r="S3633" i="84"/>
  <c r="F15" i="79" l="1"/>
  <c r="F12" i="90"/>
  <c r="F9" i="91"/>
  <c r="S319" i="84" l="1"/>
  <c r="S318" i="84"/>
  <c r="S317" i="84"/>
  <c r="S316" i="84"/>
  <c r="Q315" i="84"/>
  <c r="S315" i="84" s="1"/>
  <c r="Q314" i="84"/>
  <c r="S314" i="84" s="1"/>
  <c r="S313" i="84"/>
  <c r="S312" i="84"/>
  <c r="S311" i="84"/>
  <c r="S310" i="84"/>
  <c r="Q309" i="84"/>
  <c r="S309" i="84" s="1"/>
  <c r="Q308" i="84"/>
  <c r="S308" i="84" s="1"/>
  <c r="S306" i="84"/>
  <c r="S305" i="84"/>
  <c r="S304" i="84"/>
  <c r="S303" i="84"/>
  <c r="S302" i="84"/>
  <c r="S301" i="84"/>
  <c r="S300" i="84"/>
  <c r="Q299" i="84"/>
  <c r="S299" i="84" s="1"/>
  <c r="Q298" i="84"/>
  <c r="S297" i="84"/>
  <c r="S296" i="84"/>
  <c r="S295" i="84"/>
  <c r="S294" i="84"/>
  <c r="S293" i="84"/>
  <c r="Q292" i="84"/>
  <c r="S292" i="84" s="1"/>
  <c r="Q291" i="84"/>
  <c r="S291" i="84" s="1"/>
  <c r="Q290" i="84"/>
  <c r="S290" i="84" s="1"/>
  <c r="Q289" i="84"/>
  <c r="S289" i="84" s="1"/>
  <c r="S288" i="84"/>
  <c r="S287" i="84"/>
  <c r="S286" i="84"/>
  <c r="S285" i="84"/>
  <c r="S284" i="84"/>
  <c r="S283" i="84"/>
  <c r="S282" i="84"/>
  <c r="Q281" i="84"/>
  <c r="S281" i="84" s="1"/>
  <c r="Q280" i="84"/>
  <c r="S280" i="84" s="1"/>
  <c r="Q279" i="84"/>
  <c r="S279" i="84" s="1"/>
  <c r="S278" i="84"/>
  <c r="Q277" i="84"/>
  <c r="Q276" i="84"/>
  <c r="S276" i="84" s="1"/>
  <c r="Q275" i="84"/>
  <c r="S275" i="84" s="1"/>
  <c r="Q274" i="84"/>
  <c r="S273" i="84"/>
  <c r="S272" i="84"/>
  <c r="S271" i="84"/>
  <c r="Q270" i="84"/>
  <c r="S270" i="84" s="1"/>
  <c r="S269" i="84"/>
  <c r="S268" i="84"/>
  <c r="S267" i="84"/>
  <c r="S266" i="84"/>
  <c r="S265" i="84"/>
  <c r="N264" i="84"/>
  <c r="S263" i="84"/>
  <c r="Q262" i="84"/>
  <c r="S262" i="84" s="1"/>
  <c r="S261" i="84"/>
  <c r="Q260" i="84"/>
  <c r="S260" i="84" s="1"/>
  <c r="Q259" i="84"/>
  <c r="S259" i="84" s="1"/>
  <c r="S258" i="84"/>
  <c r="Q257" i="84"/>
  <c r="S257" i="84" s="1"/>
  <c r="Q256" i="84"/>
  <c r="S256" i="84" s="1"/>
  <c r="Q255" i="84"/>
  <c r="S255" i="84" s="1"/>
  <c r="S254" i="84"/>
  <c r="S253" i="84"/>
  <c r="S252" i="84"/>
  <c r="S251" i="84"/>
  <c r="S250" i="84"/>
  <c r="Q249" i="84"/>
  <c r="S249" i="84" s="1"/>
  <c r="Q248" i="84"/>
  <c r="S248" i="84" s="1"/>
  <c r="Q247" i="84"/>
  <c r="S247" i="84" s="1"/>
  <c r="N233" i="84"/>
  <c r="Q232" i="84"/>
  <c r="S232" i="84" s="1"/>
  <c r="Q231" i="84"/>
  <c r="S231" i="84" s="1"/>
  <c r="S230" i="84"/>
  <c r="S229" i="84"/>
  <c r="S228" i="84"/>
  <c r="Q227" i="84"/>
  <c r="S227" i="84" s="1"/>
  <c r="S226" i="84"/>
  <c r="Q225" i="84"/>
  <c r="S225" i="84" s="1"/>
  <c r="S224" i="84"/>
  <c r="S223" i="84"/>
  <c r="S222" i="84"/>
  <c r="S221" i="84"/>
  <c r="Q220" i="84"/>
  <c r="S220" i="84" s="1"/>
  <c r="Q219" i="84"/>
  <c r="S218" i="84"/>
  <c r="S217" i="84"/>
  <c r="S216" i="84"/>
  <c r="S215" i="84"/>
  <c r="S214" i="84"/>
  <c r="S213" i="84"/>
  <c r="S212" i="84"/>
  <c r="S205" i="84"/>
  <c r="Q204" i="84"/>
  <c r="S204" i="84" s="1"/>
  <c r="Q203" i="84"/>
  <c r="S203" i="84" s="1"/>
  <c r="Q201" i="84"/>
  <c r="S201" i="84" s="1"/>
  <c r="Q200" i="84"/>
  <c r="S200" i="84" s="1"/>
  <c r="Q199" i="84"/>
  <c r="S199" i="84" s="1"/>
  <c r="S197" i="84"/>
  <c r="S175" i="84"/>
  <c r="S174" i="84"/>
  <c r="S173" i="84"/>
  <c r="S172" i="84"/>
  <c r="Q167" i="84"/>
  <c r="S167" i="84" s="1"/>
  <c r="Q166" i="84"/>
  <c r="S166" i="84" s="1"/>
  <c r="Q165" i="84"/>
  <c r="S165" i="84" s="1"/>
  <c r="Q164" i="84"/>
  <c r="S164" i="84" s="1"/>
  <c r="Q163" i="84"/>
  <c r="S163" i="84" s="1"/>
  <c r="N158" i="84"/>
  <c r="S152" i="84"/>
  <c r="S151" i="84"/>
  <c r="S150" i="84"/>
  <c r="Q149" i="84"/>
  <c r="S149" i="84" s="1"/>
  <c r="S148" i="84"/>
  <c r="S147" i="84"/>
  <c r="S146" i="84"/>
  <c r="S145" i="84"/>
  <c r="S144" i="84"/>
  <c r="S143" i="84"/>
  <c r="S142" i="84"/>
  <c r="S141" i="84"/>
  <c r="Q140" i="84"/>
  <c r="S140" i="84" s="1"/>
  <c r="S139" i="84"/>
  <c r="S138" i="84"/>
  <c r="S137" i="84"/>
  <c r="S136" i="84"/>
  <c r="Q135" i="84"/>
  <c r="S135" i="84" s="1"/>
  <c r="S134" i="84"/>
  <c r="S133" i="84"/>
  <c r="S132" i="84"/>
  <c r="Q131" i="84"/>
  <c r="S131" i="84" s="1"/>
  <c r="Q130" i="84"/>
  <c r="S130" i="84" s="1"/>
  <c r="N124" i="84"/>
  <c r="N123" i="84"/>
  <c r="Q122" i="84"/>
  <c r="S122" i="84" s="1"/>
  <c r="Q121" i="84"/>
  <c r="S121" i="84" s="1"/>
  <c r="N115" i="84"/>
  <c r="N114" i="84"/>
  <c r="N104" i="84"/>
  <c r="S98" i="84"/>
  <c r="S97" i="84"/>
  <c r="N91" i="84"/>
  <c r="S90" i="84"/>
  <c r="S89" i="84"/>
  <c r="S88" i="84"/>
  <c r="Q87" i="84"/>
  <c r="S87" i="84" s="1"/>
  <c r="N85" i="84"/>
  <c r="S84" i="84"/>
  <c r="Q83" i="84"/>
  <c r="S83" i="84" s="1"/>
  <c r="Q82" i="84"/>
  <c r="S82" i="84" s="1"/>
  <c r="S81" i="84"/>
  <c r="Q79" i="84"/>
  <c r="S79" i="84" s="1"/>
  <c r="N78" i="84"/>
  <c r="N77" i="84"/>
  <c r="N76" i="84"/>
  <c r="N75" i="84"/>
  <c r="Q74" i="84"/>
  <c r="S74" i="84" s="1"/>
  <c r="N67" i="84"/>
  <c r="Q61" i="84"/>
  <c r="S61" i="84" s="1"/>
  <c r="S57" i="84"/>
  <c r="S56" i="84"/>
  <c r="S55" i="84"/>
  <c r="S54" i="84"/>
  <c r="Q53" i="84"/>
  <c r="S53" i="84" s="1"/>
  <c r="S52" i="84"/>
  <c r="Q51" i="84"/>
  <c r="S51" i="84" s="1"/>
  <c r="Q50" i="84"/>
  <c r="S50" i="84" s="1"/>
  <c r="S49" i="84"/>
  <c r="Q48" i="84"/>
  <c r="S48" i="84" s="1"/>
  <c r="S47" i="84"/>
  <c r="Q46" i="84"/>
  <c r="S46" i="84" s="1"/>
  <c r="N45" i="84"/>
  <c r="N44" i="84"/>
  <c r="N43" i="84"/>
  <c r="N42" i="84"/>
  <c r="S41" i="84"/>
  <c r="Q40" i="84"/>
  <c r="S40" i="84" s="1"/>
  <c r="S37" i="84"/>
  <c r="S36" i="84"/>
  <c r="S35" i="84"/>
  <c r="S34" i="84"/>
  <c r="Q33" i="84"/>
  <c r="Q31" i="84"/>
  <c r="S30" i="84"/>
  <c r="S29" i="84"/>
  <c r="S28" i="84"/>
  <c r="S27" i="84"/>
  <c r="Q26" i="84"/>
  <c r="S26" i="84" s="1"/>
  <c r="Q25" i="84"/>
  <c r="S25" i="84" s="1"/>
  <c r="S24" i="84"/>
  <c r="S22" i="84"/>
  <c r="S21" i="84"/>
  <c r="S20" i="84"/>
  <c r="Q13" i="84"/>
  <c r="S13" i="84" s="1"/>
  <c r="S8" i="84"/>
  <c r="P7" i="84"/>
  <c r="P44" i="84" l="1"/>
  <c r="P124" i="84"/>
  <c r="P45" i="84"/>
  <c r="P75" i="84"/>
  <c r="P264" i="84"/>
  <c r="P42" i="84"/>
  <c r="P76" i="84"/>
  <c r="P85" i="84"/>
  <c r="P104" i="84"/>
  <c r="P78" i="84"/>
  <c r="P115" i="84"/>
  <c r="P43" i="84"/>
  <c r="P67" i="84"/>
  <c r="P77" i="84"/>
  <c r="P91" i="84"/>
  <c r="P114" i="84"/>
  <c r="P123" i="84"/>
  <c r="P176" i="84"/>
  <c r="P233" i="84"/>
  <c r="P158" i="84"/>
  <c r="N243" i="84"/>
  <c r="N242" i="84"/>
  <c r="Q7" i="84"/>
  <c r="Q75" i="84"/>
  <c r="S75" i="84" s="1"/>
  <c r="N159" i="84"/>
  <c r="S264" i="84"/>
  <c r="S44" i="84"/>
  <c r="N69" i="84"/>
  <c r="S77" i="84"/>
  <c r="N93" i="84"/>
  <c r="S123" i="84"/>
  <c r="S42" i="84"/>
  <c r="S43" i="84"/>
  <c r="S76" i="84"/>
  <c r="S45" i="84"/>
  <c r="S78" i="84"/>
  <c r="S115" i="84"/>
  <c r="S124" i="84"/>
  <c r="N116" i="84"/>
  <c r="Q67" i="84"/>
  <c r="S67" i="84" s="1"/>
  <c r="N73" i="84"/>
  <c r="Q158" i="84"/>
  <c r="S158" i="84" s="1"/>
  <c r="N68" i="84"/>
  <c r="S114" i="84"/>
  <c r="S176" i="84"/>
  <c r="Q233" i="84"/>
  <c r="S233" i="84" s="1"/>
  <c r="N71" i="84"/>
  <c r="N234" i="84"/>
  <c r="N72" i="84"/>
  <c r="N108" i="84"/>
  <c r="N106" i="84"/>
  <c r="Q104" i="84"/>
  <c r="S104" i="84" s="1"/>
  <c r="N109" i="84"/>
  <c r="N111" i="84"/>
  <c r="N112" i="84"/>
  <c r="N107" i="84"/>
  <c r="N105" i="84"/>
  <c r="N110" i="84"/>
  <c r="Q85" i="84"/>
  <c r="S85" i="84" s="1"/>
  <c r="N86" i="84"/>
  <c r="N92" i="84"/>
  <c r="Q91" i="84"/>
  <c r="S91" i="84" s="1"/>
  <c r="N102" i="84"/>
  <c r="N62" i="84"/>
  <c r="N14" i="84"/>
  <c r="N12" i="84"/>
  <c r="N10" i="84"/>
  <c r="N11" i="84"/>
  <c r="N9" i="84"/>
  <c r="N101" i="84"/>
  <c r="N103" i="84"/>
  <c r="N113" i="84"/>
  <c r="N70" i="84"/>
  <c r="N238" i="84"/>
  <c r="N125" i="84"/>
  <c r="N235" i="84"/>
  <c r="P103" i="84" l="1"/>
  <c r="P92" i="84"/>
  <c r="P105" i="84"/>
  <c r="P72" i="84"/>
  <c r="P73" i="84"/>
  <c r="P179" i="84"/>
  <c r="P12" i="84"/>
  <c r="P180" i="84"/>
  <c r="P125" i="84"/>
  <c r="P70" i="84"/>
  <c r="P9" i="84"/>
  <c r="P14" i="84"/>
  <c r="P102" i="84"/>
  <c r="P112" i="84"/>
  <c r="P106" i="84"/>
  <c r="P71" i="84"/>
  <c r="P68" i="84"/>
  <c r="P242" i="84"/>
  <c r="P10" i="84"/>
  <c r="P109" i="84"/>
  <c r="P235" i="84"/>
  <c r="P101" i="84"/>
  <c r="P86" i="84"/>
  <c r="P107" i="84"/>
  <c r="P234" i="84"/>
  <c r="P113" i="84"/>
  <c r="P11" i="84"/>
  <c r="P62" i="84"/>
  <c r="P110" i="84"/>
  <c r="P111" i="84"/>
  <c r="P108" i="84"/>
  <c r="P116" i="84"/>
  <c r="P69" i="84"/>
  <c r="P159" i="84"/>
  <c r="P243" i="84"/>
  <c r="S180" i="84"/>
  <c r="N95" i="84"/>
  <c r="P93" i="84"/>
  <c r="Q238" i="84"/>
  <c r="S238" i="84" s="1"/>
  <c r="P238" i="84"/>
  <c r="N94" i="84"/>
  <c r="N161" i="84"/>
  <c r="S159" i="84"/>
  <c r="N160" i="84"/>
  <c r="N162" i="84"/>
  <c r="N236" i="84"/>
  <c r="N245" i="84"/>
  <c r="N244" i="84"/>
  <c r="S243" i="84"/>
  <c r="N96" i="84"/>
  <c r="S11" i="84"/>
  <c r="S102" i="84"/>
  <c r="Q111" i="84"/>
  <c r="S111" i="84" s="1"/>
  <c r="S71" i="84"/>
  <c r="N120" i="84"/>
  <c r="S69" i="84"/>
  <c r="Q179" i="84"/>
  <c r="S179" i="84" s="1"/>
  <c r="S86" i="84"/>
  <c r="Q108" i="84"/>
  <c r="S108" i="84" s="1"/>
  <c r="Q68" i="84"/>
  <c r="S68" i="84" s="1"/>
  <c r="S10" i="84"/>
  <c r="S105" i="84"/>
  <c r="S12" i="84"/>
  <c r="S107" i="84"/>
  <c r="S72" i="84"/>
  <c r="S73" i="84"/>
  <c r="S93" i="84"/>
  <c r="Q235" i="84"/>
  <c r="S235" i="84" s="1"/>
  <c r="S103" i="84"/>
  <c r="S110" i="84"/>
  <c r="Q70" i="84"/>
  <c r="S70" i="84" s="1"/>
  <c r="S109" i="84"/>
  <c r="Q113" i="84"/>
  <c r="S113" i="84" s="1"/>
  <c r="S9" i="84"/>
  <c r="Q92" i="84"/>
  <c r="S92" i="84" s="1"/>
  <c r="Q112" i="84"/>
  <c r="S112" i="84" s="1"/>
  <c r="S106" i="84"/>
  <c r="N237" i="84"/>
  <c r="Q116" i="84"/>
  <c r="S116" i="84" s="1"/>
  <c r="N118" i="84"/>
  <c r="N119" i="84"/>
  <c r="S101" i="84"/>
  <c r="N117" i="84"/>
  <c r="Q234" i="84"/>
  <c r="S234" i="84" s="1"/>
  <c r="N66" i="84"/>
  <c r="N64" i="84"/>
  <c r="N65" i="84"/>
  <c r="N63" i="84"/>
  <c r="S62" i="84"/>
  <c r="N157" i="84"/>
  <c r="N156" i="84"/>
  <c r="S155" i="84"/>
  <c r="N18" i="84"/>
  <c r="N16" i="84"/>
  <c r="N17" i="84"/>
  <c r="N15" i="84"/>
  <c r="S14" i="84"/>
  <c r="S125" i="84"/>
  <c r="N129" i="84"/>
  <c r="N127" i="84"/>
  <c r="N126" i="84"/>
  <c r="N128" i="84"/>
  <c r="P128" i="84" l="1"/>
  <c r="P244" i="84"/>
  <c r="P126" i="84"/>
  <c r="P16" i="84"/>
  <c r="P64" i="84"/>
  <c r="P120" i="84"/>
  <c r="P18" i="84"/>
  <c r="P236" i="84"/>
  <c r="P157" i="84"/>
  <c r="P66" i="84"/>
  <c r="P119" i="84"/>
  <c r="P245" i="84"/>
  <c r="P127" i="84"/>
  <c r="P15" i="84"/>
  <c r="P63" i="84"/>
  <c r="P118" i="84"/>
  <c r="P237" i="84"/>
  <c r="P129" i="84"/>
  <c r="P17" i="84"/>
  <c r="P156" i="84"/>
  <c r="P65" i="84"/>
  <c r="P117" i="84"/>
  <c r="P95" i="84"/>
  <c r="S95" i="84"/>
  <c r="S162" i="84"/>
  <c r="P162" i="84"/>
  <c r="S94" i="84"/>
  <c r="P94" i="84"/>
  <c r="S96" i="84"/>
  <c r="P96" i="84"/>
  <c r="S161" i="84"/>
  <c r="P161" i="84"/>
  <c r="Q160" i="84"/>
  <c r="S160" i="84" s="1"/>
  <c r="P160" i="84"/>
  <c r="S244" i="84"/>
  <c r="S245" i="84"/>
  <c r="N239" i="84"/>
  <c r="S236" i="84"/>
  <c r="S157" i="84"/>
  <c r="S127" i="84"/>
  <c r="Q237" i="84"/>
  <c r="S237" i="84" s="1"/>
  <c r="S128" i="84"/>
  <c r="S16" i="84"/>
  <c r="S64" i="84"/>
  <c r="S126" i="84"/>
  <c r="S18" i="84"/>
  <c r="S66" i="84"/>
  <c r="S15" i="84"/>
  <c r="S63" i="84"/>
  <c r="S119" i="84"/>
  <c r="S129" i="84"/>
  <c r="S17" i="84"/>
  <c r="S156" i="84"/>
  <c r="S65" i="84"/>
  <c r="S117" i="84"/>
  <c r="S118" i="84"/>
  <c r="S120" i="84"/>
  <c r="P239" i="84" l="1"/>
  <c r="N241" i="84"/>
  <c r="N240" i="84"/>
  <c r="S239" i="84"/>
  <c r="Q384" i="84"/>
  <c r="S384" i="84" s="1"/>
  <c r="Q383" i="84"/>
  <c r="S383" i="84" s="1"/>
  <c r="Q382" i="84"/>
  <c r="S382" i="84" s="1"/>
  <c r="Q381" i="84"/>
  <c r="S381" i="84" s="1"/>
  <c r="Q380" i="84"/>
  <c r="S380" i="84" s="1"/>
  <c r="Q379" i="84"/>
  <c r="S379" i="84" s="1"/>
  <c r="Q376" i="84"/>
  <c r="S376" i="84" s="1"/>
  <c r="Q375" i="84"/>
  <c r="S375" i="84" s="1"/>
  <c r="P240" i="84" l="1"/>
  <c r="P241" i="84"/>
  <c r="S240" i="84"/>
  <c r="S241" i="84"/>
  <c r="Q563" i="84" l="1"/>
  <c r="S563" i="84" s="1"/>
  <c r="S718" i="84"/>
  <c r="S455" i="84"/>
  <c r="S722" i="84"/>
  <c r="S557" i="84"/>
  <c r="S673" i="84"/>
  <c r="S562" i="84"/>
  <c r="S471" i="84"/>
  <c r="S468" i="84"/>
  <c r="S476" i="84"/>
  <c r="S475" i="84"/>
  <c r="S844" i="84"/>
  <c r="S798" i="84"/>
  <c r="S666" i="84"/>
  <c r="S650" i="84"/>
  <c r="S553" i="84"/>
  <c r="S474" i="84"/>
  <c r="S708" i="84"/>
  <c r="S670" i="84"/>
  <c r="S628" i="84"/>
  <c r="S3595" i="84"/>
  <c r="S583" i="84"/>
  <c r="S558" i="84"/>
  <c r="S456" i="84"/>
  <c r="S457" i="84"/>
  <c r="S458" i="84"/>
  <c r="Q2387" i="84"/>
  <c r="S2387" i="84" s="1"/>
  <c r="S741" i="84"/>
  <c r="S624" i="84"/>
  <c r="S565" i="84"/>
  <c r="S564" i="84"/>
  <c r="S719" i="84"/>
  <c r="S1335" i="84"/>
  <c r="S736" i="84"/>
  <c r="S1207" i="84"/>
  <c r="S743" i="84"/>
  <c r="S738" i="84"/>
  <c r="S567" i="84"/>
  <c r="S744" i="84"/>
  <c r="S739" i="84"/>
  <c r="S568" i="84"/>
  <c r="S742" i="84"/>
  <c r="S737" i="84"/>
  <c r="S566" i="84"/>
  <c r="S593" i="84"/>
  <c r="S592" i="84"/>
  <c r="S692" i="84"/>
  <c r="S1583" i="84"/>
  <c r="S690" i="84"/>
  <c r="S615" i="84"/>
  <c r="S569" i="84"/>
  <c r="S550" i="84"/>
  <c r="S540" i="84"/>
  <c r="S1596" i="84"/>
  <c r="S1483" i="84"/>
  <c r="S1443" i="84"/>
  <c r="S1332" i="84"/>
  <c r="S1294" i="84"/>
  <c r="S1281" i="84"/>
  <c r="S1268" i="84"/>
  <c r="S1257" i="84"/>
  <c r="S1241" i="84"/>
  <c r="S467" i="84"/>
  <c r="S581" i="84"/>
  <c r="S1860" i="84"/>
  <c r="S1857" i="84"/>
  <c r="S1853" i="84"/>
  <c r="S1854" i="84"/>
  <c r="S594" i="84"/>
  <c r="S591" i="84"/>
  <c r="S536" i="84"/>
  <c r="S473" i="84" l="1"/>
  <c r="Q570" i="84"/>
  <c r="S570" i="84" s="1"/>
  <c r="Q549" i="84"/>
  <c r="S549" i="84" s="1"/>
  <c r="Q545" i="84"/>
  <c r="S545" i="84" s="1"/>
  <c r="Q674" i="84"/>
  <c r="S674" i="84" s="1"/>
  <c r="Q454" i="84"/>
  <c r="S454" i="84" s="1"/>
  <c r="Q714" i="84"/>
  <c r="S714" i="84" s="1"/>
  <c r="Q470" i="84" l="1"/>
  <c r="S470" i="84" s="1"/>
  <c r="Q571" i="84" l="1"/>
  <c r="S571" i="84" s="1"/>
  <c r="Q734" i="84" l="1"/>
  <c r="S734" i="84" s="1"/>
  <c r="Q733" i="84"/>
  <c r="S733" i="84" s="1"/>
  <c r="Q723" i="84"/>
  <c r="Q683" i="84"/>
  <c r="Q656" i="84"/>
  <c r="Q552" i="84"/>
  <c r="Q706" i="84"/>
  <c r="S706" i="84" s="1"/>
  <c r="Q705" i="84"/>
  <c r="S705" i="84" s="1"/>
  <c r="S660" i="84" l="1"/>
  <c r="S596" i="84" l="1"/>
  <c r="Q649" i="84"/>
  <c r="S649" i="84" s="1"/>
  <c r="S532" i="84"/>
  <c r="S672" i="84"/>
  <c r="S654" i="84"/>
  <c r="Q715" i="84"/>
  <c r="S715" i="84" s="1"/>
  <c r="S537" i="84"/>
  <c r="S560" i="84"/>
  <c r="S625" i="84"/>
  <c r="S629" i="84"/>
  <c r="S667" i="84"/>
  <c r="S710" i="84"/>
  <c r="S459" i="84"/>
  <c r="Q717" i="84"/>
  <c r="S717" i="84" s="1"/>
  <c r="S466" i="84"/>
  <c r="S555" i="84"/>
  <c r="S627" i="84"/>
  <c r="S694" i="84"/>
  <c r="S720" i="84"/>
  <c r="S695" i="84"/>
  <c r="S709" i="84"/>
  <c r="S721" i="84"/>
  <c r="S465" i="84"/>
  <c r="S595" i="84"/>
  <c r="S626" i="84"/>
  <c r="S630" i="84"/>
  <c r="S668" i="84"/>
  <c r="S693" i="84"/>
  <c r="S711" i="84"/>
  <c r="Q464" i="84"/>
  <c r="S464" i="84" s="1"/>
  <c r="S652" i="84"/>
  <c r="S669" i="84"/>
  <c r="S554" i="84"/>
  <c r="S724" i="84"/>
  <c r="S645" i="84"/>
  <c r="S662" i="84"/>
  <c r="S559" i="84"/>
  <c r="S679" i="84"/>
  <c r="S533" i="84" l="1"/>
  <c r="S727" i="84"/>
  <c r="S561" i="84"/>
  <c r="S648" i="84"/>
  <c r="S671" i="84"/>
  <c r="S725" i="84"/>
  <c r="S534" i="84"/>
  <c r="S697" i="84"/>
  <c r="S716" i="84"/>
  <c r="S651" i="84"/>
  <c r="S647" i="84"/>
  <c r="S460" i="84"/>
  <c r="S646" i="84"/>
  <c r="S680" i="84"/>
  <c r="S696" i="84"/>
  <c r="S461" i="84"/>
  <c r="S535" i="84"/>
  <c r="S698" i="84"/>
  <c r="S663" i="84"/>
  <c r="S655" i="84"/>
  <c r="S664" i="84"/>
  <c r="S726" i="84"/>
  <c r="S556" i="84"/>
  <c r="S653" i="84"/>
  <c r="S682" i="84" l="1"/>
  <c r="S681" i="84"/>
  <c r="F41" i="90" l="1"/>
  <c r="G8" i="26" l="1"/>
  <c r="G45" i="26" s="1"/>
  <c r="F7" i="90" l="1"/>
  <c r="N416" i="84" l="1"/>
  <c r="P416" i="84" l="1"/>
  <c r="K246" i="76" l="1"/>
  <c r="L246" i="76"/>
  <c r="A36" i="25"/>
  <c r="B29" i="26"/>
  <c r="B66" i="26" l="1"/>
  <c r="H22" i="19"/>
  <c r="H21" i="19"/>
  <c r="H22" i="13"/>
  <c r="A24" i="13"/>
  <c r="A25" i="13"/>
  <c r="A25" i="19"/>
  <c r="A11" i="94"/>
  <c r="E3708" i="84" l="1"/>
  <c r="N3708" i="84" s="1"/>
  <c r="I16" i="88" l="1"/>
  <c r="I17" i="88" l="1"/>
  <c r="I13" i="88"/>
  <c r="E14" i="88"/>
  <c r="I14" i="88"/>
  <c r="I15" i="88"/>
  <c r="E16" i="88" l="1"/>
  <c r="J16" i="88" s="1"/>
  <c r="J14" i="88"/>
  <c r="E15" i="88"/>
  <c r="J15" i="88" s="1"/>
  <c r="E17" i="88"/>
  <c r="J17" i="88" s="1"/>
  <c r="E13" i="88"/>
  <c r="J13" i="88" s="1"/>
  <c r="F13" i="79"/>
  <c r="S3713" i="84" l="1"/>
  <c r="Q3712" i="84"/>
  <c r="S3712" i="84" s="1"/>
  <c r="Q3711" i="84"/>
  <c r="S3711" i="84" s="1"/>
  <c r="Q3710" i="84"/>
  <c r="S3710" i="84" s="1"/>
  <c r="S3709" i="84"/>
  <c r="S3708" i="84"/>
  <c r="Q3642" i="84"/>
  <c r="S3642" i="84" s="1"/>
  <c r="Q3641" i="84"/>
  <c r="S3641" i="84" s="1"/>
  <c r="Q3640" i="84"/>
  <c r="S3640" i="84" s="1"/>
  <c r="Q3639" i="84"/>
  <c r="S3639" i="84" s="1"/>
  <c r="Q3638" i="84"/>
  <c r="S3638" i="84" s="1"/>
  <c r="Q3643" i="84"/>
  <c r="Q3695" i="84"/>
  <c r="S3695" i="84" s="1"/>
  <c r="Q3694" i="84"/>
  <c r="S3694" i="84" s="1"/>
  <c r="Q3693" i="84"/>
  <c r="S3693" i="84" s="1"/>
  <c r="S3688" i="84"/>
  <c r="Q3684" i="84"/>
  <c r="S3684" i="84" s="1"/>
  <c r="Q3683" i="84"/>
  <c r="S3683" i="84" s="1"/>
  <c r="S3682" i="84"/>
  <c r="S3681" i="84"/>
  <c r="S3680" i="84"/>
  <c r="Q3679" i="84"/>
  <c r="S3679" i="84" s="1"/>
  <c r="Q3676" i="84"/>
  <c r="S3676" i="84" s="1"/>
  <c r="Q3674" i="84"/>
  <c r="S3674" i="84" s="1"/>
  <c r="Q3673" i="84"/>
  <c r="S3673" i="84" s="1"/>
  <c r="S3671" i="84"/>
  <c r="S3670" i="84"/>
  <c r="S3669" i="84"/>
  <c r="S3668" i="84"/>
  <c r="S3666" i="84"/>
  <c r="S3667" i="84"/>
  <c r="S3664" i="84"/>
  <c r="S3662" i="84"/>
  <c r="S3660" i="84"/>
  <c r="S3659" i="84"/>
  <c r="S3661" i="84"/>
  <c r="S3657" i="84"/>
  <c r="S3656" i="84"/>
  <c r="S3655" i="84"/>
  <c r="S3654" i="84"/>
  <c r="S3653" i="84"/>
  <c r="S3652" i="84"/>
  <c r="S3651" i="84"/>
  <c r="Q3650" i="84"/>
  <c r="S3650" i="84" s="1"/>
  <c r="Q3590" i="84"/>
  <c r="S3590" i="84" s="1"/>
  <c r="S3587" i="84"/>
  <c r="Q3584" i="84"/>
  <c r="S3584" i="84" s="1"/>
  <c r="S3581" i="84"/>
  <c r="S3578" i="84"/>
  <c r="S3577" i="84"/>
  <c r="S3576" i="84"/>
  <c r="Q3575" i="84"/>
  <c r="S3575" i="84" s="1"/>
  <c r="S3574" i="84"/>
  <c r="S3571" i="84"/>
  <c r="Q3568" i="84"/>
  <c r="S3568" i="84" s="1"/>
  <c r="Q3567" i="84"/>
  <c r="S3567" i="84" s="1"/>
  <c r="S3566" i="84"/>
  <c r="Q3562" i="84"/>
  <c r="S3562" i="84" s="1"/>
  <c r="Q3561" i="84"/>
  <c r="S3561" i="84" s="1"/>
  <c r="Q3560" i="84"/>
  <c r="S3560" i="84" s="1"/>
  <c r="Q3559" i="84"/>
  <c r="S3559" i="84" s="1"/>
  <c r="Q3558" i="84"/>
  <c r="S3558" i="84" s="1"/>
  <c r="Q3557" i="84"/>
  <c r="S3557" i="84" s="1"/>
  <c r="Q3556" i="84"/>
  <c r="S3556" i="84" s="1"/>
  <c r="Q3555" i="84"/>
  <c r="S3555" i="84" s="1"/>
  <c r="Q3554" i="84"/>
  <c r="S3554" i="84" s="1"/>
  <c r="Q3553" i="84"/>
  <c r="S3553" i="84" s="1"/>
  <c r="Q3552" i="84"/>
  <c r="S3552" i="84" s="1"/>
  <c r="Q3551" i="84"/>
  <c r="S3551" i="84" s="1"/>
  <c r="Q3546" i="84"/>
  <c r="S3546" i="84" s="1"/>
  <c r="Q3545" i="84"/>
  <c r="S3545" i="84" s="1"/>
  <c r="S3548" i="84"/>
  <c r="S3539" i="84"/>
  <c r="Q3531" i="84"/>
  <c r="S3531" i="84" s="1"/>
  <c r="Q3530" i="84"/>
  <c r="S3530" i="84" s="1"/>
  <c r="Q3529" i="84"/>
  <c r="S3529" i="84" s="1"/>
  <c r="Q3528" i="84"/>
  <c r="S3528" i="84" s="1"/>
  <c r="S3534" i="84"/>
  <c r="S3523" i="84"/>
  <c r="S3522" i="84"/>
  <c r="S3521" i="84"/>
  <c r="S3520" i="84"/>
  <c r="S3519" i="84"/>
  <c r="Q3514" i="84"/>
  <c r="S3514" i="84" s="1"/>
  <c r="S3509" i="84"/>
  <c r="S3508" i="84"/>
  <c r="Q3504" i="84"/>
  <c r="S3504" i="84" s="1"/>
  <c r="Q3503" i="84"/>
  <c r="S3503" i="84" s="1"/>
  <c r="Q3502" i="84"/>
  <c r="S3502" i="84" s="1"/>
  <c r="Q3501" i="84"/>
  <c r="S3501" i="84" s="1"/>
  <c r="Q3500" i="84"/>
  <c r="S3500" i="84" s="1"/>
  <c r="Q3499" i="84"/>
  <c r="S3499" i="84" s="1"/>
  <c r="Q3498" i="84"/>
  <c r="S3498" i="84" s="1"/>
  <c r="Q3497" i="84"/>
  <c r="S3497" i="84" s="1"/>
  <c r="Q3496" i="84"/>
  <c r="S3496" i="84" s="1"/>
  <c r="S3598" i="84"/>
  <c r="S3597" i="84"/>
  <c r="S3596" i="84"/>
  <c r="S3594" i="84"/>
  <c r="S3593" i="84"/>
  <c r="S3592" i="84"/>
  <c r="S3591" i="84"/>
  <c r="S3524" i="84"/>
  <c r="Q3518" i="84"/>
  <c r="S3518" i="84" s="1"/>
  <c r="Q3517" i="84"/>
  <c r="S3517" i="84" s="1"/>
  <c r="Q3516" i="84"/>
  <c r="S3516" i="84" s="1"/>
  <c r="Q3515" i="84"/>
  <c r="S3515" i="84" s="1"/>
  <c r="S3513" i="84"/>
  <c r="S3512" i="84"/>
  <c r="S3511" i="84"/>
  <c r="S3510" i="84"/>
  <c r="Q3507" i="84"/>
  <c r="Q3506" i="84"/>
  <c r="S3506" i="84" s="1"/>
  <c r="Q3505" i="84"/>
  <c r="S3505" i="84" s="1"/>
  <c r="Q3495" i="84"/>
  <c r="S3495" i="84" s="1"/>
  <c r="S3490" i="84"/>
  <c r="S3489" i="84"/>
  <c r="S3488" i="84"/>
  <c r="S3487" i="84"/>
  <c r="Q3486" i="84"/>
  <c r="S3486" i="84" s="1"/>
  <c r="Q3485" i="84"/>
  <c r="S3485" i="84" s="1"/>
  <c r="S3484" i="84"/>
  <c r="S3483" i="84"/>
  <c r="S3482" i="84"/>
  <c r="S3481" i="84"/>
  <c r="S3480" i="84"/>
  <c r="Q3479" i="84"/>
  <c r="S3479" i="84" s="1"/>
  <c r="S3478" i="84"/>
  <c r="S3477" i="84"/>
  <c r="S3476" i="84"/>
  <c r="S3475" i="84"/>
  <c r="Q3474" i="84"/>
  <c r="S3474" i="84" s="1"/>
  <c r="S3473" i="84"/>
  <c r="S3472" i="84"/>
  <c r="S3471" i="84"/>
  <c r="S3470" i="84"/>
  <c r="Q3469" i="84"/>
  <c r="S3469" i="84" s="1"/>
  <c r="S3468" i="84"/>
  <c r="S3467" i="84"/>
  <c r="S3466" i="84"/>
  <c r="S3465" i="84"/>
  <c r="Q3464" i="84"/>
  <c r="S3464" i="84" s="1"/>
  <c r="S3463" i="84"/>
  <c r="S3462" i="84"/>
  <c r="S3461" i="84"/>
  <c r="S3460" i="84"/>
  <c r="Q3459" i="84"/>
  <c r="S3459" i="84" s="1"/>
  <c r="S3458" i="84"/>
  <c r="S3457" i="84"/>
  <c r="S3456" i="84"/>
  <c r="S3455" i="84"/>
  <c r="Q3454" i="84"/>
  <c r="S3454" i="84" s="1"/>
  <c r="S3453" i="84"/>
  <c r="S3452" i="84"/>
  <c r="S3451" i="84"/>
  <c r="Q3450" i="84"/>
  <c r="S3450" i="84" s="1"/>
  <c r="Q3449" i="84"/>
  <c r="S3449" i="84" s="1"/>
  <c r="S3448" i="84"/>
  <c r="S3447" i="84"/>
  <c r="S3446" i="84"/>
  <c r="Q3445" i="84"/>
  <c r="S3445" i="84" s="1"/>
  <c r="Q3444" i="84"/>
  <c r="S3444" i="84" s="1"/>
  <c r="S3443" i="84"/>
  <c r="S3442" i="84"/>
  <c r="S3441" i="84"/>
  <c r="Q3440" i="84"/>
  <c r="S3440" i="84" s="1"/>
  <c r="Q3439" i="84"/>
  <c r="S3439" i="84" s="1"/>
  <c r="S3438" i="84"/>
  <c r="S3437" i="84"/>
  <c r="S3436" i="84"/>
  <c r="Q3435" i="84"/>
  <c r="S3435" i="84" s="1"/>
  <c r="Q3434" i="84"/>
  <c r="S3434" i="84" s="1"/>
  <c r="S3433" i="84"/>
  <c r="S3432" i="84"/>
  <c r="S3431" i="84"/>
  <c r="Q3430" i="84"/>
  <c r="S3430" i="84" s="1"/>
  <c r="Q3429" i="84"/>
  <c r="S3429" i="84" s="1"/>
  <c r="S3428" i="84"/>
  <c r="S3427" i="84"/>
  <c r="S3426" i="84"/>
  <c r="Q3425" i="84"/>
  <c r="S3425" i="84" s="1"/>
  <c r="Q3424" i="84"/>
  <c r="S3424" i="84" s="1"/>
  <c r="S3422" i="84"/>
  <c r="S3421" i="84"/>
  <c r="S3420" i="84"/>
  <c r="Q3419" i="84"/>
  <c r="S3419" i="84" s="1"/>
  <c r="Q3418" i="84"/>
  <c r="S3418" i="84" s="1"/>
  <c r="Q3417" i="84"/>
  <c r="Q3416" i="84"/>
  <c r="S3416" i="84" s="1"/>
  <c r="Q3414" i="84"/>
  <c r="S3413" i="84"/>
  <c r="S3412" i="84"/>
  <c r="S3411" i="84"/>
  <c r="Q3410" i="84"/>
  <c r="S3410" i="84" s="1"/>
  <c r="Q3409" i="84"/>
  <c r="S3409" i="84" s="1"/>
  <c r="Q3407" i="84"/>
  <c r="S3405" i="84"/>
  <c r="S3404" i="84"/>
  <c r="S3403" i="84"/>
  <c r="Q3402" i="84"/>
  <c r="S3402" i="84" s="1"/>
  <c r="Q3401" i="84"/>
  <c r="S3401" i="84" s="1"/>
  <c r="S3399" i="84"/>
  <c r="S3398" i="84"/>
  <c r="S3397" i="84"/>
  <c r="S3396" i="84"/>
  <c r="Q3392" i="84"/>
  <c r="S3392" i="84" s="1"/>
  <c r="S3390" i="84"/>
  <c r="S3389" i="84"/>
  <c r="S3388" i="84"/>
  <c r="Q3387" i="84"/>
  <c r="S3387" i="84" s="1"/>
  <c r="Q3386" i="84"/>
  <c r="S3386" i="84" s="1"/>
  <c r="S3385" i="84"/>
  <c r="S3384" i="84"/>
  <c r="S3383" i="84"/>
  <c r="Q3382" i="84"/>
  <c r="S3382" i="84" s="1"/>
  <c r="Q3381" i="84"/>
  <c r="S3380" i="84"/>
  <c r="S3379" i="84"/>
  <c r="S3378" i="84"/>
  <c r="Q3377" i="84"/>
  <c r="S3377" i="84" s="1"/>
  <c r="Q3376" i="84"/>
  <c r="S3376" i="84" s="1"/>
  <c r="S3375" i="84"/>
  <c r="S3374" i="84"/>
  <c r="S3373" i="84"/>
  <c r="Q3372" i="84"/>
  <c r="S3372" i="84" s="1"/>
  <c r="Q3371" i="84"/>
  <c r="S3371" i="84" s="1"/>
  <c r="Q3370" i="84"/>
  <c r="S3370" i="84" s="1"/>
  <c r="S3369" i="84"/>
  <c r="S3368" i="84"/>
  <c r="S3367" i="84"/>
  <c r="S3366" i="84"/>
  <c r="Q3365" i="84"/>
  <c r="S3365" i="84" s="1"/>
  <c r="S3364" i="84"/>
  <c r="S3363" i="84"/>
  <c r="S3362" i="84"/>
  <c r="S3361" i="84"/>
  <c r="Q3360" i="84"/>
  <c r="S3360" i="84" s="1"/>
  <c r="S3359" i="84"/>
  <c r="S3358" i="84"/>
  <c r="S3357" i="84"/>
  <c r="S3356" i="84"/>
  <c r="Q3355" i="84"/>
  <c r="S3355" i="84" s="1"/>
  <c r="S3354" i="84"/>
  <c r="S3353" i="84"/>
  <c r="S3352" i="84"/>
  <c r="S3351" i="84"/>
  <c r="Q3350" i="84"/>
  <c r="S3350" i="84" s="1"/>
  <c r="Q3349" i="84"/>
  <c r="S3349" i="84" s="1"/>
  <c r="S3348" i="84"/>
  <c r="S3347" i="84"/>
  <c r="S3346" i="84"/>
  <c r="S3345" i="84"/>
  <c r="S3343" i="84"/>
  <c r="Q3341" i="84"/>
  <c r="S3341" i="84" s="1"/>
  <c r="Q3340" i="84"/>
  <c r="S3340" i="84" s="1"/>
  <c r="S3339" i="84"/>
  <c r="S3338" i="84"/>
  <c r="S3337" i="84"/>
  <c r="Q3336" i="84"/>
  <c r="S3336" i="84" s="1"/>
  <c r="Q3335" i="84"/>
  <c r="S3335" i="84" s="1"/>
  <c r="S3334" i="84"/>
  <c r="S3333" i="84"/>
  <c r="S3332" i="84"/>
  <c r="Q3331" i="84"/>
  <c r="S3331" i="84" s="1"/>
  <c r="Q3330" i="84"/>
  <c r="S3329" i="84"/>
  <c r="S3328" i="84"/>
  <c r="S3327" i="84"/>
  <c r="Q3326" i="84"/>
  <c r="S3326" i="84" s="1"/>
  <c r="Q3325" i="84"/>
  <c r="S3325" i="84" s="1"/>
  <c r="Q3324" i="84"/>
  <c r="S3323" i="84"/>
  <c r="S3322" i="84"/>
  <c r="S3321" i="84"/>
  <c r="Q3320" i="84"/>
  <c r="S3320" i="84" s="1"/>
  <c r="Q3319" i="84"/>
  <c r="S3318" i="84"/>
  <c r="S3317" i="84"/>
  <c r="S3316" i="84"/>
  <c r="S3315" i="84"/>
  <c r="Q3314" i="84"/>
  <c r="S3314" i="84" s="1"/>
  <c r="S3313" i="84"/>
  <c r="S3312" i="84"/>
  <c r="S3311" i="84"/>
  <c r="S3310" i="84"/>
  <c r="Q3309" i="84"/>
  <c r="S3309" i="84" s="1"/>
  <c r="S3308" i="84"/>
  <c r="S3307" i="84"/>
  <c r="S3306" i="84"/>
  <c r="S3305" i="84"/>
  <c r="Q3304" i="84"/>
  <c r="S3304" i="84" s="1"/>
  <c r="S3303" i="84"/>
  <c r="S3302" i="84"/>
  <c r="S3301" i="84"/>
  <c r="S3300" i="84"/>
  <c r="Q3299" i="84"/>
  <c r="S3299" i="84" s="1"/>
  <c r="Q3298" i="84"/>
  <c r="S3298" i="84" s="1"/>
  <c r="S3297" i="84"/>
  <c r="S3296" i="84"/>
  <c r="S3295" i="84"/>
  <c r="Q3294" i="84"/>
  <c r="S3294" i="84" s="1"/>
  <c r="Q3293" i="84"/>
  <c r="S3293" i="84" s="1"/>
  <c r="Q3292" i="84"/>
  <c r="S3292" i="84" s="1"/>
  <c r="Q3291" i="84"/>
  <c r="S3291" i="84" s="1"/>
  <c r="S3290" i="84"/>
  <c r="S3289" i="84"/>
  <c r="S3288" i="84"/>
  <c r="S3287" i="84"/>
  <c r="S3285" i="84"/>
  <c r="Q3283" i="84"/>
  <c r="S3283" i="84" s="1"/>
  <c r="S3282" i="84"/>
  <c r="S3281" i="84"/>
  <c r="S3280" i="84"/>
  <c r="Q3279" i="84"/>
  <c r="S3279" i="84" s="1"/>
  <c r="Q3278" i="84"/>
  <c r="S3278" i="84" s="1"/>
  <c r="S3277" i="84"/>
  <c r="S3276" i="84"/>
  <c r="S3275" i="84"/>
  <c r="Q3274" i="84"/>
  <c r="S3274" i="84" s="1"/>
  <c r="Q3273" i="84"/>
  <c r="S3270" i="84"/>
  <c r="S3269" i="84"/>
  <c r="S3268" i="84"/>
  <c r="S3267" i="84"/>
  <c r="S3266" i="84"/>
  <c r="Q3265" i="84"/>
  <c r="S3265" i="84" s="1"/>
  <c r="Q3264" i="84"/>
  <c r="S3264" i="84" s="1"/>
  <c r="Q3263" i="84"/>
  <c r="S3263" i="84" s="1"/>
  <c r="S3262" i="84"/>
  <c r="S3261" i="84"/>
  <c r="S3260" i="84"/>
  <c r="S3259" i="84"/>
  <c r="S3258" i="84"/>
  <c r="Q3257" i="84"/>
  <c r="S3257" i="84" s="1"/>
  <c r="Q3256" i="84"/>
  <c r="S3256" i="84" s="1"/>
  <c r="S3255" i="84"/>
  <c r="S3254" i="84"/>
  <c r="S3253" i="84"/>
  <c r="S3252" i="84"/>
  <c r="Q3251" i="84"/>
  <c r="S3251" i="84" s="1"/>
  <c r="Q3250" i="84"/>
  <c r="S3250" i="84" s="1"/>
  <c r="S3249" i="84"/>
  <c r="S3248" i="84"/>
  <c r="S3247" i="84"/>
  <c r="Q3246" i="84"/>
  <c r="S3246" i="84" s="1"/>
  <c r="Q3245" i="84"/>
  <c r="S3245" i="84" s="1"/>
  <c r="Q3241" i="84"/>
  <c r="S3241" i="84" s="1"/>
  <c r="Q3240" i="84"/>
  <c r="S3239" i="84"/>
  <c r="S3238" i="84"/>
  <c r="S3237" i="84"/>
  <c r="Q3236" i="84"/>
  <c r="S3236" i="84" s="1"/>
  <c r="S3226" i="84"/>
  <c r="S3225" i="84"/>
  <c r="S3224" i="84"/>
  <c r="S3223" i="84"/>
  <c r="Q3222" i="84"/>
  <c r="S3222" i="84" s="1"/>
  <c r="Q3219" i="84"/>
  <c r="S3219" i="84" s="1"/>
  <c r="S3217" i="84"/>
  <c r="S3216" i="84"/>
  <c r="S3215" i="84"/>
  <c r="S3214" i="84"/>
  <c r="Q3213" i="84"/>
  <c r="S3213" i="84" s="1"/>
  <c r="Q3210" i="84"/>
  <c r="S3210" i="84" s="1"/>
  <c r="Q3209" i="84"/>
  <c r="S3209" i="84" s="1"/>
  <c r="S3200" i="84"/>
  <c r="S3199" i="84"/>
  <c r="S3198" i="84"/>
  <c r="S3197" i="84"/>
  <c r="Q3196" i="84"/>
  <c r="S3196" i="84" s="1"/>
  <c r="Q3195" i="84"/>
  <c r="S3195" i="84" s="1"/>
  <c r="S3193" i="84"/>
  <c r="S3192" i="84"/>
  <c r="S3191" i="84"/>
  <c r="S3190" i="84"/>
  <c r="S3184" i="84"/>
  <c r="S3183" i="84"/>
  <c r="S3182" i="84"/>
  <c r="S3181" i="84"/>
  <c r="Q3180" i="84"/>
  <c r="S3180" i="84" s="1"/>
  <c r="S3179" i="84"/>
  <c r="S3178" i="84"/>
  <c r="S3177" i="84"/>
  <c r="S3176" i="84"/>
  <c r="Q3175" i="84"/>
  <c r="S3175" i="84" s="1"/>
  <c r="Q3174" i="84"/>
  <c r="S3174" i="84" s="1"/>
  <c r="Q3173" i="84"/>
  <c r="S3173" i="84" s="1"/>
  <c r="Q3172" i="84"/>
  <c r="S3172" i="84" s="1"/>
  <c r="S3171" i="84"/>
  <c r="S3170" i="84"/>
  <c r="S3169" i="84"/>
  <c r="S3168" i="84"/>
  <c r="Q3167" i="84"/>
  <c r="Q3166" i="84"/>
  <c r="Q3165" i="84"/>
  <c r="S3165" i="84" s="1"/>
  <c r="S3164" i="84"/>
  <c r="S3163" i="84"/>
  <c r="S3162" i="84"/>
  <c r="S3161" i="84"/>
  <c r="Q3160" i="84"/>
  <c r="Q3159" i="84"/>
  <c r="S3159" i="84" s="1"/>
  <c r="S3146" i="84"/>
  <c r="S3138" i="84"/>
  <c r="S3133" i="84"/>
  <c r="S3128" i="84"/>
  <c r="S3101" i="84"/>
  <c r="S3100" i="84"/>
  <c r="S3099" i="84"/>
  <c r="S3093" i="84"/>
  <c r="S3092" i="84"/>
  <c r="S3091" i="84"/>
  <c r="S3090" i="84"/>
  <c r="Q3089" i="84"/>
  <c r="S3088" i="84"/>
  <c r="S3087" i="84"/>
  <c r="S3086" i="84"/>
  <c r="S3085" i="84"/>
  <c r="S3084" i="84"/>
  <c r="S3083" i="84"/>
  <c r="S3082" i="84"/>
  <c r="Q3081" i="84"/>
  <c r="S3081" i="84" s="1"/>
  <c r="Q3080" i="84"/>
  <c r="S3080" i="84" s="1"/>
  <c r="Q3079" i="84"/>
  <c r="S3079" i="84" s="1"/>
  <c r="Q3078" i="84"/>
  <c r="S3078" i="84" s="1"/>
  <c r="Q3077" i="84"/>
  <c r="S3077" i="84" s="1"/>
  <c r="Q3076" i="84"/>
  <c r="S3076" i="84" s="1"/>
  <c r="Q3075" i="84"/>
  <c r="S3075" i="84" s="1"/>
  <c r="Q3074" i="84"/>
  <c r="Q3073" i="84"/>
  <c r="Q3072" i="84"/>
  <c r="Q3071" i="84"/>
  <c r="S3071" i="84" s="1"/>
  <c r="Q3070" i="84"/>
  <c r="S3070" i="84" s="1"/>
  <c r="Q3069" i="84"/>
  <c r="S3069" i="84" s="1"/>
  <c r="Q3068" i="84"/>
  <c r="S3068" i="84" s="1"/>
  <c r="Q3067" i="84"/>
  <c r="S3067" i="84" s="1"/>
  <c r="Q3066" i="84"/>
  <c r="S3066" i="84" s="1"/>
  <c r="Q3065" i="84"/>
  <c r="S3065" i="84" s="1"/>
  <c r="Q3061" i="84"/>
  <c r="S3061" i="84" s="1"/>
  <c r="Q3056" i="84"/>
  <c r="S3056" i="84" s="1"/>
  <c r="Q3055" i="84"/>
  <c r="S3055" i="84" s="1"/>
  <c r="Q3054" i="84"/>
  <c r="S3054" i="84" s="1"/>
  <c r="Q3053" i="84"/>
  <c r="S3053" i="84" s="1"/>
  <c r="Q3052" i="84"/>
  <c r="S3052" i="84" s="1"/>
  <c r="Q3051" i="84"/>
  <c r="S3051" i="84" s="1"/>
  <c r="Q3050" i="84"/>
  <c r="S3050" i="84" s="1"/>
  <c r="Q3047" i="84"/>
  <c r="S3047" i="84" s="1"/>
  <c r="Q3046" i="84"/>
  <c r="S3046" i="84" s="1"/>
  <c r="Q3045" i="84"/>
  <c r="S3045" i="84" s="1"/>
  <c r="Q3044" i="84"/>
  <c r="S3044" i="84" s="1"/>
  <c r="Q3043" i="84"/>
  <c r="S3043" i="84" s="1"/>
  <c r="Q3042" i="84"/>
  <c r="S3042" i="84" s="1"/>
  <c r="Q3041" i="84"/>
  <c r="S3041" i="84" s="1"/>
  <c r="Q3040" i="84"/>
  <c r="S3040" i="84" s="1"/>
  <c r="Q3039" i="84"/>
  <c r="S3039" i="84" s="1"/>
  <c r="Q3036" i="84"/>
  <c r="S3036" i="84" s="1"/>
  <c r="Q3035" i="84"/>
  <c r="S3035" i="84" s="1"/>
  <c r="Q3034" i="84"/>
  <c r="S3034" i="84" s="1"/>
  <c r="Q3033" i="84"/>
  <c r="S3033" i="84" s="1"/>
  <c r="Q3032" i="84"/>
  <c r="S3032" i="84" s="1"/>
  <c r="Q3031" i="84"/>
  <c r="S3031" i="84" s="1"/>
  <c r="Q3030" i="84"/>
  <c r="S3030" i="84" s="1"/>
  <c r="Q3029" i="84"/>
  <c r="S3029" i="84" s="1"/>
  <c r="Q3028" i="84"/>
  <c r="S3028" i="84" s="1"/>
  <c r="Q3027" i="84"/>
  <c r="S3027" i="84" s="1"/>
  <c r="Q3026" i="84"/>
  <c r="S3026" i="84" s="1"/>
  <c r="Q3025" i="84"/>
  <c r="S3025" i="84" s="1"/>
  <c r="Q3024" i="84"/>
  <c r="S3024" i="84" s="1"/>
  <c r="Q3023" i="84"/>
  <c r="S3023" i="84" s="1"/>
  <c r="Q3022" i="84"/>
  <c r="S3022" i="84" s="1"/>
  <c r="Q3019" i="84"/>
  <c r="S3019" i="84" s="1"/>
  <c r="Q3018" i="84"/>
  <c r="S3018" i="84" s="1"/>
  <c r="Q3017" i="84"/>
  <c r="S3017" i="84" s="1"/>
  <c r="Q3016" i="84"/>
  <c r="S3016" i="84" s="1"/>
  <c r="Q3015" i="84"/>
  <c r="S3015" i="84" s="1"/>
  <c r="Q3014" i="84"/>
  <c r="S3014" i="84" s="1"/>
  <c r="Q3013" i="84"/>
  <c r="S3013" i="84" s="1"/>
  <c r="Q3012" i="84"/>
  <c r="S3012" i="84" s="1"/>
  <c r="Q3011" i="84"/>
  <c r="S3011" i="84" s="1"/>
  <c r="Q3010" i="84"/>
  <c r="S3010" i="84" s="1"/>
  <c r="Q3009" i="84"/>
  <c r="S3009" i="84" s="1"/>
  <c r="Q3008" i="84"/>
  <c r="S3008" i="84" s="1"/>
  <c r="Q3007" i="84"/>
  <c r="S3007" i="84" s="1"/>
  <c r="Q3006" i="84"/>
  <c r="S3006" i="84" s="1"/>
  <c r="Q3005" i="84"/>
  <c r="S3005" i="84" s="1"/>
  <c r="Q3004" i="84"/>
  <c r="S3004" i="84" s="1"/>
  <c r="Q3003" i="84"/>
  <c r="S3003" i="84" s="1"/>
  <c r="Q3002" i="84"/>
  <c r="S3002" i="84" s="1"/>
  <c r="Q3001" i="84"/>
  <c r="S3001" i="84" s="1"/>
  <c r="Q3000" i="84"/>
  <c r="S3000" i="84" s="1"/>
  <c r="Q2999" i="84"/>
  <c r="S2999" i="84" s="1"/>
  <c r="Q2998" i="84"/>
  <c r="S2998" i="84" s="1"/>
  <c r="Q2997" i="84"/>
  <c r="S2997" i="84" s="1"/>
  <c r="Q2996" i="84"/>
  <c r="S2996" i="84" s="1"/>
  <c r="Q2995" i="84"/>
  <c r="S2995" i="84" s="1"/>
  <c r="Q2993" i="84"/>
  <c r="S2993" i="84" s="1"/>
  <c r="Q2991" i="84"/>
  <c r="S2991" i="84" s="1"/>
  <c r="Q2990" i="84"/>
  <c r="S2990" i="84" s="1"/>
  <c r="Q2989" i="84"/>
  <c r="S2989" i="84" s="1"/>
  <c r="Q2988" i="84"/>
  <c r="S2988" i="84" s="1"/>
  <c r="Q2986" i="84"/>
  <c r="S2986" i="84" s="1"/>
  <c r="Q2985" i="84"/>
  <c r="S2985" i="84" s="1"/>
  <c r="Q2983" i="84"/>
  <c r="S2983" i="84" s="1"/>
  <c r="Q2981" i="84"/>
  <c r="S2981" i="84" s="1"/>
  <c r="S2979" i="84"/>
  <c r="S2977" i="84"/>
  <c r="S2975" i="84"/>
  <c r="Q2973" i="84"/>
  <c r="S2973" i="84" s="1"/>
  <c r="Q2971" i="84"/>
  <c r="S2971" i="84" s="1"/>
  <c r="Q2969" i="84"/>
  <c r="S2969" i="84" s="1"/>
  <c r="Q2968" i="84"/>
  <c r="S2968" i="84" s="1"/>
  <c r="Q2967" i="84"/>
  <c r="S2967" i="84" s="1"/>
  <c r="Q2961" i="84"/>
  <c r="S2961" i="84" s="1"/>
  <c r="Q2960" i="84"/>
  <c r="S2960" i="84" s="1"/>
  <c r="Q2959" i="84"/>
  <c r="S2959" i="84" s="1"/>
  <c r="Q2957" i="84"/>
  <c r="S2957" i="84" s="1"/>
  <c r="Q2942" i="84"/>
  <c r="S2942" i="84" s="1"/>
  <c r="Q2941" i="84"/>
  <c r="S2941" i="84" s="1"/>
  <c r="Q2940" i="84"/>
  <c r="S2940" i="84" s="1"/>
  <c r="Q2938" i="84"/>
  <c r="S2938" i="84" s="1"/>
  <c r="Q2936" i="84"/>
  <c r="S2936" i="84" s="1"/>
  <c r="Q2935" i="84"/>
  <c r="S2935" i="84" s="1"/>
  <c r="Q2934" i="84"/>
  <c r="S2934" i="84" s="1"/>
  <c r="Q2933" i="84"/>
  <c r="S2933" i="84" s="1"/>
  <c r="Q2931" i="84"/>
  <c r="S2931" i="84" s="1"/>
  <c r="Q2925" i="84"/>
  <c r="S2925" i="84" s="1"/>
  <c r="Q2923" i="84"/>
  <c r="S2923" i="84" s="1"/>
  <c r="Q2920" i="84"/>
  <c r="S2920" i="84" s="1"/>
  <c r="Q2919" i="84"/>
  <c r="S2919" i="84" s="1"/>
  <c r="Q2918" i="84"/>
  <c r="S2918" i="84" s="1"/>
  <c r="Q2917" i="84"/>
  <c r="S2917" i="84" s="1"/>
  <c r="Q2912" i="84"/>
  <c r="S2912" i="84" s="1"/>
  <c r="Q2908" i="84"/>
  <c r="S2908" i="84" s="1"/>
  <c r="Q2907" i="84"/>
  <c r="S2907" i="84" s="1"/>
  <c r="Q2906" i="84"/>
  <c r="S2906" i="84" s="1"/>
  <c r="Q2904" i="84"/>
  <c r="S2904" i="84" s="1"/>
  <c r="Q2903" i="84"/>
  <c r="S2903" i="84" s="1"/>
  <c r="Q2901" i="84"/>
  <c r="S2901" i="84" s="1"/>
  <c r="Q2900" i="84"/>
  <c r="S2900" i="84" s="1"/>
  <c r="Q2899" i="84"/>
  <c r="S2899" i="84" s="1"/>
  <c r="S2889" i="84"/>
  <c r="Q2888" i="84"/>
  <c r="S2888" i="84" s="1"/>
  <c r="Q2887" i="84"/>
  <c r="S2887" i="84" s="1"/>
  <c r="Q2886" i="84"/>
  <c r="S2886" i="84" s="1"/>
  <c r="Q2885" i="84"/>
  <c r="S2885" i="84" s="1"/>
  <c r="Q2884" i="84"/>
  <c r="S2884" i="84" s="1"/>
  <c r="Q2883" i="84"/>
  <c r="S2883" i="84" s="1"/>
  <c r="Q2882" i="84"/>
  <c r="S2882" i="84" s="1"/>
  <c r="Q2881" i="84"/>
  <c r="S2881" i="84" s="1"/>
  <c r="Q2880" i="84"/>
  <c r="S2880" i="84" s="1"/>
  <c r="Q2879" i="84"/>
  <c r="S2879" i="84" s="1"/>
  <c r="Q2878" i="84"/>
  <c r="S2878" i="84" s="1"/>
  <c r="S2874" i="84"/>
  <c r="S2873" i="84"/>
  <c r="S2872" i="84"/>
  <c r="S2871" i="84"/>
  <c r="Q2870" i="84"/>
  <c r="S2870" i="84" s="1"/>
  <c r="Q2869" i="84"/>
  <c r="S2869" i="84" s="1"/>
  <c r="Q2868" i="84"/>
  <c r="S2868" i="84" s="1"/>
  <c r="Q2867" i="84"/>
  <c r="S2867" i="84" s="1"/>
  <c r="Q2866" i="84"/>
  <c r="S2866" i="84" s="1"/>
  <c r="Q2865" i="84"/>
  <c r="S2865" i="84" s="1"/>
  <c r="S2861" i="84"/>
  <c r="S2860" i="84"/>
  <c r="Q2859" i="84"/>
  <c r="S2859" i="84" s="1"/>
  <c r="Q2858" i="84"/>
  <c r="S2858" i="84" s="1"/>
  <c r="S2857" i="84"/>
  <c r="S2856" i="84"/>
  <c r="S2855" i="84"/>
  <c r="S2854" i="84"/>
  <c r="Q2853" i="84"/>
  <c r="S2853" i="84" s="1"/>
  <c r="Q2852" i="84"/>
  <c r="S2851" i="84"/>
  <c r="S2850" i="84"/>
  <c r="S2849" i="84"/>
  <c r="Q2848" i="84"/>
  <c r="S2848" i="84" s="1"/>
  <c r="Q2847" i="84"/>
  <c r="S2846" i="84"/>
  <c r="S2845" i="84"/>
  <c r="S2844" i="84"/>
  <c r="Q2843" i="84"/>
  <c r="S2843" i="84" s="1"/>
  <c r="Q2842" i="84"/>
  <c r="S2842" i="84" s="1"/>
  <c r="Q2841" i="84"/>
  <c r="S2841" i="84" s="1"/>
  <c r="Q2836" i="84"/>
  <c r="S2836" i="84" s="1"/>
  <c r="Q2835" i="84"/>
  <c r="S2835" i="84" s="1"/>
  <c r="Q2834" i="84"/>
  <c r="S2834" i="84" s="1"/>
  <c r="Q2833" i="84"/>
  <c r="S2833" i="84" s="1"/>
  <c r="Q2832" i="84"/>
  <c r="S2832" i="84" s="1"/>
  <c r="Q2831" i="84"/>
  <c r="S2831" i="84" s="1"/>
  <c r="Q2830" i="84"/>
  <c r="S2830" i="84" s="1"/>
  <c r="Q2829" i="84"/>
  <c r="S2829" i="84" s="1"/>
  <c r="Q2828" i="84"/>
  <c r="S2828" i="84" s="1"/>
  <c r="Q2827" i="84"/>
  <c r="S2827" i="84" s="1"/>
  <c r="Q2826" i="84"/>
  <c r="S2826" i="84" s="1"/>
  <c r="Q2825" i="84"/>
  <c r="S2825" i="84" s="1"/>
  <c r="Q2824" i="84"/>
  <c r="S2824" i="84" s="1"/>
  <c r="Q2823" i="84"/>
  <c r="S2823" i="84" s="1"/>
  <c r="Q2822" i="84"/>
  <c r="Q2821" i="84"/>
  <c r="S2821" i="84" s="1"/>
  <c r="Q2820" i="84"/>
  <c r="S2820" i="84" s="1"/>
  <c r="Q2819" i="84"/>
  <c r="S2819" i="84" s="1"/>
  <c r="Q2818" i="84"/>
  <c r="S2818" i="84" s="1"/>
  <c r="Q2817" i="84"/>
  <c r="S2817" i="84" s="1"/>
  <c r="Q2816" i="84"/>
  <c r="S2816" i="84" s="1"/>
  <c r="Q2815" i="84"/>
  <c r="Q2814" i="84"/>
  <c r="S2814" i="84" s="1"/>
  <c r="Q2813" i="84"/>
  <c r="S2813" i="84" s="1"/>
  <c r="Q2812" i="84"/>
  <c r="S2812" i="84" s="1"/>
  <c r="Q2811" i="84"/>
  <c r="S2811" i="84" s="1"/>
  <c r="Q2810" i="84"/>
  <c r="S2810" i="84" s="1"/>
  <c r="Q2809" i="84"/>
  <c r="S2809" i="84" s="1"/>
  <c r="Q2808" i="84"/>
  <c r="S2808" i="84" s="1"/>
  <c r="Q2807" i="84"/>
  <c r="S2807" i="84" s="1"/>
  <c r="Q2806" i="84"/>
  <c r="S2806" i="84" s="1"/>
  <c r="S2800" i="84"/>
  <c r="S2799" i="84"/>
  <c r="S2798" i="84"/>
  <c r="S2797" i="84"/>
  <c r="Q2796" i="84"/>
  <c r="S2796" i="84" s="1"/>
  <c r="Q2795" i="84"/>
  <c r="S2795" i="84" s="1"/>
  <c r="S2794" i="84"/>
  <c r="S2793" i="84"/>
  <c r="S2792" i="84"/>
  <c r="S2791" i="84"/>
  <c r="S2790" i="84"/>
  <c r="Q2789" i="84"/>
  <c r="S2789" i="84" s="1"/>
  <c r="Q2788" i="84"/>
  <c r="S2788" i="84" s="1"/>
  <c r="Q2787" i="84"/>
  <c r="S2787" i="84" s="1"/>
  <c r="Q2786" i="84"/>
  <c r="S2786" i="84" s="1"/>
  <c r="Q2785" i="84"/>
  <c r="S2785" i="84" s="1"/>
  <c r="Q2784" i="84"/>
  <c r="S2784" i="84" s="1"/>
  <c r="Q2782" i="84"/>
  <c r="S2782" i="84" s="1"/>
  <c r="Q2781" i="84"/>
  <c r="S2733" i="84"/>
  <c r="Q2732" i="84"/>
  <c r="S2732" i="84" s="1"/>
  <c r="Q2724" i="84"/>
  <c r="S2724" i="84" s="1"/>
  <c r="Q2723" i="84"/>
  <c r="S2723" i="84" s="1"/>
  <c r="Q2720" i="84"/>
  <c r="Q2717" i="84"/>
  <c r="Q2716" i="84"/>
  <c r="S2716" i="84" s="1"/>
  <c r="S2715" i="84"/>
  <c r="S2714" i="84"/>
  <c r="S2713" i="84"/>
  <c r="Q2712" i="84"/>
  <c r="S2712" i="84" s="1"/>
  <c r="Q2711" i="84"/>
  <c r="S2711" i="84" s="1"/>
  <c r="S2710" i="84"/>
  <c r="S2709" i="84"/>
  <c r="S2708" i="84"/>
  <c r="S2707" i="84"/>
  <c r="Q2706" i="84"/>
  <c r="S2706" i="84" s="1"/>
  <c r="S2704" i="84"/>
  <c r="S2703" i="84"/>
  <c r="S2702" i="84"/>
  <c r="S2701" i="84"/>
  <c r="Q2700" i="84"/>
  <c r="S2700" i="84" s="1"/>
  <c r="S2698" i="84"/>
  <c r="S2697" i="84"/>
  <c r="S2696" i="84"/>
  <c r="S2695" i="84"/>
  <c r="S2691" i="84"/>
  <c r="S2690" i="84"/>
  <c r="S2689" i="84"/>
  <c r="S2688" i="84"/>
  <c r="S2686" i="84"/>
  <c r="S2685" i="84"/>
  <c r="S2684" i="84"/>
  <c r="S2683" i="84"/>
  <c r="S2678" i="84"/>
  <c r="S2677" i="84"/>
  <c r="S2675" i="84"/>
  <c r="Q2670" i="84"/>
  <c r="S2670" i="84" s="1"/>
  <c r="Q2669" i="84"/>
  <c r="S2669" i="84" s="1"/>
  <c r="Q2668" i="84"/>
  <c r="S2668" i="84" s="1"/>
  <c r="Q2662" i="84"/>
  <c r="S2662" i="84" s="1"/>
  <c r="Q2661" i="84"/>
  <c r="S2661" i="84" s="1"/>
  <c r="Q2659" i="84"/>
  <c r="S2659" i="84" s="1"/>
  <c r="Q2658" i="84"/>
  <c r="S2658" i="84" s="1"/>
  <c r="Q2657" i="84"/>
  <c r="S2657" i="84" s="1"/>
  <c r="Q2656" i="84"/>
  <c r="S2656" i="84" s="1"/>
  <c r="Q2655" i="84"/>
  <c r="S2655" i="84" s="1"/>
  <c r="Q2654" i="84"/>
  <c r="S2654" i="84" s="1"/>
  <c r="Q2653" i="84"/>
  <c r="S2653" i="84" s="1"/>
  <c r="Q2652" i="84"/>
  <c r="S2652" i="84" s="1"/>
  <c r="Q2650" i="84"/>
  <c r="S2650" i="84" s="1"/>
  <c r="Q2648" i="84"/>
  <c r="S2648" i="84" s="1"/>
  <c r="Q2647" i="84"/>
  <c r="S2647" i="84" s="1"/>
  <c r="Q2646" i="84"/>
  <c r="S2646" i="84" s="1"/>
  <c r="Q2645" i="84"/>
  <c r="S2645" i="84" s="1"/>
  <c r="Q2644" i="84"/>
  <c r="S2644" i="84" s="1"/>
  <c r="Q2643" i="84"/>
  <c r="S2643" i="84" s="1"/>
  <c r="Q2642" i="84"/>
  <c r="S2642" i="84" s="1"/>
  <c r="Q2641" i="84"/>
  <c r="S2641" i="84" s="1"/>
  <c r="Q2640" i="84"/>
  <c r="S2640" i="84" s="1"/>
  <c r="Q2639" i="84"/>
  <c r="S2639" i="84" s="1"/>
  <c r="Q2638" i="84"/>
  <c r="S2638" i="84" s="1"/>
  <c r="Q2637" i="84"/>
  <c r="S2637" i="84" s="1"/>
  <c r="Q2635" i="84"/>
  <c r="S2635" i="84" s="1"/>
  <c r="Q2633" i="84"/>
  <c r="S2633" i="84" s="1"/>
  <c r="Q2632" i="84"/>
  <c r="Q2624" i="84"/>
  <c r="Q2622" i="84"/>
  <c r="Q2621" i="84"/>
  <c r="Q2620" i="84"/>
  <c r="Q2617" i="84"/>
  <c r="S2617" i="84" s="1"/>
  <c r="Q2616" i="84"/>
  <c r="S2616" i="84" s="1"/>
  <c r="Q2615" i="84"/>
  <c r="Q2614" i="84"/>
  <c r="S2614" i="84" s="1"/>
  <c r="Q2613" i="84"/>
  <c r="S2613" i="84" s="1"/>
  <c r="Q2610" i="84"/>
  <c r="S2610" i="84" s="1"/>
  <c r="Q2609" i="84"/>
  <c r="S2609" i="84" s="1"/>
  <c r="Q2608" i="84"/>
  <c r="S2608" i="84" s="1"/>
  <c r="Q2607" i="84"/>
  <c r="S2607" i="84" s="1"/>
  <c r="Q2604" i="84"/>
  <c r="S2604" i="84" s="1"/>
  <c r="Q2601" i="84"/>
  <c r="S2601" i="84" s="1"/>
  <c r="Q2600" i="84"/>
  <c r="S2600" i="84" s="1"/>
  <c r="Q2599" i="84"/>
  <c r="S2599" i="84" s="1"/>
  <c r="Q2598" i="84"/>
  <c r="S2598" i="84" s="1"/>
  <c r="Q2596" i="84"/>
  <c r="S2596" i="84" s="1"/>
  <c r="Q2595" i="84"/>
  <c r="S2595" i="84" s="1"/>
  <c r="Q2593" i="84"/>
  <c r="Q2592" i="84"/>
  <c r="S2592" i="84" s="1"/>
  <c r="Q2591" i="84"/>
  <c r="S2591" i="84" s="1"/>
  <c r="Q2590" i="84"/>
  <c r="S2590" i="84" s="1"/>
  <c r="Q2579" i="84"/>
  <c r="S2579" i="84" s="1"/>
  <c r="Q2578" i="84"/>
  <c r="S2578" i="84" s="1"/>
  <c r="Q2575" i="84"/>
  <c r="S2575" i="84" s="1"/>
  <c r="Q2574" i="84"/>
  <c r="S2574" i="84" s="1"/>
  <c r="Q2573" i="84"/>
  <c r="S2573" i="84" s="1"/>
  <c r="Q2572" i="84"/>
  <c r="S2572" i="84" s="1"/>
  <c r="Q2571" i="84"/>
  <c r="S2571" i="84" s="1"/>
  <c r="Q2570" i="84"/>
  <c r="S2570" i="84" s="1"/>
  <c r="Q2569" i="84"/>
  <c r="S2569" i="84" s="1"/>
  <c r="Q2568" i="84"/>
  <c r="S2568" i="84" s="1"/>
  <c r="Q2567" i="84"/>
  <c r="S2567" i="84" s="1"/>
  <c r="Q2566" i="84"/>
  <c r="S2566" i="84" s="1"/>
  <c r="Q2565" i="84"/>
  <c r="S2565" i="84" s="1"/>
  <c r="Q2564" i="84"/>
  <c r="S2564" i="84" s="1"/>
  <c r="Q2563" i="84"/>
  <c r="S2563" i="84" s="1"/>
  <c r="Q2562" i="84"/>
  <c r="S2562" i="84" s="1"/>
  <c r="Q2561" i="84"/>
  <c r="S2561" i="84" s="1"/>
  <c r="Q2560" i="84"/>
  <c r="S2560" i="84" s="1"/>
  <c r="Q2559" i="84"/>
  <c r="S2559" i="84" s="1"/>
  <c r="Q2558" i="84"/>
  <c r="S2558" i="84" s="1"/>
  <c r="Q2557" i="84"/>
  <c r="S2557" i="84" s="1"/>
  <c r="Q2556" i="84"/>
  <c r="S2556" i="84" s="1"/>
  <c r="Q2555" i="84"/>
  <c r="S2555" i="84" s="1"/>
  <c r="Q2554" i="84"/>
  <c r="S2554" i="84" s="1"/>
  <c r="Q2553" i="84"/>
  <c r="S2553" i="84" s="1"/>
  <c r="Q2552" i="84"/>
  <c r="S2552" i="84" s="1"/>
  <c r="Q2550" i="84"/>
  <c r="S2550" i="84" s="1"/>
  <c r="Q2549" i="84"/>
  <c r="S2549" i="84" s="1"/>
  <c r="Q2548" i="84"/>
  <c r="S2548" i="84" s="1"/>
  <c r="Q2547" i="84"/>
  <c r="S2547" i="84" s="1"/>
  <c r="Q2546" i="84"/>
  <c r="S2546" i="84" s="1"/>
  <c r="Q2545" i="84"/>
  <c r="S2545" i="84" s="1"/>
  <c r="Q2544" i="84"/>
  <c r="S2544" i="84" s="1"/>
  <c r="Q2543" i="84"/>
  <c r="S2543" i="84" s="1"/>
  <c r="Q2542" i="84"/>
  <c r="S2542" i="84" s="1"/>
  <c r="Q2541" i="84"/>
  <c r="S2541" i="84" s="1"/>
  <c r="Q2540" i="84"/>
  <c r="S2540" i="84" s="1"/>
  <c r="Q2539" i="84"/>
  <c r="S2539" i="84" s="1"/>
  <c r="Q2538" i="84"/>
  <c r="S2538" i="84" s="1"/>
  <c r="Q2537" i="84"/>
  <c r="S2537" i="84" s="1"/>
  <c r="Q2536" i="84"/>
  <c r="S2536" i="84" s="1"/>
  <c r="Q2535" i="84"/>
  <c r="S2535" i="84" s="1"/>
  <c r="Q2534" i="84"/>
  <c r="S2534" i="84" s="1"/>
  <c r="Q2533" i="84"/>
  <c r="S2533" i="84" s="1"/>
  <c r="Q2530" i="84"/>
  <c r="Q2529" i="84"/>
  <c r="S2529" i="84" s="1"/>
  <c r="Q2528" i="84"/>
  <c r="S2528" i="84" s="1"/>
  <c r="Q2527" i="84"/>
  <c r="S2527" i="84" s="1"/>
  <c r="Q2526" i="84"/>
  <c r="S2526" i="84" s="1"/>
  <c r="Q2525" i="84"/>
  <c r="S2525" i="84" s="1"/>
  <c r="Q2524" i="84"/>
  <c r="S2524" i="84" s="1"/>
  <c r="Q2522" i="84"/>
  <c r="S2522" i="84" s="1"/>
  <c r="Q2521" i="84"/>
  <c r="S2521" i="84" s="1"/>
  <c r="Q2520" i="84"/>
  <c r="S2520" i="84" s="1"/>
  <c r="Q2519" i="84"/>
  <c r="S2519" i="84" s="1"/>
  <c r="Q2518" i="84"/>
  <c r="S2518" i="84" s="1"/>
  <c r="Q2517" i="84"/>
  <c r="S2517" i="84" s="1"/>
  <c r="Q2516" i="84"/>
  <c r="S2516" i="84" s="1"/>
  <c r="Q2515" i="84"/>
  <c r="Q2514" i="84"/>
  <c r="S2514" i="84" s="1"/>
  <c r="Q2513" i="84"/>
  <c r="Q2512" i="84"/>
  <c r="Q2511" i="84"/>
  <c r="S2511" i="84" s="1"/>
  <c r="Q2510" i="84"/>
  <c r="S2510" i="84" s="1"/>
  <c r="Q2509" i="84"/>
  <c r="S2509" i="84" s="1"/>
  <c r="Q2506" i="84"/>
  <c r="S2506" i="84" s="1"/>
  <c r="Q2504" i="84"/>
  <c r="S2504" i="84" s="1"/>
  <c r="Q2503" i="84"/>
  <c r="S2503" i="84" s="1"/>
  <c r="Q2505" i="84"/>
  <c r="S2505" i="84" s="1"/>
  <c r="Q2502" i="84"/>
  <c r="S2502" i="84" s="1"/>
  <c r="Q2501" i="84"/>
  <c r="S2501" i="84" s="1"/>
  <c r="Q2500" i="84"/>
  <c r="S2500" i="84" s="1"/>
  <c r="Q2499" i="84"/>
  <c r="S2499" i="84" s="1"/>
  <c r="Q2498" i="84"/>
  <c r="S2498" i="84" s="1"/>
  <c r="Q2497" i="84"/>
  <c r="S2497" i="84" s="1"/>
  <c r="Q2496" i="84"/>
  <c r="S2496" i="84" s="1"/>
  <c r="Q2495" i="84"/>
  <c r="S2495" i="84" s="1"/>
  <c r="Q2494" i="84"/>
  <c r="S2494" i="84" s="1"/>
  <c r="Q2492" i="84"/>
  <c r="Q2491" i="84"/>
  <c r="S2491" i="84" s="1"/>
  <c r="Q2490" i="84"/>
  <c r="S2490" i="84" s="1"/>
  <c r="Q2489" i="84"/>
  <c r="S2489" i="84" s="1"/>
  <c r="Q2488" i="84"/>
  <c r="S2488" i="84" s="1"/>
  <c r="Q2487" i="84"/>
  <c r="S2487" i="84" s="1"/>
  <c r="Q2486" i="84"/>
  <c r="S2486" i="84" s="1"/>
  <c r="Q2485" i="84"/>
  <c r="S2485" i="84" s="1"/>
  <c r="Q2484" i="84"/>
  <c r="S2484" i="84" s="1"/>
  <c r="Q2483" i="84"/>
  <c r="S2483" i="84" s="1"/>
  <c r="Q2482" i="84"/>
  <c r="S2482" i="84" s="1"/>
  <c r="Q2481" i="84"/>
  <c r="S2481" i="84" s="1"/>
  <c r="Q2480" i="84"/>
  <c r="S2480" i="84" s="1"/>
  <c r="Q2479" i="84"/>
  <c r="S2479" i="84" s="1"/>
  <c r="Q2478" i="84"/>
  <c r="S2478" i="84" s="1"/>
  <c r="Q2477" i="84"/>
  <c r="S2477" i="84" s="1"/>
  <c r="Q2476" i="84"/>
  <c r="S2476" i="84" s="1"/>
  <c r="Q2475" i="84"/>
  <c r="S2475" i="84" s="1"/>
  <c r="Q2474" i="84"/>
  <c r="Q2473" i="84"/>
  <c r="S2473" i="84" s="1"/>
  <c r="Q2472" i="84"/>
  <c r="S2472" i="84" s="1"/>
  <c r="Q2465" i="84"/>
  <c r="S2465" i="84" s="1"/>
  <c r="Q2464" i="84"/>
  <c r="S2464" i="84" s="1"/>
  <c r="Q2463" i="84"/>
  <c r="S2463" i="84" s="1"/>
  <c r="Q2462" i="84"/>
  <c r="S2462" i="84" s="1"/>
  <c r="Q2461" i="84"/>
  <c r="S2461" i="84" s="1"/>
  <c r="Q2460" i="84"/>
  <c r="S2460" i="84" s="1"/>
  <c r="Q2459" i="84"/>
  <c r="S2459" i="84" s="1"/>
  <c r="Q2458" i="84"/>
  <c r="S2458" i="84" s="1"/>
  <c r="Q2457" i="84"/>
  <c r="Q2456" i="84"/>
  <c r="S2456" i="84" s="1"/>
  <c r="Q2455" i="84"/>
  <c r="S2455" i="84" s="1"/>
  <c r="Q2454" i="84"/>
  <c r="S2454" i="84" s="1"/>
  <c r="Q2453" i="84"/>
  <c r="Q2452" i="84"/>
  <c r="Q2451" i="84"/>
  <c r="Q2450" i="84"/>
  <c r="Q2449" i="84"/>
  <c r="Q2448" i="84"/>
  <c r="S2448" i="84" s="1"/>
  <c r="Q2443" i="84"/>
  <c r="S2443" i="84" s="1"/>
  <c r="Q2445" i="84"/>
  <c r="S2445" i="84" s="1"/>
  <c r="Q2444" i="84"/>
  <c r="S2444" i="84" s="1"/>
  <c r="Q2447" i="84"/>
  <c r="S2447" i="84" s="1"/>
  <c r="Q2446" i="84"/>
  <c r="S2446" i="84" s="1"/>
  <c r="Q2442" i="84"/>
  <c r="S2442" i="84" s="1"/>
  <c r="Q2441" i="84"/>
  <c r="Q2440" i="84"/>
  <c r="S2440" i="84" s="1"/>
  <c r="Q2439" i="84"/>
  <c r="S2439" i="84" s="1"/>
  <c r="Q2438" i="84"/>
  <c r="S2438" i="84" s="1"/>
  <c r="Q2434" i="84"/>
  <c r="S2434" i="84" s="1"/>
  <c r="Q2433" i="84"/>
  <c r="S2433" i="84" s="1"/>
  <c r="Q2435" i="84"/>
  <c r="S2435" i="84" s="1"/>
  <c r="Q2436" i="84"/>
  <c r="S2436" i="84" s="1"/>
  <c r="Q2437" i="84"/>
  <c r="S2437" i="84" s="1"/>
  <c r="Q2425" i="84"/>
  <c r="S2425" i="84" s="1"/>
  <c r="Q2424" i="84"/>
  <c r="S2424" i="84" s="1"/>
  <c r="Q2423" i="84"/>
  <c r="S2423" i="84" s="1"/>
  <c r="S2422" i="84"/>
  <c r="S2420" i="84"/>
  <c r="Q2419" i="84"/>
  <c r="S2419" i="84" s="1"/>
  <c r="Q2418" i="84"/>
  <c r="S2418" i="84" s="1"/>
  <c r="S2416" i="84"/>
  <c r="S2415" i="84"/>
  <c r="Q2414" i="84"/>
  <c r="S2414" i="84" s="1"/>
  <c r="Q2413" i="84"/>
  <c r="S2413" i="84" s="1"/>
  <c r="S2410" i="84"/>
  <c r="Q2409" i="84"/>
  <c r="S2409" i="84" s="1"/>
  <c r="S2407" i="84"/>
  <c r="S2406" i="84"/>
  <c r="Q2405" i="84"/>
  <c r="S2405" i="84" s="1"/>
  <c r="Q2393" i="84"/>
  <c r="S2393" i="84" s="1"/>
  <c r="S2390" i="84"/>
  <c r="S2389" i="84"/>
  <c r="S2388" i="84"/>
  <c r="Q2386" i="84"/>
  <c r="S2386" i="84" s="1"/>
  <c r="S2384" i="84"/>
  <c r="S2383" i="84"/>
  <c r="S2382" i="84"/>
  <c r="S2381" i="84"/>
  <c r="Q2380" i="84"/>
  <c r="S2380" i="84" s="1"/>
  <c r="Q2379" i="84"/>
  <c r="S2379" i="84" s="1"/>
  <c r="S2376" i="84"/>
  <c r="S2375" i="84"/>
  <c r="S2374" i="84"/>
  <c r="S2373" i="84"/>
  <c r="Q2372" i="84"/>
  <c r="S2372" i="84" s="1"/>
  <c r="Q2371" i="84"/>
  <c r="S2371" i="84" s="1"/>
  <c r="S2370" i="84"/>
  <c r="S2369" i="84"/>
  <c r="S2368" i="84"/>
  <c r="S2367" i="84"/>
  <c r="Q2366" i="84"/>
  <c r="S2366" i="84" s="1"/>
  <c r="S2365" i="84"/>
  <c r="S2364" i="84"/>
  <c r="S2363" i="84"/>
  <c r="S2362" i="84"/>
  <c r="Q2361" i="84"/>
  <c r="S2361" i="84" s="1"/>
  <c r="Q2360" i="84"/>
  <c r="S2360" i="84" s="1"/>
  <c r="S2358" i="84"/>
  <c r="S2357" i="84"/>
  <c r="S2356" i="84"/>
  <c r="S2355" i="84"/>
  <c r="Q2354" i="84"/>
  <c r="S2354" i="84" s="1"/>
  <c r="S2353" i="84"/>
  <c r="S2352" i="84"/>
  <c r="S2350" i="84"/>
  <c r="S2349" i="84"/>
  <c r="S2348" i="84"/>
  <c r="S2347" i="84"/>
  <c r="Q2346" i="84"/>
  <c r="S2346" i="84" s="1"/>
  <c r="Q2339" i="84"/>
  <c r="S2339" i="84" s="1"/>
  <c r="S2338" i="84"/>
  <c r="S2337" i="84"/>
  <c r="S2335" i="84"/>
  <c r="S2334" i="84"/>
  <c r="S2333" i="84"/>
  <c r="S2332" i="84"/>
  <c r="Q2331" i="84"/>
  <c r="S2331" i="84" s="1"/>
  <c r="Q2330" i="84"/>
  <c r="S2330" i="84" s="1"/>
  <c r="S2329" i="84"/>
  <c r="S2328" i="84"/>
  <c r="S2327" i="84"/>
  <c r="S2326" i="84"/>
  <c r="Q2325" i="84"/>
  <c r="S2325" i="84" s="1"/>
  <c r="Q2324" i="84"/>
  <c r="S2324" i="84" s="1"/>
  <c r="S2323" i="84"/>
  <c r="S2321" i="84"/>
  <c r="S2320" i="84"/>
  <c r="S2319" i="84"/>
  <c r="Q2318" i="84"/>
  <c r="S2318" i="84" s="1"/>
  <c r="Q2317" i="84"/>
  <c r="S2317" i="84" s="1"/>
  <c r="S2316" i="84"/>
  <c r="Q2311" i="84"/>
  <c r="S2311" i="84" s="1"/>
  <c r="S2299" i="84"/>
  <c r="S2297" i="84"/>
  <c r="S2295" i="84"/>
  <c r="S2294" i="84"/>
  <c r="S2293" i="84"/>
  <c r="Q2292" i="84"/>
  <c r="S2292" i="84" s="1"/>
  <c r="Q2291" i="84"/>
  <c r="S2291" i="84" s="1"/>
  <c r="Q2290" i="84"/>
  <c r="S2290" i="84" s="1"/>
  <c r="Q2289" i="84"/>
  <c r="S2289" i="84" s="1"/>
  <c r="S2273" i="84"/>
  <c r="S2272" i="84"/>
  <c r="S2271" i="84"/>
  <c r="S2270" i="84"/>
  <c r="S2269" i="84"/>
  <c r="S2268" i="84"/>
  <c r="S2267" i="84"/>
  <c r="S2266" i="84"/>
  <c r="S2265" i="84"/>
  <c r="S2264" i="84"/>
  <c r="S2263" i="84"/>
  <c r="Q2262" i="84"/>
  <c r="Q2261" i="84"/>
  <c r="S2261" i="84" s="1"/>
  <c r="Q2260" i="84"/>
  <c r="S2260" i="84" s="1"/>
  <c r="Q2259" i="84"/>
  <c r="S2259" i="84" s="1"/>
  <c r="Q2258" i="84"/>
  <c r="S2258" i="84" s="1"/>
  <c r="S2256" i="84"/>
  <c r="S2255" i="84"/>
  <c r="S2254" i="84"/>
  <c r="S2253" i="84"/>
  <c r="S2252" i="84"/>
  <c r="S2251" i="84"/>
  <c r="S2250" i="84"/>
  <c r="S2249" i="84"/>
  <c r="S2248" i="84"/>
  <c r="S2247" i="84"/>
  <c r="S2246" i="84"/>
  <c r="Q2245" i="84"/>
  <c r="Q2244" i="84"/>
  <c r="S2244" i="84" s="1"/>
  <c r="Q2243" i="84"/>
  <c r="S2243" i="84" s="1"/>
  <c r="Q2242" i="84"/>
  <c r="S2242" i="84" s="1"/>
  <c r="Q2241" i="84"/>
  <c r="S2241" i="84" s="1"/>
  <c r="Q2240" i="84"/>
  <c r="S2240" i="84" s="1"/>
  <c r="Q2239" i="84"/>
  <c r="S2239" i="84" s="1"/>
  <c r="Q2238" i="84"/>
  <c r="S2238" i="84" s="1"/>
  <c r="S2237" i="84"/>
  <c r="S2236" i="84"/>
  <c r="S2235" i="84"/>
  <c r="S2234" i="84"/>
  <c r="S2231" i="84"/>
  <c r="S2230" i="84"/>
  <c r="S2229" i="84"/>
  <c r="S2227" i="84"/>
  <c r="S2226" i="84"/>
  <c r="Q2225" i="84"/>
  <c r="S2225" i="84" s="1"/>
  <c r="S2224" i="84"/>
  <c r="Q2223" i="84"/>
  <c r="S2223" i="84" s="1"/>
  <c r="Q2222" i="84"/>
  <c r="S2222" i="84" s="1"/>
  <c r="S2220" i="84"/>
  <c r="Q2218" i="84"/>
  <c r="S2214" i="84"/>
  <c r="Q2213" i="84"/>
  <c r="S2213" i="84" s="1"/>
  <c r="Q2212" i="84"/>
  <c r="S2212" i="84" s="1"/>
  <c r="S2211" i="84"/>
  <c r="S2210" i="84"/>
  <c r="S2209" i="84"/>
  <c r="Q2208" i="84"/>
  <c r="S2208" i="84" s="1"/>
  <c r="S2207" i="84"/>
  <c r="S2206" i="84"/>
  <c r="S2203" i="84"/>
  <c r="S2202" i="84"/>
  <c r="S2201" i="84"/>
  <c r="S2200" i="84"/>
  <c r="S2197" i="84"/>
  <c r="S2196" i="84"/>
  <c r="S2195" i="84"/>
  <c r="Q2194" i="84"/>
  <c r="S2194" i="84" s="1"/>
  <c r="Q2193" i="84"/>
  <c r="S2193" i="84" s="1"/>
  <c r="Q2192" i="84"/>
  <c r="S2192" i="84" s="1"/>
  <c r="Q2191" i="84"/>
  <c r="S2191" i="84" s="1"/>
  <c r="Q2190" i="84"/>
  <c r="S2190" i="84" s="1"/>
  <c r="Q2188" i="84"/>
  <c r="Q2187" i="84"/>
  <c r="S2187" i="84" s="1"/>
  <c r="S2185" i="84"/>
  <c r="S2184" i="84"/>
  <c r="Q2183" i="84"/>
  <c r="S2183" i="84" s="1"/>
  <c r="S2179" i="84"/>
  <c r="Q2178" i="84"/>
  <c r="S2178" i="84" s="1"/>
  <c r="Q2177" i="84"/>
  <c r="Q2176" i="84"/>
  <c r="Q2175" i="84"/>
  <c r="S2175" i="84" s="1"/>
  <c r="Q2174" i="84"/>
  <c r="S2174" i="84" s="1"/>
  <c r="S2173" i="84"/>
  <c r="Q2171" i="84"/>
  <c r="S2171" i="84" s="1"/>
  <c r="S2166" i="84"/>
  <c r="Q2165" i="84"/>
  <c r="S2165" i="84" s="1"/>
  <c r="S2164" i="84"/>
  <c r="S2163" i="84"/>
  <c r="S2162" i="84"/>
  <c r="S2161" i="84"/>
  <c r="S2155" i="84"/>
  <c r="S2149" i="84"/>
  <c r="Q2148" i="84"/>
  <c r="S2148" i="84" s="1"/>
  <c r="S2147" i="84"/>
  <c r="S2146" i="84"/>
  <c r="S2145" i="84"/>
  <c r="S2144" i="84"/>
  <c r="S2143" i="84"/>
  <c r="S2142" i="84"/>
  <c r="Q2141" i="84"/>
  <c r="S2141" i="84" s="1"/>
  <c r="S2140" i="84"/>
  <c r="Q2138" i="84"/>
  <c r="S2138" i="84" s="1"/>
  <c r="Q2137" i="84"/>
  <c r="S2137" i="84" s="1"/>
  <c r="S2136" i="84"/>
  <c r="S2135" i="84"/>
  <c r="S2134" i="84"/>
  <c r="S2133" i="84"/>
  <c r="Q2132" i="84"/>
  <c r="S2132" i="84" s="1"/>
  <c r="S2131" i="84"/>
  <c r="Q2129" i="84"/>
  <c r="S2129" i="84" s="1"/>
  <c r="S2124" i="84"/>
  <c r="Q2122" i="84"/>
  <c r="S2122" i="84" s="1"/>
  <c r="S2121" i="84"/>
  <c r="Q2117" i="84"/>
  <c r="S2073" i="84"/>
  <c r="Q2071" i="84"/>
  <c r="S2071" i="84" s="1"/>
  <c r="Q2070" i="84"/>
  <c r="S2069" i="84"/>
  <c r="Q2066" i="84"/>
  <c r="S2066" i="84" s="1"/>
  <c r="S2065" i="84"/>
  <c r="S2064" i="84"/>
  <c r="S2063" i="84"/>
  <c r="Q2062" i="84"/>
  <c r="S2062" i="84" s="1"/>
  <c r="S2061" i="84"/>
  <c r="S2060" i="84"/>
  <c r="S2059" i="84"/>
  <c r="Q2057" i="84"/>
  <c r="S2057" i="84" s="1"/>
  <c r="Q2056" i="84"/>
  <c r="S2053" i="84"/>
  <c r="S2052" i="84"/>
  <c r="S2050" i="84"/>
  <c r="S2049" i="84"/>
  <c r="S2048" i="84"/>
  <c r="S2047" i="84"/>
  <c r="S2046" i="84"/>
  <c r="Q2044" i="84"/>
  <c r="S2044" i="84" s="1"/>
  <c r="Q2043" i="84"/>
  <c r="S2043" i="84" s="1"/>
  <c r="Q2042" i="84"/>
  <c r="S2042" i="84" s="1"/>
  <c r="Q2040" i="84"/>
  <c r="S2040" i="84" s="1"/>
  <c r="Q2039" i="84"/>
  <c r="S2039" i="84" s="1"/>
  <c r="S2038" i="84"/>
  <c r="S2037" i="84"/>
  <c r="Q2036" i="84"/>
  <c r="S2036" i="84" s="1"/>
  <c r="S2034" i="84"/>
  <c r="S2030" i="84"/>
  <c r="Q2029" i="84"/>
  <c r="S2029" i="84" s="1"/>
  <c r="S2025" i="84"/>
  <c r="Q2024" i="84"/>
  <c r="S2024" i="84" s="1"/>
  <c r="Q2023" i="84"/>
  <c r="Q2022" i="84"/>
  <c r="S2022" i="84" s="1"/>
  <c r="Q2021" i="84"/>
  <c r="Q2020" i="84"/>
  <c r="S2020" i="84" s="1"/>
  <c r="Q2019" i="84"/>
  <c r="S2015" i="84"/>
  <c r="Q2014" i="84"/>
  <c r="S1968" i="84"/>
  <c r="Q1967" i="84"/>
  <c r="S1967" i="84" s="1"/>
  <c r="S1964" i="84"/>
  <c r="S1962" i="84"/>
  <c r="Q1960" i="84"/>
  <c r="S1960" i="84" s="1"/>
  <c r="S1959" i="84"/>
  <c r="S1958" i="84"/>
  <c r="S1957" i="84"/>
  <c r="Q1956" i="84"/>
  <c r="S1956" i="84" s="1"/>
  <c r="S1955" i="84"/>
  <c r="S1954" i="84"/>
  <c r="S1953" i="84"/>
  <c r="Q1952" i="84"/>
  <c r="S1952" i="84" s="1"/>
  <c r="S1951" i="84"/>
  <c r="S1950" i="84"/>
  <c r="S1948" i="84"/>
  <c r="S1946" i="84"/>
  <c r="S1945" i="84"/>
  <c r="S1944" i="84"/>
  <c r="Q1943" i="84"/>
  <c r="S1943" i="84" s="1"/>
  <c r="Q1942" i="84"/>
  <c r="S1942" i="84" s="1"/>
  <c r="Q1941" i="84"/>
  <c r="S1941" i="84" s="1"/>
  <c r="S1940" i="84"/>
  <c r="S1939" i="84"/>
  <c r="Q1938" i="84"/>
  <c r="S1938" i="84" s="1"/>
  <c r="Q1937" i="84"/>
  <c r="S1937" i="84" s="1"/>
  <c r="Q1936" i="84"/>
  <c r="S1936" i="84" s="1"/>
  <c r="Q1935" i="84"/>
  <c r="S1935" i="84" s="1"/>
  <c r="S1934" i="84"/>
  <c r="Q1933" i="84"/>
  <c r="S1933" i="84" s="1"/>
  <c r="S1929" i="84"/>
  <c r="Q1927" i="84"/>
  <c r="S1927" i="84" s="1"/>
  <c r="Q1926" i="84"/>
  <c r="S1926" i="84" s="1"/>
  <c r="Q1925" i="84"/>
  <c r="S1912" i="84"/>
  <c r="Q1911" i="84"/>
  <c r="S1911" i="84" s="1"/>
  <c r="Q1910" i="84"/>
  <c r="S1910" i="84" s="1"/>
  <c r="S1908" i="84"/>
  <c r="Q1907" i="84"/>
  <c r="S1907" i="84" s="1"/>
  <c r="Q1906" i="84"/>
  <c r="S1906" i="84" s="1"/>
  <c r="Q1905" i="84"/>
  <c r="S1905" i="84" s="1"/>
  <c r="Q1904" i="84"/>
  <c r="S1904" i="84" s="1"/>
  <c r="S1903" i="84"/>
  <c r="Q1901" i="84"/>
  <c r="Q1898" i="84"/>
  <c r="Q1897" i="84"/>
  <c r="S1897" i="84" s="1"/>
  <c r="Q1896" i="84"/>
  <c r="S1896" i="84" s="1"/>
  <c r="Q1894" i="84"/>
  <c r="S1894" i="84" s="1"/>
  <c r="S1893" i="84"/>
  <c r="S1892" i="84"/>
  <c r="S1891" i="84"/>
  <c r="Q1890" i="84"/>
  <c r="S1890" i="84" s="1"/>
  <c r="Q1889" i="84"/>
  <c r="S1889" i="84" s="1"/>
  <c r="Q1888" i="84"/>
  <c r="S1886" i="84"/>
  <c r="S1884" i="84"/>
  <c r="S1883" i="84"/>
  <c r="S1882" i="84"/>
  <c r="Q1881" i="84"/>
  <c r="S1881" i="84" s="1"/>
  <c r="Q1880" i="84"/>
  <c r="S1880" i="84" s="1"/>
  <c r="Q1879" i="84"/>
  <c r="S1879" i="84" s="1"/>
  <c r="S1878" i="84"/>
  <c r="Q1877" i="84"/>
  <c r="S1877" i="84" s="1"/>
  <c r="Q1876" i="84"/>
  <c r="S1876" i="84" s="1"/>
  <c r="S1875" i="84"/>
  <c r="S1874" i="84"/>
  <c r="Q1873" i="84"/>
  <c r="S1873" i="84" s="1"/>
  <c r="S1871" i="84"/>
  <c r="Q1870" i="84"/>
  <c r="S1870" i="84" s="1"/>
  <c r="Q1869" i="84"/>
  <c r="S1869" i="84" s="1"/>
  <c r="Q1868" i="84"/>
  <c r="S1868" i="84" s="1"/>
  <c r="Q1867" i="84"/>
  <c r="S1866" i="84"/>
  <c r="S1864" i="84"/>
  <c r="Q1861" i="84"/>
  <c r="S1861" i="84" s="1"/>
  <c r="Q1859" i="84"/>
  <c r="S1859" i="84" s="1"/>
  <c r="Q1858" i="84"/>
  <c r="S1858" i="84" s="1"/>
  <c r="Q1855" i="84"/>
  <c r="S1855" i="84" s="1"/>
  <c r="S1847" i="84"/>
  <c r="S1845" i="84"/>
  <c r="Q1844" i="84"/>
  <c r="S1844" i="84" s="1"/>
  <c r="Q1843" i="84"/>
  <c r="S1843" i="84" s="1"/>
  <c r="Q1842" i="84"/>
  <c r="S1842" i="84" s="1"/>
  <c r="Q1841" i="84"/>
  <c r="S1841" i="84" s="1"/>
  <c r="S1837" i="84"/>
  <c r="S1835" i="84"/>
  <c r="S1834" i="84"/>
  <c r="S1833" i="84"/>
  <c r="S1832" i="84"/>
  <c r="Q1831" i="84"/>
  <c r="S1831" i="84" s="1"/>
  <c r="Q1830" i="84"/>
  <c r="S1830" i="84" s="1"/>
  <c r="S1827" i="84"/>
  <c r="S1825" i="84"/>
  <c r="S1824" i="84"/>
  <c r="S1823" i="84"/>
  <c r="Q1822" i="84"/>
  <c r="S1822" i="84" s="1"/>
  <c r="S1821" i="84"/>
  <c r="Q1820" i="84"/>
  <c r="S1820" i="84" s="1"/>
  <c r="Q1819" i="84"/>
  <c r="S1819" i="84" s="1"/>
  <c r="S1816" i="84"/>
  <c r="S1814" i="84"/>
  <c r="S1813" i="84"/>
  <c r="S1812" i="84"/>
  <c r="Q1811" i="84"/>
  <c r="S1811" i="84" s="1"/>
  <c r="S1810" i="84"/>
  <c r="Q1809" i="84"/>
  <c r="S1809" i="84" s="1"/>
  <c r="Q1808" i="84"/>
  <c r="S1808" i="84" s="1"/>
  <c r="S1807" i="84"/>
  <c r="S1805" i="84"/>
  <c r="S1803" i="84"/>
  <c r="S1802" i="84"/>
  <c r="S1801" i="84"/>
  <c r="Q1800" i="84"/>
  <c r="S1800" i="84" s="1"/>
  <c r="S1799" i="84"/>
  <c r="Q1798" i="84"/>
  <c r="S1798" i="84" s="1"/>
  <c r="Q1797" i="84"/>
  <c r="S1797" i="84" s="1"/>
  <c r="Q1796" i="84"/>
  <c r="S1796" i="84" s="1"/>
  <c r="S1795" i="84"/>
  <c r="S1793" i="84"/>
  <c r="S1791" i="84"/>
  <c r="S1790" i="84"/>
  <c r="S1789" i="84"/>
  <c r="Q1788" i="84"/>
  <c r="S1788" i="84" s="1"/>
  <c r="S1787" i="84"/>
  <c r="Q1786" i="84"/>
  <c r="S1786" i="84" s="1"/>
  <c r="Q1785" i="84"/>
  <c r="S1785" i="84" s="1"/>
  <c r="Q1784" i="84"/>
  <c r="S1784" i="84" s="1"/>
  <c r="S1783" i="84"/>
  <c r="S1781" i="84"/>
  <c r="S1779" i="84"/>
  <c r="S1778" i="84"/>
  <c r="S1777" i="84"/>
  <c r="Q1776" i="84"/>
  <c r="S1776" i="84" s="1"/>
  <c r="S1775" i="84"/>
  <c r="Q1774" i="84"/>
  <c r="S1774" i="84" s="1"/>
  <c r="Q1773" i="84"/>
  <c r="S1773" i="84" s="1"/>
  <c r="Q1772" i="84"/>
  <c r="S1772" i="84" s="1"/>
  <c r="S1771" i="84"/>
  <c r="S1770" i="84"/>
  <c r="S1768" i="84"/>
  <c r="S1767" i="84"/>
  <c r="S1766" i="84"/>
  <c r="S1765" i="84"/>
  <c r="Q1764" i="84"/>
  <c r="S1764" i="84" s="1"/>
  <c r="Q1763" i="84"/>
  <c r="S1763" i="84" s="1"/>
  <c r="Q1762" i="84"/>
  <c r="S1762" i="84" s="1"/>
  <c r="S1761" i="84"/>
  <c r="S1760" i="84"/>
  <c r="S1759" i="84"/>
  <c r="Q1758" i="84"/>
  <c r="S1758" i="84" s="1"/>
  <c r="S1757" i="84"/>
  <c r="Q1756" i="84"/>
  <c r="S1756" i="84" s="1"/>
  <c r="Q1755" i="84"/>
  <c r="S1755" i="84" s="1"/>
  <c r="Q1754" i="84"/>
  <c r="S1754" i="84" s="1"/>
  <c r="S1753" i="84"/>
  <c r="S1751" i="84"/>
  <c r="S1750" i="84"/>
  <c r="S1749" i="84"/>
  <c r="S1748" i="84"/>
  <c r="S1747" i="84"/>
  <c r="Q1746" i="84"/>
  <c r="S1746" i="84" s="1"/>
  <c r="S1745" i="84"/>
  <c r="S1744" i="84"/>
  <c r="S1743" i="84"/>
  <c r="Q1742" i="84"/>
  <c r="S1742" i="84" s="1"/>
  <c r="Q1741" i="84"/>
  <c r="S1741" i="84" s="1"/>
  <c r="Q1740" i="84"/>
  <c r="S1740" i="84" s="1"/>
  <c r="S1739" i="84"/>
  <c r="S1738" i="84"/>
  <c r="S1737" i="84"/>
  <c r="Q1736" i="84"/>
  <c r="S1736" i="84" s="1"/>
  <c r="Q1735" i="84"/>
  <c r="S1735" i="84" s="1"/>
  <c r="S1734" i="84"/>
  <c r="S1733" i="84"/>
  <c r="S1732" i="84"/>
  <c r="S1731" i="84"/>
  <c r="Q1730" i="84"/>
  <c r="S1730" i="84" s="1"/>
  <c r="S1728" i="84"/>
  <c r="S1725" i="84"/>
  <c r="S1723" i="84"/>
  <c r="Q1722" i="84"/>
  <c r="S1722" i="84" s="1"/>
  <c r="Q1721" i="84"/>
  <c r="S1721" i="84" s="1"/>
  <c r="S1720" i="84"/>
  <c r="S1718" i="84"/>
  <c r="Q1717" i="84"/>
  <c r="S1717" i="84" s="1"/>
  <c r="Q1716" i="84"/>
  <c r="S1716" i="84" s="1"/>
  <c r="S1715" i="84"/>
  <c r="S1714" i="84"/>
  <c r="S1713" i="84"/>
  <c r="S1712" i="84"/>
  <c r="Q1711" i="84"/>
  <c r="S1711" i="84" s="1"/>
  <c r="S1710" i="84"/>
  <c r="S1709" i="84"/>
  <c r="S1707" i="84"/>
  <c r="S1706" i="84"/>
  <c r="S1705" i="84"/>
  <c r="S1704" i="84"/>
  <c r="Q1703" i="84"/>
  <c r="S1703" i="84" s="1"/>
  <c r="Q1702" i="84"/>
  <c r="S1702" i="84" s="1"/>
  <c r="S1701" i="84"/>
  <c r="S1700" i="84"/>
  <c r="S1699" i="84"/>
  <c r="Q1698" i="84"/>
  <c r="S1698" i="84" s="1"/>
  <c r="Q1697" i="84"/>
  <c r="S1697" i="84" s="1"/>
  <c r="S1696" i="84"/>
  <c r="S1695" i="84"/>
  <c r="S1694" i="84"/>
  <c r="S1693" i="84"/>
  <c r="Q1692" i="84"/>
  <c r="S1692" i="84" s="1"/>
  <c r="S1691" i="84"/>
  <c r="S1690" i="84"/>
  <c r="S1688" i="84"/>
  <c r="S1687" i="84"/>
  <c r="S1686" i="84"/>
  <c r="S1685" i="84"/>
  <c r="Q1684" i="84"/>
  <c r="S1684" i="84" s="1"/>
  <c r="Q1683" i="84"/>
  <c r="S1683" i="84" s="1"/>
  <c r="S1682" i="84"/>
  <c r="S1681" i="84"/>
  <c r="S1680" i="84"/>
  <c r="Q1679" i="84"/>
  <c r="S1679" i="84" s="1"/>
  <c r="Q1678" i="84"/>
  <c r="S1678" i="84" s="1"/>
  <c r="S1677" i="84"/>
  <c r="S1676" i="84"/>
  <c r="S1675" i="84"/>
  <c r="S1674" i="84"/>
  <c r="Q1673" i="84"/>
  <c r="S1673" i="84" s="1"/>
  <c r="S1672" i="84"/>
  <c r="S1671" i="84"/>
  <c r="S1669" i="84"/>
  <c r="S1668" i="84"/>
  <c r="S1667" i="84"/>
  <c r="S1666" i="84"/>
  <c r="Q1665" i="84"/>
  <c r="S1665" i="84" s="1"/>
  <c r="Q1664" i="84"/>
  <c r="S1664" i="84" s="1"/>
  <c r="S1663" i="84"/>
  <c r="S1662" i="84"/>
  <c r="S1661" i="84"/>
  <c r="Q1660" i="84"/>
  <c r="S1660" i="84" s="1"/>
  <c r="Q1659" i="84"/>
  <c r="S1659" i="84" s="1"/>
  <c r="S1658" i="84"/>
  <c r="S1657" i="84"/>
  <c r="S1656" i="84"/>
  <c r="S1655" i="84"/>
  <c r="S1652" i="84"/>
  <c r="S1651" i="84"/>
  <c r="S1650" i="84"/>
  <c r="S1649" i="84"/>
  <c r="S1648" i="84"/>
  <c r="S1647" i="84"/>
  <c r="S1646" i="84"/>
  <c r="S1645" i="84"/>
  <c r="S1643" i="84"/>
  <c r="Q1640" i="84"/>
  <c r="S1640" i="84" s="1"/>
  <c r="S1639" i="84"/>
  <c r="S1638" i="84"/>
  <c r="S1637" i="84"/>
  <c r="S1636" i="84"/>
  <c r="S1632" i="84"/>
  <c r="S1631" i="84"/>
  <c r="S1630" i="84"/>
  <c r="S1629" i="84"/>
  <c r="S1628" i="84"/>
  <c r="S1627" i="84"/>
  <c r="S1626" i="84"/>
  <c r="S1625" i="84"/>
  <c r="S1622" i="84"/>
  <c r="Q1620" i="84"/>
  <c r="S1620" i="84" s="1"/>
  <c r="S1619" i="84"/>
  <c r="S1618" i="84"/>
  <c r="S1617" i="84"/>
  <c r="S1616" i="84"/>
  <c r="S1615" i="84"/>
  <c r="S1614" i="84"/>
  <c r="S1613" i="84"/>
  <c r="S1612" i="84"/>
  <c r="S1609" i="84"/>
  <c r="Q1606" i="84"/>
  <c r="S1606" i="84" s="1"/>
  <c r="S1605" i="84"/>
  <c r="S1604" i="84"/>
  <c r="S1603" i="84"/>
  <c r="S1602" i="84"/>
  <c r="Q1600" i="84"/>
  <c r="S1600" i="84" s="1"/>
  <c r="S1599" i="84"/>
  <c r="Q1597" i="84"/>
  <c r="S1597" i="84" s="1"/>
  <c r="S1595" i="84"/>
  <c r="S1594" i="84"/>
  <c r="S1593" i="84"/>
  <c r="S1592" i="84"/>
  <c r="Q1591" i="84"/>
  <c r="S1591" i="84" s="1"/>
  <c r="S1589" i="84"/>
  <c r="S1588" i="84"/>
  <c r="S1587" i="84"/>
  <c r="S1586" i="84"/>
  <c r="Q1585" i="84"/>
  <c r="S1585" i="84" s="1"/>
  <c r="S1582" i="84"/>
  <c r="S1581" i="84"/>
  <c r="S1580" i="84"/>
  <c r="Q1579" i="84"/>
  <c r="S1579" i="84" s="1"/>
  <c r="S1578" i="84"/>
  <c r="S1577" i="84"/>
  <c r="Q1575" i="84"/>
  <c r="S1575" i="84" s="1"/>
  <c r="Q1574" i="84"/>
  <c r="S1574" i="84" s="1"/>
  <c r="Q1572" i="84"/>
  <c r="S1572" i="84" s="1"/>
  <c r="S1571" i="84"/>
  <c r="S1570" i="84"/>
  <c r="S1569" i="84"/>
  <c r="S1568" i="84"/>
  <c r="Q1564" i="84"/>
  <c r="S1564" i="84" s="1"/>
  <c r="S1562" i="84"/>
  <c r="S1561" i="84"/>
  <c r="S1560" i="84"/>
  <c r="S1558" i="84"/>
  <c r="S1552" i="84"/>
  <c r="S1498" i="84"/>
  <c r="S1497" i="84"/>
  <c r="S1495" i="84"/>
  <c r="S1494" i="84"/>
  <c r="S1493" i="84"/>
  <c r="Q1492" i="84"/>
  <c r="S1492" i="84" s="1"/>
  <c r="S1490" i="84"/>
  <c r="S1489" i="84"/>
  <c r="S1488" i="84"/>
  <c r="Q1484" i="84"/>
  <c r="S1484" i="84" s="1"/>
  <c r="S1481" i="84"/>
  <c r="S1480" i="84"/>
  <c r="S1479" i="84"/>
  <c r="Q1478" i="84"/>
  <c r="S1478" i="84" s="1"/>
  <c r="S1477" i="84"/>
  <c r="S1475" i="84"/>
  <c r="S1474" i="84"/>
  <c r="S1472" i="84"/>
  <c r="Q1468" i="84"/>
  <c r="S1468" i="84" s="1"/>
  <c r="S1467" i="84"/>
  <c r="S1466" i="84"/>
  <c r="S1464" i="84"/>
  <c r="S1462" i="84"/>
  <c r="S1461" i="84"/>
  <c r="S1460" i="84"/>
  <c r="Q1459" i="84"/>
  <c r="S1459" i="84" s="1"/>
  <c r="Q1458" i="84"/>
  <c r="S1458" i="84" s="1"/>
  <c r="S1457" i="84"/>
  <c r="S1456" i="84"/>
  <c r="S1454" i="84"/>
  <c r="S1452" i="84"/>
  <c r="S1451" i="84"/>
  <c r="S1450" i="84"/>
  <c r="Q1449" i="84"/>
  <c r="S1449" i="84" s="1"/>
  <c r="Q1448" i="84"/>
  <c r="S1448" i="84" s="1"/>
  <c r="S1447" i="84"/>
  <c r="S1446" i="84"/>
  <c r="S1445" i="84"/>
  <c r="Q1442" i="84"/>
  <c r="S1442" i="84" s="1"/>
  <c r="S1441" i="84"/>
  <c r="S1437" i="84"/>
  <c r="Q1432" i="84"/>
  <c r="S1432" i="84" s="1"/>
  <c r="S1430" i="84"/>
  <c r="Q1429" i="84"/>
  <c r="S1429" i="84" s="1"/>
  <c r="S1427" i="84"/>
  <c r="S1424" i="84"/>
  <c r="S1423" i="84"/>
  <c r="Q1422" i="84"/>
  <c r="S1422" i="84" s="1"/>
  <c r="Q1421" i="84"/>
  <c r="S1420" i="84"/>
  <c r="S1417" i="84"/>
  <c r="Q1405" i="84"/>
  <c r="S1400" i="84"/>
  <c r="S1399" i="84"/>
  <c r="Q1396" i="84"/>
  <c r="S1396" i="84" s="1"/>
  <c r="Q1395" i="84"/>
  <c r="S1395" i="84" s="1"/>
  <c r="S1393" i="84"/>
  <c r="S1392" i="84"/>
  <c r="S1391" i="84"/>
  <c r="S1390" i="84"/>
  <c r="S1389" i="84"/>
  <c r="Q1383" i="84"/>
  <c r="S1383" i="84" s="1"/>
  <c r="S1363" i="84"/>
  <c r="S1362" i="84"/>
  <c r="S1361" i="84"/>
  <c r="Q1360" i="84"/>
  <c r="S1360" i="84" s="1"/>
  <c r="S1357" i="84"/>
  <c r="S1353" i="84"/>
  <c r="Q1337" i="84"/>
  <c r="S1337" i="84" s="1"/>
  <c r="S1336" i="84"/>
  <c r="Q1331" i="84"/>
  <c r="S1331" i="84" s="1"/>
  <c r="S1325" i="84"/>
  <c r="S1324" i="84"/>
  <c r="S1323" i="84"/>
  <c r="Q1321" i="84"/>
  <c r="S1321" i="84" s="1"/>
  <c r="S1320" i="84"/>
  <c r="S1319" i="84"/>
  <c r="S1318" i="84"/>
  <c r="S1317" i="84"/>
  <c r="S1315" i="84"/>
  <c r="S1314" i="84"/>
  <c r="S1313" i="84"/>
  <c r="S1312" i="84"/>
  <c r="Q1311" i="84"/>
  <c r="S1311" i="84" s="1"/>
  <c r="Q1310" i="84"/>
  <c r="S1310" i="84" s="1"/>
  <c r="Q1309" i="84"/>
  <c r="S1309" i="84" s="1"/>
  <c r="Q1308" i="84"/>
  <c r="S1308" i="84" s="1"/>
  <c r="Q1307" i="84"/>
  <c r="S1307" i="84" s="1"/>
  <c r="Q1306" i="84"/>
  <c r="S1306" i="84" s="1"/>
  <c r="S1305" i="84"/>
  <c r="S1304" i="84"/>
  <c r="S1302" i="84"/>
  <c r="Q1301" i="84"/>
  <c r="S1301" i="84" s="1"/>
  <c r="S1299" i="84"/>
  <c r="S1298" i="84"/>
  <c r="S1297" i="84"/>
  <c r="Q1295" i="84"/>
  <c r="S1295" i="84" s="1"/>
  <c r="S1293" i="84"/>
  <c r="Q1292" i="84"/>
  <c r="S1292" i="84" s="1"/>
  <c r="Q1291" i="84"/>
  <c r="S1289" i="84"/>
  <c r="S1288" i="84"/>
  <c r="S1287" i="84"/>
  <c r="S1286" i="84"/>
  <c r="S1285" i="84"/>
  <c r="Q1280" i="84"/>
  <c r="S1280" i="84" s="1"/>
  <c r="S1279" i="84"/>
  <c r="S1276" i="84"/>
  <c r="S1275" i="84"/>
  <c r="S1274" i="84"/>
  <c r="S1273" i="84"/>
  <c r="S1272" i="84"/>
  <c r="S1271" i="84"/>
  <c r="Q1269" i="84"/>
  <c r="S1269" i="84" s="1"/>
  <c r="Q1266" i="84"/>
  <c r="S1266" i="84" s="1"/>
  <c r="S1265" i="84"/>
  <c r="Q1262" i="84"/>
  <c r="S1262" i="84" s="1"/>
  <c r="Q1261" i="84"/>
  <c r="S1261" i="84" s="1"/>
  <c r="Q1256" i="84"/>
  <c r="S1256" i="84" s="1"/>
  <c r="S1255" i="84"/>
  <c r="S1252" i="84"/>
  <c r="S1251" i="84"/>
  <c r="S1250" i="84"/>
  <c r="S1249" i="84"/>
  <c r="S1248" i="84"/>
  <c r="S1247" i="84"/>
  <c r="Q1245" i="84"/>
  <c r="S1245" i="84" s="1"/>
  <c r="S1243" i="84"/>
  <c r="Q1240" i="84"/>
  <c r="S1240" i="84" s="1"/>
  <c r="S1239" i="84"/>
  <c r="S1238" i="84"/>
  <c r="S1237" i="84"/>
  <c r="S1233" i="84"/>
  <c r="S1230" i="84"/>
  <c r="S1229" i="84"/>
  <c r="S1227" i="84"/>
  <c r="S1226" i="84"/>
  <c r="S1225" i="84"/>
  <c r="S1224" i="84"/>
  <c r="S1223" i="84"/>
  <c r="S1222" i="84"/>
  <c r="S1221" i="84"/>
  <c r="Q1219" i="84"/>
  <c r="S1219" i="84" s="1"/>
  <c r="S1218" i="84"/>
  <c r="S1217" i="84"/>
  <c r="S1216" i="84"/>
  <c r="S1214" i="84"/>
  <c r="S1213" i="84"/>
  <c r="S1212" i="84"/>
  <c r="S1210" i="84"/>
  <c r="S1208" i="84"/>
  <c r="S1206" i="84"/>
  <c r="Q1205" i="84"/>
  <c r="S1205" i="84" s="1"/>
  <c r="Q1204" i="84"/>
  <c r="S1204" i="84" s="1"/>
  <c r="S1203" i="84"/>
  <c r="S1202" i="84"/>
  <c r="S1201" i="84"/>
  <c r="S1200" i="84"/>
  <c r="S1198" i="84"/>
  <c r="S1197" i="84"/>
  <c r="S1196" i="84"/>
  <c r="S1195" i="84"/>
  <c r="S1194" i="84"/>
  <c r="Q1193" i="84"/>
  <c r="S1193" i="84" s="1"/>
  <c r="S1192" i="84"/>
  <c r="Q1191" i="84"/>
  <c r="S1191" i="84" s="1"/>
  <c r="Q1190" i="84"/>
  <c r="S1190" i="84" s="1"/>
  <c r="S1188" i="84"/>
  <c r="S1187" i="84"/>
  <c r="S1183" i="84"/>
  <c r="S1182" i="84"/>
  <c r="S1181" i="84"/>
  <c r="S1180" i="84"/>
  <c r="S1179" i="84"/>
  <c r="S1178" i="84"/>
  <c r="S1176" i="84"/>
  <c r="S1175" i="84"/>
  <c r="Q1171" i="84"/>
  <c r="S1171" i="84" s="1"/>
  <c r="S1168" i="84"/>
  <c r="S1165" i="84"/>
  <c r="Q1160" i="84"/>
  <c r="S1160" i="84" s="1"/>
  <c r="S1159" i="84"/>
  <c r="S1158" i="84"/>
  <c r="S1157" i="84"/>
  <c r="S1156" i="84"/>
  <c r="Q1155" i="84"/>
  <c r="S1155" i="84" s="1"/>
  <c r="Q1154" i="84"/>
  <c r="S1154" i="84" s="1"/>
  <c r="S1153" i="84"/>
  <c r="S1152" i="84"/>
  <c r="S1151" i="84"/>
  <c r="Q1150" i="84"/>
  <c r="S1150" i="84" s="1"/>
  <c r="Q1149" i="84"/>
  <c r="S1149" i="84" s="1"/>
  <c r="S1147" i="84"/>
  <c r="S1146" i="84"/>
  <c r="S1141" i="84"/>
  <c r="S1140" i="84"/>
  <c r="S1138" i="84"/>
  <c r="Q1134" i="84"/>
  <c r="S1134" i="84" s="1"/>
  <c r="S1133" i="84"/>
  <c r="S1132" i="84"/>
  <c r="S1131" i="84"/>
  <c r="S1130" i="84"/>
  <c r="Q1129" i="84"/>
  <c r="S1129" i="84" s="1"/>
  <c r="Q1128" i="84"/>
  <c r="S1128" i="84" s="1"/>
  <c r="S1127" i="84"/>
  <c r="S1126" i="84"/>
  <c r="S1125" i="84"/>
  <c r="Q1124" i="84"/>
  <c r="S1124" i="84" s="1"/>
  <c r="S1122" i="84"/>
  <c r="S1121" i="84"/>
  <c r="S1118" i="84"/>
  <c r="S1117" i="84"/>
  <c r="S1115" i="84"/>
  <c r="Q1111" i="84"/>
  <c r="S1111" i="84" s="1"/>
  <c r="S1110" i="84"/>
  <c r="S1109" i="84"/>
  <c r="S1108" i="84"/>
  <c r="S1107" i="84"/>
  <c r="Q1106" i="84"/>
  <c r="S1106" i="84" s="1"/>
  <c r="Q1105" i="84"/>
  <c r="S1105" i="84" s="1"/>
  <c r="S1104" i="84"/>
  <c r="S1103" i="84"/>
  <c r="S1102" i="84"/>
  <c r="Q1101" i="84"/>
  <c r="S1101" i="84" s="1"/>
  <c r="Q1100" i="84"/>
  <c r="S1100" i="84" s="1"/>
  <c r="S1098" i="84"/>
  <c r="S1097" i="84"/>
  <c r="S1092" i="84"/>
  <c r="S1091" i="84"/>
  <c r="S1089" i="84"/>
  <c r="S1088" i="84"/>
  <c r="S1087" i="84"/>
  <c r="S1086" i="84"/>
  <c r="Q1085" i="84"/>
  <c r="S1085" i="84" s="1"/>
  <c r="Q1073" i="84"/>
  <c r="Q1072" i="84"/>
  <c r="S1055" i="84"/>
  <c r="S1054" i="84"/>
  <c r="S1053" i="84"/>
  <c r="S1052" i="84"/>
  <c r="S1051" i="84"/>
  <c r="S1050" i="84"/>
  <c r="Q1049" i="84"/>
  <c r="S1049" i="84" s="1"/>
  <c r="S1048" i="84"/>
  <c r="S1047" i="84"/>
  <c r="S1046" i="84"/>
  <c r="S1045" i="84"/>
  <c r="S1044" i="84"/>
  <c r="S1043" i="84"/>
  <c r="S1042" i="84"/>
  <c r="S1041" i="84"/>
  <c r="S1040" i="84"/>
  <c r="S1039" i="84"/>
  <c r="S1038" i="84"/>
  <c r="S1037" i="84"/>
  <c r="S1036" i="84"/>
  <c r="S1035" i="84"/>
  <c r="S1034" i="84"/>
  <c r="S1033" i="84"/>
  <c r="S1029" i="84"/>
  <c r="Q1027" i="84"/>
  <c r="S1027" i="84" s="1"/>
  <c r="S1026" i="84"/>
  <c r="Q1025" i="84"/>
  <c r="S1025" i="84" s="1"/>
  <c r="Q1024" i="84"/>
  <c r="S1024" i="84" s="1"/>
  <c r="Q1023" i="84"/>
  <c r="S1023" i="84" s="1"/>
  <c r="Q1022" i="84"/>
  <c r="S1022" i="84" s="1"/>
  <c r="Q1021" i="84"/>
  <c r="S1021" i="84" s="1"/>
  <c r="Q1020" i="84"/>
  <c r="S1020" i="84" s="1"/>
  <c r="Q1019" i="84"/>
  <c r="S1019" i="84" s="1"/>
  <c r="Q1018" i="84"/>
  <c r="S1018" i="84" s="1"/>
  <c r="Q1017" i="84"/>
  <c r="S1017" i="84" s="1"/>
  <c r="Q1016" i="84"/>
  <c r="S1016" i="84" s="1"/>
  <c r="Q1015" i="84"/>
  <c r="S1015" i="84" s="1"/>
  <c r="Q1014" i="84"/>
  <c r="S1014" i="84" s="1"/>
  <c r="Q1013" i="84"/>
  <c r="S1013" i="84" s="1"/>
  <c r="Q1012" i="84"/>
  <c r="S1012" i="84" s="1"/>
  <c r="S1009" i="84"/>
  <c r="Q1008" i="84"/>
  <c r="S1008" i="84" s="1"/>
  <c r="S1007" i="84"/>
  <c r="S1006" i="84"/>
  <c r="S1005" i="84"/>
  <c r="Q1004" i="84"/>
  <c r="S1004" i="84" s="1"/>
  <c r="Q1003" i="84"/>
  <c r="S1003" i="84" s="1"/>
  <c r="S1002" i="84"/>
  <c r="Q1001" i="84"/>
  <c r="S1001" i="84" s="1"/>
  <c r="Q1000" i="84"/>
  <c r="S1000" i="84" s="1"/>
  <c r="Q999" i="84"/>
  <c r="S999" i="84" s="1"/>
  <c r="S998" i="84"/>
  <c r="S997" i="84"/>
  <c r="S996" i="84"/>
  <c r="S995" i="84"/>
  <c r="S994" i="84"/>
  <c r="S993" i="84"/>
  <c r="S992" i="84"/>
  <c r="Q991" i="84"/>
  <c r="S991" i="84" s="1"/>
  <c r="Q990" i="84"/>
  <c r="S990" i="84" s="1"/>
  <c r="Q989" i="84"/>
  <c r="S989" i="84" s="1"/>
  <c r="S988" i="84"/>
  <c r="S987" i="84"/>
  <c r="S986" i="84"/>
  <c r="S985" i="84"/>
  <c r="S984" i="84"/>
  <c r="S983" i="84"/>
  <c r="S982" i="84"/>
  <c r="S981" i="84"/>
  <c r="S980" i="84"/>
  <c r="S979" i="84"/>
  <c r="S978" i="84"/>
  <c r="Q977" i="84"/>
  <c r="S977" i="84" s="1"/>
  <c r="Q976" i="84"/>
  <c r="S976" i="84" s="1"/>
  <c r="Q975" i="84"/>
  <c r="S975" i="84" s="1"/>
  <c r="Q974" i="84"/>
  <c r="S974" i="84" s="1"/>
  <c r="Q973" i="84"/>
  <c r="S973" i="84" s="1"/>
  <c r="Q972" i="84"/>
  <c r="S972" i="84" s="1"/>
  <c r="S967" i="84"/>
  <c r="S966" i="84"/>
  <c r="S965" i="84"/>
  <c r="S964" i="84"/>
  <c r="Q963" i="84"/>
  <c r="S963" i="84" s="1"/>
  <c r="Q962" i="84"/>
  <c r="S962" i="84" s="1"/>
  <c r="Q961" i="84"/>
  <c r="S961" i="84" s="1"/>
  <c r="Q960" i="84"/>
  <c r="S960" i="84" s="1"/>
  <c r="Q959" i="84"/>
  <c r="S959" i="84" s="1"/>
  <c r="Q958" i="84"/>
  <c r="S958" i="84" s="1"/>
  <c r="Q957" i="84"/>
  <c r="S957" i="84" s="1"/>
  <c r="Q956" i="84"/>
  <c r="S956" i="84" s="1"/>
  <c r="Q955" i="84"/>
  <c r="S955" i="84" s="1"/>
  <c r="Q954" i="84"/>
  <c r="S954" i="84" s="1"/>
  <c r="Q953" i="84"/>
  <c r="S953" i="84" s="1"/>
  <c r="Q952" i="84"/>
  <c r="S952" i="84" s="1"/>
  <c r="S951" i="84"/>
  <c r="S950" i="84"/>
  <c r="S949" i="84"/>
  <c r="S948" i="84"/>
  <c r="S947" i="84"/>
  <c r="S946" i="84"/>
  <c r="S945" i="84"/>
  <c r="S944" i="84"/>
  <c r="S943" i="84"/>
  <c r="S942" i="84"/>
  <c r="S941" i="84"/>
  <c r="Q940" i="84"/>
  <c r="S940" i="84" s="1"/>
  <c r="Q939" i="84"/>
  <c r="S939" i="84" s="1"/>
  <c r="Q938" i="84"/>
  <c r="S938" i="84" s="1"/>
  <c r="Q937" i="84"/>
  <c r="Q936" i="84"/>
  <c r="S936" i="84" s="1"/>
  <c r="Q935" i="84"/>
  <c r="S935" i="84" s="1"/>
  <c r="Q934" i="84"/>
  <c r="Q933" i="84"/>
  <c r="S933" i="84" s="1"/>
  <c r="Q932" i="84"/>
  <c r="S932" i="84" s="1"/>
  <c r="Q931" i="84"/>
  <c r="S931" i="84" s="1"/>
  <c r="S930" i="84"/>
  <c r="S929" i="84"/>
  <c r="S928" i="84"/>
  <c r="S927" i="84"/>
  <c r="Q926" i="84"/>
  <c r="S926" i="84" s="1"/>
  <c r="Q925" i="84"/>
  <c r="S925" i="84" s="1"/>
  <c r="Q924" i="84"/>
  <c r="S924" i="84" s="1"/>
  <c r="Q923" i="84"/>
  <c r="S923" i="84" s="1"/>
  <c r="S922" i="84"/>
  <c r="S921" i="84"/>
  <c r="S920" i="84"/>
  <c r="S919" i="84"/>
  <c r="Q918" i="84"/>
  <c r="S918" i="84" s="1"/>
  <c r="Q917" i="84"/>
  <c r="S917" i="84" s="1"/>
  <c r="Q916" i="84"/>
  <c r="S916" i="84" s="1"/>
  <c r="Q915" i="84"/>
  <c r="S915" i="84" s="1"/>
  <c r="Q914" i="84"/>
  <c r="S914" i="84" s="1"/>
  <c r="Q913" i="84"/>
  <c r="S913" i="84" s="1"/>
  <c r="Q912" i="84"/>
  <c r="S912" i="84" s="1"/>
  <c r="Q911" i="84"/>
  <c r="S911" i="84" s="1"/>
  <c r="Q910" i="84"/>
  <c r="S910" i="84" s="1"/>
  <c r="S908" i="84"/>
  <c r="S907" i="84"/>
  <c r="S906" i="84"/>
  <c r="S905" i="84"/>
  <c r="S904" i="84"/>
  <c r="S903" i="84"/>
  <c r="S902" i="84"/>
  <c r="S901" i="84"/>
  <c r="Q900" i="84"/>
  <c r="Q899" i="84"/>
  <c r="S899" i="84" s="1"/>
  <c r="S898" i="84"/>
  <c r="S897" i="84"/>
  <c r="S896" i="84"/>
  <c r="S895" i="84"/>
  <c r="Q894" i="84"/>
  <c r="S894" i="84" s="1"/>
  <c r="Q893" i="84"/>
  <c r="S893" i="84" s="1"/>
  <c r="S889" i="84"/>
  <c r="S888" i="84"/>
  <c r="S887" i="84"/>
  <c r="S886" i="84"/>
  <c r="Q885" i="84"/>
  <c r="S885" i="84" s="1"/>
  <c r="Q884" i="84"/>
  <c r="S884" i="84" s="1"/>
  <c r="Q883" i="84"/>
  <c r="Q882" i="84"/>
  <c r="S882" i="84" s="1"/>
  <c r="Q881" i="84"/>
  <c r="Q880" i="84"/>
  <c r="S880" i="84" s="1"/>
  <c r="S879" i="84"/>
  <c r="S878" i="84"/>
  <c r="S877" i="84"/>
  <c r="S876" i="84"/>
  <c r="S875" i="84"/>
  <c r="S874" i="84"/>
  <c r="S873" i="84"/>
  <c r="S872" i="84"/>
  <c r="Q871" i="84"/>
  <c r="S871" i="84" s="1"/>
  <c r="Q870" i="84"/>
  <c r="S870" i="84" s="1"/>
  <c r="S869" i="84"/>
  <c r="S868" i="84"/>
  <c r="S867" i="84"/>
  <c r="Q866" i="84"/>
  <c r="Q865" i="84"/>
  <c r="Q864" i="84"/>
  <c r="S864" i="84" s="1"/>
  <c r="Q863" i="84"/>
  <c r="Q862" i="84"/>
  <c r="Q861" i="84"/>
  <c r="S861" i="84" s="1"/>
  <c r="Q860" i="84"/>
  <c r="S860" i="84" s="1"/>
  <c r="Q859" i="84"/>
  <c r="S859" i="84" s="1"/>
  <c r="S858" i="84"/>
  <c r="Q857" i="84"/>
  <c r="S857" i="84" s="1"/>
  <c r="Q856" i="84"/>
  <c r="S856" i="84" s="1"/>
  <c r="Q855" i="84"/>
  <c r="S855" i="84" s="1"/>
  <c r="Q854" i="84"/>
  <c r="S854" i="84" s="1"/>
  <c r="Q853" i="84"/>
  <c r="S853" i="84" s="1"/>
  <c r="Q852" i="84"/>
  <c r="S852" i="84" s="1"/>
  <c r="Q851" i="84"/>
  <c r="S851" i="84" s="1"/>
  <c r="Q850" i="84"/>
  <c r="S850" i="84" s="1"/>
  <c r="Q849" i="84"/>
  <c r="S849" i="84" s="1"/>
  <c r="Q848" i="84"/>
  <c r="S848" i="84" s="1"/>
  <c r="Q847" i="84"/>
  <c r="S847" i="84" s="1"/>
  <c r="Q846" i="84"/>
  <c r="S846" i="84" s="1"/>
  <c r="Q845" i="84"/>
  <c r="S845" i="84" s="1"/>
  <c r="S843" i="84"/>
  <c r="S842" i="84"/>
  <c r="S841" i="84"/>
  <c r="S840" i="84"/>
  <c r="Q839" i="84"/>
  <c r="Q838" i="84"/>
  <c r="S837" i="84"/>
  <c r="S836" i="84"/>
  <c r="S835" i="84"/>
  <c r="Q834" i="84"/>
  <c r="Q833" i="84"/>
  <c r="Q832" i="84"/>
  <c r="S831" i="84"/>
  <c r="S830" i="84"/>
  <c r="S829" i="84"/>
  <c r="Q828" i="84"/>
  <c r="S828" i="84" s="1"/>
  <c r="Q827" i="84"/>
  <c r="S827" i="84" s="1"/>
  <c r="Q826" i="84"/>
  <c r="S826" i="84" s="1"/>
  <c r="Q825" i="84"/>
  <c r="S825" i="84" s="1"/>
  <c r="Q824" i="84"/>
  <c r="S824" i="84" s="1"/>
  <c r="Q823" i="84"/>
  <c r="S823" i="84" s="1"/>
  <c r="S822" i="84"/>
  <c r="S821" i="84"/>
  <c r="S820" i="84"/>
  <c r="S818" i="84"/>
  <c r="S817" i="84"/>
  <c r="S816" i="84"/>
  <c r="S815" i="84"/>
  <c r="S814" i="84"/>
  <c r="Q813" i="84"/>
  <c r="S813" i="84" s="1"/>
  <c r="Q812" i="84"/>
  <c r="S812" i="84" s="1"/>
  <c r="Q811" i="84"/>
  <c r="S811" i="84" s="1"/>
  <c r="Q810" i="84"/>
  <c r="Q809" i="84"/>
  <c r="S809" i="84" s="1"/>
  <c r="S808" i="84"/>
  <c r="S807" i="84"/>
  <c r="S806" i="84"/>
  <c r="S805" i="84"/>
  <c r="S804" i="84"/>
  <c r="S803" i="84"/>
  <c r="S802" i="84"/>
  <c r="S801" i="84"/>
  <c r="S800" i="84"/>
  <c r="S799" i="84"/>
  <c r="S797" i="84"/>
  <c r="S796" i="84"/>
  <c r="S795" i="84"/>
  <c r="S794" i="84"/>
  <c r="Q793" i="84"/>
  <c r="Q792" i="84"/>
  <c r="S792" i="84" s="1"/>
  <c r="Q791" i="84"/>
  <c r="S791" i="84" s="1"/>
  <c r="Q790" i="84"/>
  <c r="S790" i="84" s="1"/>
  <c r="Q789" i="84"/>
  <c r="S789" i="84" s="1"/>
  <c r="Q788" i="84"/>
  <c r="S788" i="84" s="1"/>
  <c r="Q787" i="84"/>
  <c r="S787" i="84" s="1"/>
  <c r="Q786" i="84"/>
  <c r="S786" i="84" s="1"/>
  <c r="Q785" i="84"/>
  <c r="S785" i="84" s="1"/>
  <c r="Q784" i="84"/>
  <c r="S784" i="84" s="1"/>
  <c r="S782" i="84"/>
  <c r="S781" i="84"/>
  <c r="S780" i="84"/>
  <c r="S779" i="84"/>
  <c r="S777" i="84"/>
  <c r="S776" i="84"/>
  <c r="S775" i="84"/>
  <c r="S774" i="84"/>
  <c r="Q773" i="84"/>
  <c r="Q772" i="84"/>
  <c r="S772" i="84" s="1"/>
  <c r="Q771" i="84"/>
  <c r="Q770" i="84"/>
  <c r="S769" i="84"/>
  <c r="S768" i="84"/>
  <c r="S767" i="84"/>
  <c r="Q766" i="84"/>
  <c r="S766" i="84" s="1"/>
  <c r="S765" i="84"/>
  <c r="S764" i="84"/>
  <c r="S763" i="84"/>
  <c r="Q762" i="84"/>
  <c r="S762" i="84" s="1"/>
  <c r="S759" i="84"/>
  <c r="S758" i="84"/>
  <c r="S757" i="84"/>
  <c r="S756" i="84"/>
  <c r="S755" i="84"/>
  <c r="S754" i="84"/>
  <c r="S753" i="84"/>
  <c r="S752" i="84"/>
  <c r="Q751" i="84"/>
  <c r="S751" i="84" s="1"/>
  <c r="Q750" i="84"/>
  <c r="S750" i="84" s="1"/>
  <c r="N419" i="84"/>
  <c r="Q420" i="84"/>
  <c r="S420" i="84" s="1"/>
  <c r="S414" i="84"/>
  <c r="S413" i="84"/>
  <c r="S412" i="84"/>
  <c r="S411" i="84"/>
  <c r="S410" i="84"/>
  <c r="S409" i="84"/>
  <c r="S408" i="84"/>
  <c r="Q407" i="84"/>
  <c r="S407" i="84" s="1"/>
  <c r="Q406" i="84"/>
  <c r="S406" i="84" s="1"/>
  <c r="S405" i="84"/>
  <c r="S404" i="84"/>
  <c r="S403" i="84"/>
  <c r="S401" i="84"/>
  <c r="Q400" i="84"/>
  <c r="S400" i="84" s="1"/>
  <c r="S399" i="84"/>
  <c r="S398" i="84"/>
  <c r="S397" i="84"/>
  <c r="Q396" i="84"/>
  <c r="S396" i="84" s="1"/>
  <c r="Q395" i="84"/>
  <c r="S395" i="84" s="1"/>
  <c r="S394" i="84"/>
  <c r="S393" i="84"/>
  <c r="S389" i="84"/>
  <c r="S388" i="84"/>
  <c r="S387" i="84"/>
  <c r="Q386" i="84"/>
  <c r="S386" i="84" s="1"/>
  <c r="Q385" i="84"/>
  <c r="S385" i="84" s="1"/>
  <c r="Q374" i="84"/>
  <c r="S374" i="84" s="1"/>
  <c r="Q373" i="84"/>
  <c r="S373" i="84" s="1"/>
  <c r="Q372" i="84"/>
  <c r="S372" i="84" s="1"/>
  <c r="Q371" i="84"/>
  <c r="S371" i="84" s="1"/>
  <c r="Q370" i="84"/>
  <c r="S370" i="84" s="1"/>
  <c r="Q369" i="84"/>
  <c r="S369" i="84" s="1"/>
  <c r="Q368" i="84"/>
  <c r="S368" i="84" s="1"/>
  <c r="Q367" i="84"/>
  <c r="S367" i="84" s="1"/>
  <c r="Q366" i="84"/>
  <c r="S366" i="84" s="1"/>
  <c r="Q365" i="84"/>
  <c r="S365" i="84" s="1"/>
  <c r="Q364" i="84"/>
  <c r="S364" i="84" s="1"/>
  <c r="Q363" i="84"/>
  <c r="S363" i="84" s="1"/>
  <c r="Q362" i="84"/>
  <c r="S362" i="84" s="1"/>
  <c r="Q361" i="84"/>
  <c r="S361" i="84" s="1"/>
  <c r="Q360" i="84"/>
  <c r="S360" i="84" s="1"/>
  <c r="S359" i="84"/>
  <c r="S358" i="84"/>
  <c r="S357" i="84"/>
  <c r="Q356" i="84"/>
  <c r="S356" i="84" s="1"/>
  <c r="Q355" i="84"/>
  <c r="S355" i="84" s="1"/>
  <c r="S354" i="84"/>
  <c r="S353" i="84"/>
  <c r="S352" i="84"/>
  <c r="S351" i="84"/>
  <c r="S350" i="84"/>
  <c r="S349" i="84"/>
  <c r="S347" i="84"/>
  <c r="Q346" i="84"/>
  <c r="S346" i="84" s="1"/>
  <c r="S345" i="84"/>
  <c r="S344" i="84"/>
  <c r="S343" i="84"/>
  <c r="S342" i="84"/>
  <c r="Q341" i="84"/>
  <c r="S341" i="84" s="1"/>
  <c r="Q340" i="84"/>
  <c r="S340" i="84" s="1"/>
  <c r="S339" i="84"/>
  <c r="S338" i="84"/>
  <c r="S336" i="84"/>
  <c r="S335" i="84"/>
  <c r="Q334" i="84"/>
  <c r="S334" i="84" s="1"/>
  <c r="S333" i="84"/>
  <c r="S332" i="84"/>
  <c r="Q331" i="84"/>
  <c r="S331" i="84" s="1"/>
  <c r="S330" i="84"/>
  <c r="S328" i="84"/>
  <c r="S327" i="84"/>
  <c r="S326" i="84"/>
  <c r="S325" i="84"/>
  <c r="S324" i="84"/>
  <c r="Q323" i="84"/>
  <c r="S323" i="84" s="1"/>
  <c r="P419" i="84" l="1"/>
  <c r="Q419" i="84"/>
  <c r="S419" i="84" s="1"/>
  <c r="S3585" i="84"/>
  <c r="S3700" i="84"/>
  <c r="I12" i="88"/>
  <c r="I11" i="88"/>
  <c r="Q3613" i="84"/>
  <c r="S3613" i="84" s="1"/>
  <c r="Q3663" i="84"/>
  <c r="S3663" i="84" s="1"/>
  <c r="S3550" i="84"/>
  <c r="S3579" i="84"/>
  <c r="S3658" i="84"/>
  <c r="S3543" i="84"/>
  <c r="S416" i="84"/>
  <c r="S2169" i="84"/>
  <c r="S2412" i="84"/>
  <c r="S2411" i="84"/>
  <c r="Q3685" i="84"/>
  <c r="S3685" i="84" s="1"/>
  <c r="S1135" i="84"/>
  <c r="S1385" i="84"/>
  <c r="S3242" i="84"/>
  <c r="S1339" i="84"/>
  <c r="S1486" i="84"/>
  <c r="S1724" i="84"/>
  <c r="S2118" i="84"/>
  <c r="Q3527" i="84"/>
  <c r="S3527" i="84" s="1"/>
  <c r="S3541" i="84"/>
  <c r="S3549" i="84"/>
  <c r="E12" i="88"/>
  <c r="E11" i="88"/>
  <c r="S3244" i="84"/>
  <c r="S3243" i="84"/>
  <c r="S1470" i="84"/>
  <c r="S2031" i="84"/>
  <c r="S3617" i="84"/>
  <c r="S3616" i="84"/>
  <c r="S3615" i="84"/>
  <c r="S3690" i="84"/>
  <c r="S3692" i="84"/>
  <c r="S3691" i="84"/>
  <c r="S3614" i="84"/>
  <c r="S3637" i="84"/>
  <c r="Q3644" i="84"/>
  <c r="S3665" i="84"/>
  <c r="S3686" i="84"/>
  <c r="Q3689" i="84"/>
  <c r="S3689" i="84" s="1"/>
  <c r="S3687" i="84"/>
  <c r="Q3540" i="84"/>
  <c r="S3540" i="84" s="1"/>
  <c r="S3542" i="84"/>
  <c r="S3544" i="84"/>
  <c r="S3532" i="84"/>
  <c r="Q3535" i="84"/>
  <c r="S3535" i="84" s="1"/>
  <c r="S3536" i="84"/>
  <c r="S3537" i="84"/>
  <c r="S3538" i="84"/>
  <c r="S3563" i="84"/>
  <c r="S3569" i="84"/>
  <c r="S3572" i="84"/>
  <c r="S3586" i="84"/>
  <c r="Q3588" i="84"/>
  <c r="S3588" i="84" s="1"/>
  <c r="Q3589" i="84"/>
  <c r="S3589" i="84" s="1"/>
  <c r="S3533" i="84"/>
  <c r="S3564" i="84"/>
  <c r="S3565" i="84"/>
  <c r="S3570" i="84"/>
  <c r="S3573" i="84"/>
  <c r="S2676" i="84"/>
  <c r="S2016" i="84"/>
  <c r="S2017" i="84"/>
  <c r="S2018" i="84"/>
  <c r="S2026" i="84"/>
  <c r="S2027" i="84"/>
  <c r="S2028" i="84"/>
  <c r="S2054" i="84"/>
  <c r="S2055" i="84"/>
  <c r="S2125" i="84"/>
  <c r="S2126" i="84"/>
  <c r="S2127" i="84"/>
  <c r="S2180" i="84"/>
  <c r="S2181" i="84"/>
  <c r="S2182" i="84"/>
  <c r="S2186" i="84"/>
  <c r="S2215" i="84"/>
  <c r="S2216" i="84"/>
  <c r="S2217" i="84"/>
  <c r="S2228" i="84"/>
  <c r="S2408" i="84"/>
  <c r="S2417" i="84"/>
  <c r="S2421" i="84"/>
  <c r="S2032" i="84"/>
  <c r="S2033" i="84"/>
  <c r="S2119" i="84"/>
  <c r="S2120" i="84"/>
  <c r="Q2205" i="84"/>
  <c r="S2205" i="84" s="1"/>
  <c r="Q2219" i="84"/>
  <c r="S2219" i="84" s="1"/>
  <c r="S1386" i="84"/>
  <c r="S1415" i="84"/>
  <c r="S1414" i="84"/>
  <c r="S1413" i="84"/>
  <c r="S1112" i="84"/>
  <c r="S1136" i="84"/>
  <c r="S1137" i="84"/>
  <c r="S1162" i="84"/>
  <c r="S1172" i="84"/>
  <c r="S1263" i="84"/>
  <c r="S1340" i="84"/>
  <c r="S1341" i="84"/>
  <c r="S1344" i="84"/>
  <c r="S1397" i="84"/>
  <c r="S1412" i="84"/>
  <c r="S1434" i="84"/>
  <c r="S1471" i="84"/>
  <c r="S1487" i="84"/>
  <c r="S1719" i="84"/>
  <c r="Q1895" i="84"/>
  <c r="S1895" i="84" s="1"/>
  <c r="S1113" i="84"/>
  <c r="S1114" i="84"/>
  <c r="S1163" i="84"/>
  <c r="S1164" i="84"/>
  <c r="S1173" i="84"/>
  <c r="S1174" i="84"/>
  <c r="S1264" i="84"/>
  <c r="S1345" i="84"/>
  <c r="S1346" i="84"/>
  <c r="S1398" i="84"/>
  <c r="S1435" i="84"/>
  <c r="S1436" i="84"/>
  <c r="N417" i="84"/>
  <c r="P417" i="84" l="1"/>
  <c r="S3701" i="84"/>
  <c r="S3703" i="84"/>
  <c r="S3702" i="84"/>
  <c r="J12" i="88"/>
  <c r="J11" i="88"/>
  <c r="S3547" i="84"/>
  <c r="S1387" i="84"/>
  <c r="S417" i="84"/>
  <c r="N418" i="84"/>
  <c r="P418" i="84" l="1"/>
  <c r="S418" i="84"/>
  <c r="S421" i="84" s="1"/>
  <c r="B69" i="26"/>
  <c r="B73" i="26"/>
  <c r="B70" i="26"/>
  <c r="B68" i="26"/>
  <c r="B64" i="26"/>
  <c r="B63" i="26"/>
  <c r="B57" i="26"/>
  <c r="B56" i="26"/>
  <c r="B55" i="26"/>
  <c r="B54" i="26"/>
  <c r="B53" i="26"/>
  <c r="B33" i="26"/>
  <c r="B37" i="26"/>
  <c r="B27" i="26"/>
  <c r="B26" i="26"/>
  <c r="B25" i="26"/>
  <c r="B23" i="26"/>
  <c r="B20" i="26"/>
  <c r="B19" i="26"/>
  <c r="B18" i="26"/>
  <c r="B17" i="26"/>
  <c r="B16" i="26"/>
  <c r="B9" i="26"/>
  <c r="B6" i="26"/>
  <c r="B8" i="26" s="1"/>
  <c r="I10" i="88"/>
  <c r="J7" i="87"/>
  <c r="B52" i="26" l="1"/>
  <c r="J18" i="88" l="1"/>
  <c r="I7" i="88"/>
  <c r="E10" i="88"/>
  <c r="J10" i="88" s="1"/>
  <c r="E7" i="88" l="1"/>
  <c r="J7" i="88" l="1"/>
  <c r="G24" i="93"/>
  <c r="G23" i="93"/>
  <c r="G22" i="93"/>
  <c r="G21" i="93"/>
  <c r="G20" i="93"/>
  <c r="G19" i="93"/>
  <c r="G18" i="93"/>
  <c r="G17" i="93"/>
  <c r="G16" i="93"/>
  <c r="G15" i="93"/>
  <c r="G14" i="93"/>
  <c r="G13" i="93"/>
  <c r="G12" i="93"/>
  <c r="G11" i="93"/>
  <c r="G10" i="93"/>
  <c r="G9" i="93"/>
  <c r="G8" i="93"/>
  <c r="G7" i="93"/>
  <c r="G6" i="93"/>
  <c r="G5" i="93"/>
  <c r="A10" i="29"/>
  <c r="F17" i="79"/>
  <c r="F12" i="79"/>
  <c r="F7" i="32"/>
  <c r="G38" i="10" s="1"/>
  <c r="F8" i="79"/>
  <c r="F14" i="91"/>
  <c r="B46" i="26"/>
  <c r="F5" i="91"/>
  <c r="F47" i="90"/>
  <c r="F36" i="90"/>
  <c r="F10" i="79"/>
  <c r="F5" i="90"/>
  <c r="F11" i="79" l="1"/>
  <c r="F9" i="79" s="1"/>
  <c r="F21" i="79" s="1"/>
  <c r="B43" i="26"/>
  <c r="B45" i="26" s="1"/>
  <c r="F34" i="91"/>
  <c r="F36" i="91" s="1"/>
  <c r="F39" i="91" s="1"/>
  <c r="F11" i="90"/>
  <c r="F35" i="90" s="1"/>
  <c r="F46" i="90" s="1"/>
  <c r="F49" i="90" s="1"/>
  <c r="E9" i="88" l="1"/>
  <c r="I8" i="88" l="1"/>
  <c r="E8" i="88"/>
  <c r="B44" i="26" l="1"/>
  <c r="B7" i="26"/>
  <c r="J8" i="88"/>
  <c r="I9" i="88"/>
  <c r="J9" i="88" s="1"/>
  <c r="A24" i="19"/>
  <c r="B50" i="26" l="1"/>
  <c r="C73" i="26"/>
  <c r="C71" i="26"/>
  <c r="C69" i="26"/>
  <c r="C67" i="26"/>
  <c r="C62" i="26"/>
  <c r="C60" i="26"/>
  <c r="C58" i="26"/>
  <c r="C56" i="26"/>
  <c r="C54" i="26"/>
  <c r="C65" i="26"/>
  <c r="C74" i="26"/>
  <c r="C72" i="26"/>
  <c r="C70" i="26"/>
  <c r="C68" i="26"/>
  <c r="C66" i="26"/>
  <c r="C61" i="26"/>
  <c r="C59" i="26"/>
  <c r="C57" i="26"/>
  <c r="C55" i="26"/>
  <c r="C53" i="26"/>
  <c r="C44" i="26"/>
  <c r="S3057" i="84" l="1"/>
  <c r="F16" i="13" l="1"/>
  <c r="H16" i="13" l="1"/>
  <c r="E21" i="79"/>
  <c r="G40" i="81"/>
  <c r="G39" i="81"/>
  <c r="G38" i="81"/>
  <c r="G37" i="81"/>
  <c r="G36" i="81"/>
  <c r="G35" i="81"/>
  <c r="G34" i="81"/>
  <c r="G33" i="81"/>
  <c r="G32" i="81"/>
  <c r="G31" i="8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16" i="79"/>
  <c r="G15" i="79"/>
  <c r="G14" i="79"/>
  <c r="G13" i="79"/>
  <c r="G12" i="79"/>
  <c r="G10" i="79"/>
  <c r="G8" i="79"/>
  <c r="F7" i="13" l="1"/>
  <c r="G11" i="79"/>
  <c r="G9" i="79" s="1"/>
  <c r="G21" i="79" s="1"/>
  <c r="A26" i="79"/>
  <c r="H7" i="13" l="1"/>
  <c r="A27" i="79"/>
  <c r="H21" i="79"/>
  <c r="A28" i="79" l="1"/>
  <c r="F7" i="29"/>
  <c r="G37" i="10" s="1"/>
  <c r="G12" i="10" l="1"/>
  <c r="G9" i="10"/>
  <c r="G35" i="10"/>
  <c r="S3643" i="84" l="1"/>
  <c r="S3414" i="84"/>
  <c r="S3381" i="84"/>
  <c r="S3417" i="84"/>
  <c r="S3330" i="84"/>
  <c r="S3166" i="84"/>
  <c r="S3324" i="84"/>
  <c r="S3240" i="84"/>
  <c r="S3507" i="84"/>
  <c r="S3319" i="84"/>
  <c r="S3273" i="84"/>
  <c r="S3160" i="84"/>
  <c r="S3644" i="84"/>
  <c r="S3407" i="84"/>
  <c r="S3167" i="84"/>
  <c r="S3089" i="84"/>
  <c r="S3074" i="84"/>
  <c r="S2822" i="84"/>
  <c r="S2624" i="84"/>
  <c r="S2847" i="84"/>
  <c r="S2632" i="84"/>
  <c r="S2622" i="84"/>
  <c r="S2513" i="84"/>
  <c r="S2852" i="84"/>
  <c r="S2815" i="84"/>
  <c r="S2621" i="84"/>
  <c r="S2512" i="84"/>
  <c r="S2450" i="84"/>
  <c r="S2781" i="84"/>
  <c r="S2720" i="84"/>
  <c r="S2778" i="84" s="1"/>
  <c r="S2620" i="84"/>
  <c r="S2615" i="84"/>
  <c r="S2593" i="84"/>
  <c r="S2449" i="84"/>
  <c r="S2188" i="84"/>
  <c r="S2176" i="84"/>
  <c r="S2014" i="84"/>
  <c r="S2515" i="84"/>
  <c r="S2492" i="84"/>
  <c r="S2453" i="84"/>
  <c r="S2117" i="84"/>
  <c r="S2021" i="84"/>
  <c r="S2474" i="84"/>
  <c r="S2457" i="84"/>
  <c r="S2452" i="84"/>
  <c r="S2262" i="84"/>
  <c r="S2245" i="84"/>
  <c r="S2218" i="84"/>
  <c r="S1925" i="84"/>
  <c r="S2530" i="84"/>
  <c r="S2451" i="84"/>
  <c r="S2441" i="84"/>
  <c r="S2177" i="84"/>
  <c r="S2056" i="84"/>
  <c r="S2023" i="84"/>
  <c r="S2019" i="84"/>
  <c r="S1901" i="84"/>
  <c r="S1888" i="84"/>
  <c r="S937" i="84"/>
  <c r="S900" i="84"/>
  <c r="S881" i="84"/>
  <c r="S934" i="84"/>
  <c r="S832" i="84"/>
  <c r="S770" i="84"/>
  <c r="S683" i="84"/>
  <c r="S656" i="84"/>
  <c r="S863" i="84"/>
  <c r="S839" i="84"/>
  <c r="S773" i="84"/>
  <c r="S866" i="84"/>
  <c r="S862" i="84"/>
  <c r="S838" i="84"/>
  <c r="S834" i="84"/>
  <c r="S883" i="84"/>
  <c r="S865" i="84"/>
  <c r="S833" i="84"/>
  <c r="S771" i="84"/>
  <c r="S723" i="84"/>
  <c r="S298" i="84"/>
  <c r="S274" i="84"/>
  <c r="S277" i="84"/>
  <c r="S33" i="84"/>
  <c r="S7" i="84"/>
  <c r="S219" i="84"/>
  <c r="S31" i="84"/>
  <c r="S552" i="84"/>
  <c r="S1082" i="84" l="1"/>
  <c r="S3705" i="84"/>
  <c r="S2430" i="84"/>
  <c r="S746" i="84"/>
  <c r="S747" i="84" s="1"/>
  <c r="F8" i="13" s="1"/>
  <c r="S3599" i="84"/>
  <c r="S2803" i="84"/>
  <c r="S2671" i="84"/>
  <c r="S2875" i="84"/>
  <c r="S3492" i="84"/>
  <c r="A34" i="25"/>
  <c r="A33" i="25"/>
  <c r="C32" i="25"/>
  <c r="F19" i="13" l="1"/>
  <c r="F12" i="13"/>
  <c r="F18" i="13"/>
  <c r="F11" i="13"/>
  <c r="F17" i="13"/>
  <c r="F15" i="13"/>
  <c r="H8" i="13"/>
  <c r="F14" i="13"/>
  <c r="F13" i="13"/>
  <c r="H11" i="13" l="1"/>
  <c r="H14" i="13"/>
  <c r="H19" i="13"/>
  <c r="H15" i="13"/>
  <c r="H13" i="13"/>
  <c r="H17" i="13"/>
  <c r="H12" i="13"/>
  <c r="H18" i="13"/>
  <c r="A10" i="32"/>
  <c r="F9" i="13" l="1"/>
  <c r="G8" i="17"/>
  <c r="H9" i="13" l="1"/>
  <c r="C37" i="26"/>
  <c r="C35" i="26"/>
  <c r="C33" i="26"/>
  <c r="C31" i="26"/>
  <c r="C28" i="26"/>
  <c r="C24" i="26"/>
  <c r="C22" i="26"/>
  <c r="C20" i="26"/>
  <c r="C18" i="26"/>
  <c r="C16" i="26"/>
  <c r="B15" i="26"/>
  <c r="C36" i="26"/>
  <c r="C34" i="26"/>
  <c r="C32" i="26"/>
  <c r="C30" i="26"/>
  <c r="C25" i="26"/>
  <c r="C23" i="26"/>
  <c r="C21" i="26"/>
  <c r="C19" i="26"/>
  <c r="C17" i="26"/>
  <c r="C29" i="26"/>
  <c r="B13" i="26"/>
  <c r="C7" i="26"/>
  <c r="S242" i="84" l="1"/>
  <c r="S320" i="84" s="1"/>
  <c r="F6" i="13" l="1"/>
  <c r="H6" i="13" l="1"/>
  <c r="S1244" i="84"/>
  <c r="H19" i="88" l="1"/>
  <c r="G19" i="88" l="1"/>
  <c r="I6" i="88"/>
  <c r="I19" i="88" s="1"/>
  <c r="G9" i="87" l="1"/>
  <c r="C19" i="88" l="1"/>
  <c r="E6" i="88" l="1"/>
  <c r="D19" i="88"/>
  <c r="D21" i="88" s="1"/>
  <c r="I5" i="23" s="1"/>
  <c r="A137" i="23" l="1"/>
  <c r="D49" i="23"/>
  <c r="D92" i="23"/>
  <c r="D131" i="23"/>
  <c r="D74" i="23"/>
  <c r="D23" i="23"/>
  <c r="D36" i="23"/>
  <c r="D106" i="23"/>
  <c r="D37" i="23"/>
  <c r="D68" i="23"/>
  <c r="D100" i="23"/>
  <c r="D130" i="23"/>
  <c r="D44" i="23"/>
  <c r="D16" i="23"/>
  <c r="D43" i="23"/>
  <c r="D126" i="23"/>
  <c r="D25" i="23"/>
  <c r="D19" i="23"/>
  <c r="D132" i="23"/>
  <c r="D60" i="23"/>
  <c r="D52" i="23"/>
  <c r="D29" i="23"/>
  <c r="D114" i="23"/>
  <c r="D98" i="23"/>
  <c r="D102" i="23"/>
  <c r="D96" i="23"/>
  <c r="D97" i="23"/>
  <c r="D121" i="23"/>
  <c r="D95" i="23"/>
  <c r="D28" i="23"/>
  <c r="D33" i="23"/>
  <c r="D79" i="23"/>
  <c r="D42" i="23"/>
  <c r="D73" i="23"/>
  <c r="D9" i="23"/>
  <c r="D57" i="23"/>
  <c r="D50" i="23"/>
  <c r="D93" i="23"/>
  <c r="D53" i="23"/>
  <c r="D35" i="23"/>
  <c r="D48" i="23"/>
  <c r="D38" i="23"/>
  <c r="D7" i="23"/>
  <c r="D133" i="23"/>
  <c r="D45" i="23"/>
  <c r="D24" i="23"/>
  <c r="D63" i="23"/>
  <c r="D94" i="23"/>
  <c r="D46" i="23"/>
  <c r="D105" i="23"/>
  <c r="D8" i="23"/>
  <c r="D26" i="23"/>
  <c r="D125" i="23"/>
  <c r="D15" i="23"/>
  <c r="D69" i="23"/>
  <c r="D88" i="23"/>
  <c r="D10" i="23"/>
  <c r="D91" i="23"/>
  <c r="D124" i="23"/>
  <c r="D71" i="23"/>
  <c r="D61" i="23"/>
  <c r="D31" i="23"/>
  <c r="D80" i="23"/>
  <c r="D17" i="23"/>
  <c r="D27" i="23"/>
  <c r="D41" i="23"/>
  <c r="D89" i="23"/>
  <c r="D18" i="23"/>
  <c r="D56" i="23"/>
  <c r="D122" i="23"/>
  <c r="D120" i="23"/>
  <c r="D54" i="23"/>
  <c r="D113" i="23"/>
  <c r="D47" i="23"/>
  <c r="D86" i="23"/>
  <c r="D129" i="23"/>
  <c r="D22" i="23"/>
  <c r="D21" i="23"/>
  <c r="D104" i="23"/>
  <c r="D109" i="23"/>
  <c r="D11" i="23"/>
  <c r="D59" i="23"/>
  <c r="D62" i="23"/>
  <c r="D118" i="23"/>
  <c r="D101" i="23"/>
  <c r="D123" i="23"/>
  <c r="D103" i="23"/>
  <c r="D99" i="23"/>
  <c r="D111" i="23"/>
  <c r="D116" i="23"/>
  <c r="D128" i="23"/>
  <c r="D77" i="23"/>
  <c r="D127" i="23"/>
  <c r="D115" i="23"/>
  <c r="D72" i="23"/>
  <c r="D82" i="23"/>
  <c r="D58" i="23"/>
  <c r="D84" i="23"/>
  <c r="D67" i="23"/>
  <c r="D20" i="23"/>
  <c r="D66" i="23"/>
  <c r="D110" i="23"/>
  <c r="D90" i="23"/>
  <c r="D107" i="23"/>
  <c r="D14" i="23"/>
  <c r="D32" i="23"/>
  <c r="D108" i="23"/>
  <c r="D13" i="23"/>
  <c r="D119" i="23"/>
  <c r="D78" i="23"/>
  <c r="D34" i="23"/>
  <c r="D134" i="23"/>
  <c r="D76" i="23"/>
  <c r="D39" i="23"/>
  <c r="D117" i="23"/>
  <c r="D6" i="23"/>
  <c r="D83" i="23"/>
  <c r="D87" i="23"/>
  <c r="D51" i="23"/>
  <c r="D75" i="23"/>
  <c r="D55" i="23"/>
  <c r="D65" i="23"/>
  <c r="D112" i="23"/>
  <c r="D81" i="23"/>
  <c r="D64" i="23"/>
  <c r="D12" i="23"/>
  <c r="D70" i="23"/>
  <c r="D85" i="23"/>
  <c r="D40" i="23"/>
  <c r="D30" i="23"/>
  <c r="J6" i="88"/>
  <c r="J19" i="88" s="1"/>
  <c r="E19" i="88"/>
  <c r="D22" i="88" l="1"/>
  <c r="G8" i="87"/>
  <c r="I7" i="87" s="1"/>
  <c r="I12" i="87" s="1"/>
  <c r="G6" i="94" s="1"/>
  <c r="G11" i="26" s="1"/>
  <c r="E6" i="23"/>
  <c r="F6" i="23" s="1"/>
  <c r="E107" i="23"/>
  <c r="F107" i="23" s="1"/>
  <c r="E127" i="23"/>
  <c r="F127" i="23" s="1"/>
  <c r="G127" i="23" s="1"/>
  <c r="E101" i="23"/>
  <c r="F101" i="23" s="1"/>
  <c r="G101" i="23" s="1"/>
  <c r="E113" i="23"/>
  <c r="F113" i="23" s="1"/>
  <c r="G113" i="23" s="1"/>
  <c r="E61" i="23"/>
  <c r="F61" i="23" s="1"/>
  <c r="G61" i="23" s="1"/>
  <c r="E45" i="23"/>
  <c r="F45" i="23" s="1"/>
  <c r="G45" i="23" s="1"/>
  <c r="E42" i="23"/>
  <c r="F42" i="23" s="1"/>
  <c r="G42" i="23" s="1"/>
  <c r="E44" i="23"/>
  <c r="F44" i="23" s="1"/>
  <c r="G44" i="23" s="1"/>
  <c r="E70" i="23"/>
  <c r="F70" i="23" s="1"/>
  <c r="G70" i="23" s="1"/>
  <c r="E112" i="23"/>
  <c r="F112" i="23" s="1"/>
  <c r="E51" i="23"/>
  <c r="F51" i="23" s="1"/>
  <c r="E117" i="23"/>
  <c r="F117" i="23" s="1"/>
  <c r="G117" i="23" s="1"/>
  <c r="E34" i="23"/>
  <c r="F34" i="23" s="1"/>
  <c r="G34" i="23" s="1"/>
  <c r="E108" i="23"/>
  <c r="F108" i="23" s="1"/>
  <c r="G108" i="23" s="1"/>
  <c r="E90" i="23"/>
  <c r="F90" i="23" s="1"/>
  <c r="E67" i="23"/>
  <c r="F67" i="23" s="1"/>
  <c r="G67" i="23" s="1"/>
  <c r="E82" i="23"/>
  <c r="F82" i="23" s="1"/>
  <c r="G82" i="23" s="1"/>
  <c r="E77" i="23"/>
  <c r="F77" i="23" s="1"/>
  <c r="E99" i="23"/>
  <c r="F99" i="23" s="1"/>
  <c r="G99" i="23" s="1"/>
  <c r="E118" i="23"/>
  <c r="F118" i="23" s="1"/>
  <c r="G118" i="23" s="1"/>
  <c r="E109" i="23"/>
  <c r="F109" i="23" s="1"/>
  <c r="G109" i="23" s="1"/>
  <c r="E129" i="23"/>
  <c r="F129" i="23" s="1"/>
  <c r="G129" i="23" s="1"/>
  <c r="E54" i="23"/>
  <c r="F54" i="23" s="1"/>
  <c r="G54" i="23" s="1"/>
  <c r="E18" i="23"/>
  <c r="F18" i="23" s="1"/>
  <c r="G18" i="23" s="1"/>
  <c r="E17" i="23"/>
  <c r="F17" i="23" s="1"/>
  <c r="G17" i="23" s="1"/>
  <c r="E71" i="23"/>
  <c r="F71" i="23" s="1"/>
  <c r="G71" i="23" s="1"/>
  <c r="E88" i="23"/>
  <c r="F88" i="23" s="1"/>
  <c r="G88" i="23" s="1"/>
  <c r="E26" i="23"/>
  <c r="F26" i="23" s="1"/>
  <c r="G26" i="23" s="1"/>
  <c r="E94" i="23"/>
  <c r="F94" i="23" s="1"/>
  <c r="G94" i="23" s="1"/>
  <c r="E133" i="23"/>
  <c r="F133" i="23" s="1"/>
  <c r="G133" i="23" s="1"/>
  <c r="E35" i="23"/>
  <c r="F35" i="23" s="1"/>
  <c r="G35" i="23" s="1"/>
  <c r="E57" i="23"/>
  <c r="F57" i="23" s="1"/>
  <c r="G57" i="23" s="1"/>
  <c r="E79" i="23"/>
  <c r="F79" i="23" s="1"/>
  <c r="G79" i="23" s="1"/>
  <c r="E121" i="23"/>
  <c r="F121" i="23" s="1"/>
  <c r="G121" i="23" s="1"/>
  <c r="E98" i="23"/>
  <c r="F98" i="23" s="1"/>
  <c r="G98" i="23" s="1"/>
  <c r="E60" i="23"/>
  <c r="F60" i="23" s="1"/>
  <c r="G60" i="23" s="1"/>
  <c r="E126" i="23"/>
  <c r="F126" i="23" s="1"/>
  <c r="G126" i="23" s="1"/>
  <c r="E130" i="23"/>
  <c r="F130" i="23" s="1"/>
  <c r="G130" i="23" s="1"/>
  <c r="E106" i="23"/>
  <c r="F106" i="23" s="1"/>
  <c r="E131" i="23"/>
  <c r="F131" i="23" s="1"/>
  <c r="G131" i="23" s="1"/>
  <c r="E81" i="23"/>
  <c r="F81" i="23" s="1"/>
  <c r="G81" i="23" s="1"/>
  <c r="E134" i="23"/>
  <c r="F134" i="23" s="1"/>
  <c r="G134" i="23" s="1"/>
  <c r="E20" i="23"/>
  <c r="F20" i="23" s="1"/>
  <c r="G20" i="23" s="1"/>
  <c r="E111" i="23"/>
  <c r="F111" i="23" s="1"/>
  <c r="E22" i="23"/>
  <c r="F22" i="23" s="1"/>
  <c r="G22" i="23" s="1"/>
  <c r="E56" i="23"/>
  <c r="F56" i="23" s="1"/>
  <c r="G56" i="23" s="1"/>
  <c r="E10" i="23"/>
  <c r="F10" i="23" s="1"/>
  <c r="G10" i="23" s="1"/>
  <c r="E46" i="23"/>
  <c r="F46" i="23" s="1"/>
  <c r="G46" i="23" s="1"/>
  <c r="E50" i="23"/>
  <c r="F50" i="23" s="1"/>
  <c r="G50" i="23" s="1"/>
  <c r="E102" i="23"/>
  <c r="F102" i="23" s="1"/>
  <c r="G102" i="23" s="1"/>
  <c r="E25" i="23"/>
  <c r="F25" i="23" s="1"/>
  <c r="G25" i="23" s="1"/>
  <c r="E37" i="23"/>
  <c r="F37" i="23" s="1"/>
  <c r="G37" i="23" s="1"/>
  <c r="E30" i="23"/>
  <c r="F30" i="23" s="1"/>
  <c r="G30" i="23" s="1"/>
  <c r="E65" i="23"/>
  <c r="F65" i="23" s="1"/>
  <c r="E39" i="23"/>
  <c r="F39" i="23" s="1"/>
  <c r="G39" i="23" s="1"/>
  <c r="E32" i="23"/>
  <c r="F32" i="23" s="1"/>
  <c r="G32" i="23" s="1"/>
  <c r="E110" i="23"/>
  <c r="F110" i="23" s="1"/>
  <c r="E72" i="23"/>
  <c r="F72" i="23" s="1"/>
  <c r="G72" i="23" s="1"/>
  <c r="E128" i="23"/>
  <c r="F128" i="23" s="1"/>
  <c r="G128" i="23" s="1"/>
  <c r="E103" i="23"/>
  <c r="F103" i="23" s="1"/>
  <c r="G103" i="23" s="1"/>
  <c r="E62" i="23"/>
  <c r="F62" i="23" s="1"/>
  <c r="G62" i="23" s="1"/>
  <c r="E104" i="23"/>
  <c r="F104" i="23" s="1"/>
  <c r="G104" i="23" s="1"/>
  <c r="E86" i="23"/>
  <c r="F86" i="23" s="1"/>
  <c r="G86" i="23" s="1"/>
  <c r="E120" i="23"/>
  <c r="F120" i="23" s="1"/>
  <c r="G120" i="23" s="1"/>
  <c r="E89" i="23"/>
  <c r="F89" i="23" s="1"/>
  <c r="G89" i="23" s="1"/>
  <c r="E80" i="23"/>
  <c r="F80" i="23" s="1"/>
  <c r="G80" i="23" s="1"/>
  <c r="E124" i="23"/>
  <c r="F124" i="23" s="1"/>
  <c r="G124" i="23" s="1"/>
  <c r="E69" i="23"/>
  <c r="F69" i="23" s="1"/>
  <c r="G69" i="23" s="1"/>
  <c r="E8" i="23"/>
  <c r="F8" i="23" s="1"/>
  <c r="G8" i="23" s="1"/>
  <c r="E63" i="23"/>
  <c r="F63" i="23" s="1"/>
  <c r="G63" i="23" s="1"/>
  <c r="E7" i="23"/>
  <c r="F7" i="23" s="1"/>
  <c r="G7" i="23" s="1"/>
  <c r="E53" i="23"/>
  <c r="F53" i="23" s="1"/>
  <c r="G53" i="23" s="1"/>
  <c r="E9" i="23"/>
  <c r="F9" i="23" s="1"/>
  <c r="G9" i="23" s="1"/>
  <c r="E33" i="23"/>
  <c r="F33" i="23" s="1"/>
  <c r="G33" i="23" s="1"/>
  <c r="E97" i="23"/>
  <c r="F97" i="23" s="1"/>
  <c r="G97" i="23" s="1"/>
  <c r="E114" i="23"/>
  <c r="F114" i="23" s="1"/>
  <c r="G114" i="23" s="1"/>
  <c r="E132" i="23"/>
  <c r="F132" i="23" s="1"/>
  <c r="G132" i="23" s="1"/>
  <c r="E43" i="23"/>
  <c r="F43" i="23" s="1"/>
  <c r="G43" i="23" s="1"/>
  <c r="E100" i="23"/>
  <c r="F100" i="23" s="1"/>
  <c r="G100" i="23" s="1"/>
  <c r="E36" i="23"/>
  <c r="F36" i="23" s="1"/>
  <c r="G36" i="23" s="1"/>
  <c r="E92" i="23"/>
  <c r="F92" i="23" s="1"/>
  <c r="G92" i="23" s="1"/>
  <c r="E85" i="23"/>
  <c r="F85" i="23" s="1"/>
  <c r="G85" i="23" s="1"/>
  <c r="E75" i="23"/>
  <c r="F75" i="23" s="1"/>
  <c r="E13" i="23"/>
  <c r="F13" i="23" s="1"/>
  <c r="G13" i="23" s="1"/>
  <c r="E58" i="23"/>
  <c r="F58" i="23" s="1"/>
  <c r="G58" i="23" s="1"/>
  <c r="E11" i="23"/>
  <c r="F11" i="23" s="1"/>
  <c r="G11" i="23" s="1"/>
  <c r="E27" i="23"/>
  <c r="F27" i="23" s="1"/>
  <c r="G27" i="23" s="1"/>
  <c r="E125" i="23"/>
  <c r="F125" i="23" s="1"/>
  <c r="G125" i="23" s="1"/>
  <c r="E48" i="23"/>
  <c r="F48" i="23" s="1"/>
  <c r="G48" i="23" s="1"/>
  <c r="E95" i="23"/>
  <c r="F95" i="23" s="1"/>
  <c r="G95" i="23" s="1"/>
  <c r="E52" i="23"/>
  <c r="F52" i="23" s="1"/>
  <c r="G52" i="23" s="1"/>
  <c r="E74" i="23"/>
  <c r="F74" i="23" s="1"/>
  <c r="G74" i="23" s="1"/>
  <c r="E12" i="23"/>
  <c r="F12" i="23" s="1"/>
  <c r="G12" i="23" s="1"/>
  <c r="E87" i="23"/>
  <c r="F87" i="23" s="1"/>
  <c r="E78" i="23"/>
  <c r="F78" i="23" s="1"/>
  <c r="G78" i="23" s="1"/>
  <c r="E40" i="23"/>
  <c r="F40" i="23" s="1"/>
  <c r="G40" i="23" s="1"/>
  <c r="E64" i="23"/>
  <c r="F64" i="23" s="1"/>
  <c r="G64" i="23" s="1"/>
  <c r="E55" i="23"/>
  <c r="F55" i="23" s="1"/>
  <c r="E83" i="23"/>
  <c r="F83" i="23" s="1"/>
  <c r="G83" i="23" s="1"/>
  <c r="E76" i="23"/>
  <c r="F76" i="23" s="1"/>
  <c r="E119" i="23"/>
  <c r="F119" i="23" s="1"/>
  <c r="G119" i="23" s="1"/>
  <c r="E14" i="23"/>
  <c r="F14" i="23" s="1"/>
  <c r="G14" i="23" s="1"/>
  <c r="E66" i="23"/>
  <c r="F66" i="23" s="1"/>
  <c r="G66" i="23" s="1"/>
  <c r="E84" i="23"/>
  <c r="F84" i="23" s="1"/>
  <c r="G84" i="23" s="1"/>
  <c r="E115" i="23"/>
  <c r="F115" i="23" s="1"/>
  <c r="G115" i="23" s="1"/>
  <c r="E116" i="23"/>
  <c r="F116" i="23" s="1"/>
  <c r="G116" i="23" s="1"/>
  <c r="E123" i="23"/>
  <c r="F123" i="23" s="1"/>
  <c r="G123" i="23" s="1"/>
  <c r="E59" i="23"/>
  <c r="F59" i="23" s="1"/>
  <c r="G59" i="23" s="1"/>
  <c r="E21" i="23"/>
  <c r="F21" i="23" s="1"/>
  <c r="G21" i="23" s="1"/>
  <c r="E47" i="23"/>
  <c r="F47" i="23" s="1"/>
  <c r="G47" i="23" s="1"/>
  <c r="E122" i="23"/>
  <c r="F122" i="23" s="1"/>
  <c r="G122" i="23" s="1"/>
  <c r="E41" i="23"/>
  <c r="F41" i="23" s="1"/>
  <c r="G41" i="23" s="1"/>
  <c r="E31" i="23"/>
  <c r="F31" i="23" s="1"/>
  <c r="G31" i="23" s="1"/>
  <c r="E91" i="23"/>
  <c r="F91" i="23" s="1"/>
  <c r="G91" i="23" s="1"/>
  <c r="E15" i="23"/>
  <c r="F15" i="23" s="1"/>
  <c r="G15" i="23" s="1"/>
  <c r="E105" i="23"/>
  <c r="F105" i="23" s="1"/>
  <c r="G105" i="23" s="1"/>
  <c r="E24" i="23"/>
  <c r="F24" i="23" s="1"/>
  <c r="G24" i="23" s="1"/>
  <c r="E38" i="23"/>
  <c r="F38" i="23" s="1"/>
  <c r="G38" i="23" s="1"/>
  <c r="E93" i="23"/>
  <c r="F93" i="23" s="1"/>
  <c r="G93" i="23" s="1"/>
  <c r="E73" i="23"/>
  <c r="F73" i="23" s="1"/>
  <c r="G73" i="23" s="1"/>
  <c r="E28" i="23"/>
  <c r="F28" i="23" s="1"/>
  <c r="G28" i="23" s="1"/>
  <c r="E96" i="23"/>
  <c r="F96" i="23" s="1"/>
  <c r="G96" i="23" s="1"/>
  <c r="E29" i="23"/>
  <c r="F29" i="23" s="1"/>
  <c r="G29" i="23" s="1"/>
  <c r="E19" i="23"/>
  <c r="F19" i="23" s="1"/>
  <c r="G19" i="23" s="1"/>
  <c r="E16" i="23"/>
  <c r="F16" i="23" s="1"/>
  <c r="G16" i="23" s="1"/>
  <c r="E68" i="23"/>
  <c r="F68" i="23" s="1"/>
  <c r="G68" i="23" s="1"/>
  <c r="E23" i="23"/>
  <c r="F23" i="23" s="1"/>
  <c r="G23" i="23" s="1"/>
  <c r="E49" i="23"/>
  <c r="F49" i="23" s="1"/>
  <c r="G49" i="23" s="1"/>
  <c r="G106" i="23" l="1"/>
  <c r="G110" i="23"/>
  <c r="G111" i="23"/>
  <c r="D21" i="85"/>
  <c r="E21" i="85" s="1"/>
  <c r="D77" i="85"/>
  <c r="E77" i="85" s="1"/>
  <c r="D35" i="85"/>
  <c r="E35" i="85" s="1"/>
  <c r="D133" i="85"/>
  <c r="E133" i="85" s="1"/>
  <c r="D189" i="85"/>
  <c r="E189" i="85" s="1"/>
  <c r="D91" i="85"/>
  <c r="E91" i="85" s="1"/>
  <c r="D49" i="85"/>
  <c r="E49" i="85" s="1"/>
  <c r="G76" i="23"/>
  <c r="D7" i="85"/>
  <c r="E7" i="85" s="1"/>
  <c r="D161" i="85"/>
  <c r="E161" i="85" s="1"/>
  <c r="D175" i="85"/>
  <c r="E175" i="85" s="1"/>
  <c r="D63" i="85"/>
  <c r="E63" i="85" s="1"/>
  <c r="D105" i="85"/>
  <c r="E105" i="85" s="1"/>
  <c r="D147" i="85"/>
  <c r="E147" i="85" s="1"/>
  <c r="D119" i="85"/>
  <c r="E119" i="85" s="1"/>
  <c r="G65" i="23"/>
  <c r="D178" i="85"/>
  <c r="E178" i="85" s="1"/>
  <c r="D52" i="85"/>
  <c r="E52" i="85" s="1"/>
  <c r="D192" i="85"/>
  <c r="E192" i="85" s="1"/>
  <c r="D136" i="85"/>
  <c r="E136" i="85" s="1"/>
  <c r="D80" i="85"/>
  <c r="E80" i="85" s="1"/>
  <c r="D122" i="85"/>
  <c r="E122" i="85" s="1"/>
  <c r="D10" i="85"/>
  <c r="E10" i="85" s="1"/>
  <c r="D66" i="85"/>
  <c r="E66" i="85" s="1"/>
  <c r="D164" i="85"/>
  <c r="E164" i="85" s="1"/>
  <c r="D24" i="85"/>
  <c r="E24" i="85" s="1"/>
  <c r="D38" i="85"/>
  <c r="E38" i="85" s="1"/>
  <c r="D94" i="85"/>
  <c r="E94" i="85" s="1"/>
  <c r="D108" i="85"/>
  <c r="E108" i="85" s="1"/>
  <c r="D150" i="85"/>
  <c r="E150" i="85" s="1"/>
  <c r="G77" i="23"/>
  <c r="D109" i="85"/>
  <c r="E109" i="85" s="1"/>
  <c r="D25" i="85"/>
  <c r="E25" i="85" s="1"/>
  <c r="D11" i="85"/>
  <c r="E11" i="85" s="1"/>
  <c r="D151" i="85"/>
  <c r="E151" i="85" s="1"/>
  <c r="D81" i="85"/>
  <c r="E81" i="85" s="1"/>
  <c r="D179" i="85"/>
  <c r="E179" i="85" s="1"/>
  <c r="D123" i="85"/>
  <c r="E123" i="85" s="1"/>
  <c r="D53" i="85"/>
  <c r="E53" i="85" s="1"/>
  <c r="D193" i="85"/>
  <c r="E193" i="85" s="1"/>
  <c r="D165" i="85"/>
  <c r="E165" i="85" s="1"/>
  <c r="D137" i="85"/>
  <c r="E137" i="85" s="1"/>
  <c r="D39" i="85"/>
  <c r="E39" i="85" s="1"/>
  <c r="D67" i="85"/>
  <c r="E67" i="85" s="1"/>
  <c r="D95" i="85"/>
  <c r="E95" i="85" s="1"/>
  <c r="D86" i="85"/>
  <c r="E86" i="85" s="1"/>
  <c r="D58" i="85"/>
  <c r="E58" i="85" s="1"/>
  <c r="D170" i="85"/>
  <c r="E170" i="85" s="1"/>
  <c r="D44" i="85"/>
  <c r="E44" i="85" s="1"/>
  <c r="D198" i="85"/>
  <c r="E198" i="85" s="1"/>
  <c r="D16" i="85"/>
  <c r="E16" i="85" s="1"/>
  <c r="D30" i="85"/>
  <c r="E30" i="85" s="1"/>
  <c r="D142" i="85"/>
  <c r="E142" i="85" s="1"/>
  <c r="G112" i="23"/>
  <c r="S3714" i="84" s="1"/>
  <c r="S3715" i="84" s="1"/>
  <c r="D72" i="85"/>
  <c r="E72" i="85" s="1"/>
  <c r="D184" i="85"/>
  <c r="E184" i="85" s="1"/>
  <c r="D156" i="85"/>
  <c r="E156" i="85" s="1"/>
  <c r="D114" i="85"/>
  <c r="E114" i="85" s="1"/>
  <c r="D128" i="85"/>
  <c r="E128" i="85" s="1"/>
  <c r="D100" i="85"/>
  <c r="E100" i="85" s="1"/>
  <c r="G6" i="23"/>
  <c r="D34" i="85"/>
  <c r="E34" i="85" s="1"/>
  <c r="D48" i="85"/>
  <c r="E48" i="85" s="1"/>
  <c r="D118" i="85"/>
  <c r="E118" i="85" s="1"/>
  <c r="D76" i="85"/>
  <c r="E76" i="85" s="1"/>
  <c r="D104" i="85"/>
  <c r="E104" i="85" s="1"/>
  <c r="D146" i="85"/>
  <c r="E146" i="85" s="1"/>
  <c r="D90" i="85"/>
  <c r="E90" i="85" s="1"/>
  <c r="D62" i="85"/>
  <c r="E62" i="85" s="1"/>
  <c r="D132" i="85"/>
  <c r="E132" i="85" s="1"/>
  <c r="D20" i="85"/>
  <c r="E20" i="85" s="1"/>
  <c r="D174" i="85"/>
  <c r="E174" i="85" s="1"/>
  <c r="D188" i="85"/>
  <c r="E188" i="85" s="1"/>
  <c r="D160" i="85"/>
  <c r="E160" i="85" s="1"/>
  <c r="D6" i="85"/>
  <c r="E6" i="85" s="1"/>
  <c r="G75" i="23"/>
  <c r="D194" i="85"/>
  <c r="E194" i="85" s="1"/>
  <c r="D82" i="85"/>
  <c r="E82" i="85" s="1"/>
  <c r="D138" i="85"/>
  <c r="E138" i="85" s="1"/>
  <c r="D124" i="85"/>
  <c r="E124" i="85" s="1"/>
  <c r="D152" i="85"/>
  <c r="E152" i="85" s="1"/>
  <c r="D26" i="85"/>
  <c r="E26" i="85" s="1"/>
  <c r="D96" i="85"/>
  <c r="E96" i="85" s="1"/>
  <c r="D54" i="85"/>
  <c r="E54" i="85" s="1"/>
  <c r="D68" i="85"/>
  <c r="E68" i="85" s="1"/>
  <c r="D110" i="85"/>
  <c r="E110" i="85" s="1"/>
  <c r="D40" i="85"/>
  <c r="E40" i="85" s="1"/>
  <c r="D12" i="85"/>
  <c r="E12" i="85" s="1"/>
  <c r="D166" i="85"/>
  <c r="E166" i="85" s="1"/>
  <c r="D180" i="85"/>
  <c r="E180" i="85" s="1"/>
  <c r="D13" i="85"/>
  <c r="E13" i="85" s="1"/>
  <c r="G55" i="23"/>
  <c r="D55" i="85"/>
  <c r="E55" i="85" s="1"/>
  <c r="D97" i="85"/>
  <c r="E97" i="85" s="1"/>
  <c r="D167" i="85"/>
  <c r="E167" i="85" s="1"/>
  <c r="D27" i="85"/>
  <c r="E27" i="85" s="1"/>
  <c r="D125" i="85"/>
  <c r="E125" i="85" s="1"/>
  <c r="D153" i="85"/>
  <c r="E153" i="85" s="1"/>
  <c r="D111" i="85"/>
  <c r="E111" i="85" s="1"/>
  <c r="D69" i="85"/>
  <c r="E69" i="85" s="1"/>
  <c r="D139" i="85"/>
  <c r="E139" i="85" s="1"/>
  <c r="D195" i="85"/>
  <c r="E195" i="85" s="1"/>
  <c r="D83" i="85"/>
  <c r="E83" i="85" s="1"/>
  <c r="D181" i="85"/>
  <c r="E181" i="85" s="1"/>
  <c r="D41" i="85"/>
  <c r="E41" i="85" s="1"/>
  <c r="G87" i="23"/>
  <c r="D182" i="85"/>
  <c r="E182" i="85" s="1"/>
  <c r="D70" i="85"/>
  <c r="E70" i="85" s="1"/>
  <c r="D140" i="85"/>
  <c r="E140" i="85" s="1"/>
  <c r="D42" i="85"/>
  <c r="E42" i="85" s="1"/>
  <c r="D98" i="85"/>
  <c r="E98" i="85" s="1"/>
  <c r="D112" i="85"/>
  <c r="E112" i="85" s="1"/>
  <c r="D28" i="85"/>
  <c r="E28" i="85" s="1"/>
  <c r="D154" i="85"/>
  <c r="E154" i="85" s="1"/>
  <c r="D168" i="85"/>
  <c r="E168" i="85" s="1"/>
  <c r="D14" i="85"/>
  <c r="E14" i="85" s="1"/>
  <c r="D84" i="85"/>
  <c r="E84" i="85" s="1"/>
  <c r="D126" i="85"/>
  <c r="E126" i="85" s="1"/>
  <c r="D56" i="85"/>
  <c r="E56" i="85" s="1"/>
  <c r="D196" i="85"/>
  <c r="E196" i="85" s="1"/>
  <c r="D64" i="85"/>
  <c r="E64" i="85" s="1"/>
  <c r="D8" i="85"/>
  <c r="E8" i="85" s="1"/>
  <c r="G90" i="23"/>
  <c r="D78" i="85"/>
  <c r="E78" i="85" s="1"/>
  <c r="D120" i="85"/>
  <c r="E120" i="85" s="1"/>
  <c r="D176" i="85"/>
  <c r="E176" i="85" s="1"/>
  <c r="D92" i="85"/>
  <c r="E92" i="85" s="1"/>
  <c r="D148" i="85"/>
  <c r="E148" i="85" s="1"/>
  <c r="D134" i="85"/>
  <c r="E134" i="85" s="1"/>
  <c r="D190" i="85"/>
  <c r="E190" i="85" s="1"/>
  <c r="D22" i="85"/>
  <c r="E22" i="85" s="1"/>
  <c r="D36" i="85"/>
  <c r="E36" i="85" s="1"/>
  <c r="D106" i="85"/>
  <c r="E106" i="85" s="1"/>
  <c r="D162" i="85"/>
  <c r="E162" i="85" s="1"/>
  <c r="D50" i="85"/>
  <c r="E50" i="85" s="1"/>
  <c r="D37" i="85"/>
  <c r="E37" i="85" s="1"/>
  <c r="G51" i="23"/>
  <c r="D9" i="85"/>
  <c r="E9" i="85" s="1"/>
  <c r="D163" i="85"/>
  <c r="E163" i="85" s="1"/>
  <c r="D191" i="85"/>
  <c r="E191" i="85" s="1"/>
  <c r="D121" i="85"/>
  <c r="E121" i="85" s="1"/>
  <c r="D65" i="85"/>
  <c r="E65" i="85" s="1"/>
  <c r="D51" i="85"/>
  <c r="E51" i="85" s="1"/>
  <c r="D149" i="85"/>
  <c r="E149" i="85" s="1"/>
  <c r="D79" i="85"/>
  <c r="E79" i="85" s="1"/>
  <c r="D23" i="85"/>
  <c r="E23" i="85" s="1"/>
  <c r="D177" i="85"/>
  <c r="E177" i="85" s="1"/>
  <c r="D93" i="85"/>
  <c r="E93" i="85" s="1"/>
  <c r="D107" i="85"/>
  <c r="E107" i="85" s="1"/>
  <c r="D135" i="85"/>
  <c r="E135" i="85" s="1"/>
  <c r="G107" i="23"/>
  <c r="D113" i="85"/>
  <c r="E113" i="85" s="1"/>
  <c r="D29" i="85"/>
  <c r="E29" i="85" s="1"/>
  <c r="D183" i="85"/>
  <c r="E183" i="85" s="1"/>
  <c r="D197" i="85"/>
  <c r="E197" i="85" s="1"/>
  <c r="D15" i="85"/>
  <c r="E15" i="85" s="1"/>
  <c r="D71" i="85"/>
  <c r="E71" i="85" s="1"/>
  <c r="D43" i="85"/>
  <c r="E43" i="85" s="1"/>
  <c r="D57" i="85"/>
  <c r="E57" i="85" s="1"/>
  <c r="D155" i="85"/>
  <c r="E155" i="85" s="1"/>
  <c r="D141" i="85"/>
  <c r="E141" i="85" s="1"/>
  <c r="D169" i="85"/>
  <c r="E169" i="85" s="1"/>
  <c r="D127" i="85"/>
  <c r="E127" i="85" s="1"/>
  <c r="D85" i="85"/>
  <c r="E85" i="85" s="1"/>
  <c r="D99" i="85"/>
  <c r="E99" i="85" s="1"/>
  <c r="G48" i="26"/>
  <c r="B48" i="26" s="1"/>
  <c r="B47" i="26" s="1"/>
  <c r="B11" i="26"/>
  <c r="B10" i="26" s="1"/>
  <c r="E185" i="85" l="1"/>
  <c r="F18" i="19" s="1"/>
  <c r="E101" i="85"/>
  <c r="F12" i="19" s="1"/>
  <c r="E129" i="85"/>
  <c r="F14" i="19" s="1"/>
  <c r="D36" i="26"/>
  <c r="D32" i="26"/>
  <c r="D35" i="26"/>
  <c r="D37" i="26"/>
  <c r="D34" i="26"/>
  <c r="D17" i="26"/>
  <c r="D33" i="26"/>
  <c r="D18" i="26"/>
  <c r="D25" i="26"/>
  <c r="D20" i="26"/>
  <c r="D24" i="26"/>
  <c r="D21" i="26"/>
  <c r="D29" i="26"/>
  <c r="D30" i="26"/>
  <c r="D28" i="26"/>
  <c r="D10" i="26"/>
  <c r="D31" i="26"/>
  <c r="D22" i="26"/>
  <c r="D19" i="26"/>
  <c r="D26" i="26"/>
  <c r="C26" i="26" s="1"/>
  <c r="D23" i="26"/>
  <c r="B14" i="26"/>
  <c r="B12" i="26" s="1"/>
  <c r="D27" i="26"/>
  <c r="D16" i="26"/>
  <c r="E17" i="85"/>
  <c r="E31" i="85"/>
  <c r="F7" i="19" s="1"/>
  <c r="E157" i="85"/>
  <c r="F16" i="19" s="1"/>
  <c r="E59" i="85"/>
  <c r="F9" i="19" s="1"/>
  <c r="D57" i="26"/>
  <c r="D47" i="26"/>
  <c r="D73" i="26"/>
  <c r="D72" i="26"/>
  <c r="D65" i="26"/>
  <c r="D61" i="26"/>
  <c r="D70" i="26"/>
  <c r="D68" i="26"/>
  <c r="D59" i="26"/>
  <c r="D62" i="26"/>
  <c r="D64" i="26"/>
  <c r="D63" i="26"/>
  <c r="D54" i="26"/>
  <c r="B51" i="26"/>
  <c r="B49" i="26" s="1"/>
  <c r="D74" i="26"/>
  <c r="D66" i="26"/>
  <c r="D60" i="26"/>
  <c r="D53" i="26"/>
  <c r="D55" i="26"/>
  <c r="D58" i="26"/>
  <c r="D69" i="26"/>
  <c r="D67" i="26"/>
  <c r="D71" i="26"/>
  <c r="D56" i="26"/>
  <c r="E171" i="85"/>
  <c r="F17" i="19" s="1"/>
  <c r="E143" i="85"/>
  <c r="F15" i="19" s="1"/>
  <c r="E115" i="85"/>
  <c r="F13" i="19" s="1"/>
  <c r="E45" i="85"/>
  <c r="F8" i="19" s="1"/>
  <c r="F20" i="13"/>
  <c r="E199" i="85"/>
  <c r="F19" i="19" s="1"/>
  <c r="E73" i="85"/>
  <c r="F10" i="19" s="1"/>
  <c r="E87" i="85"/>
  <c r="F11" i="19" s="1"/>
  <c r="E202" i="85" l="1"/>
  <c r="F26" i="19" s="1"/>
  <c r="C63" i="26"/>
  <c r="H9" i="19"/>
  <c r="D38" i="26"/>
  <c r="H14" i="19"/>
  <c r="H17" i="19"/>
  <c r="F6" i="19"/>
  <c r="H19" i="19"/>
  <c r="H8" i="19"/>
  <c r="H20" i="13"/>
  <c r="H13" i="19"/>
  <c r="E64" i="26"/>
  <c r="C64" i="26"/>
  <c r="H16" i="19"/>
  <c r="C27" i="26"/>
  <c r="C38" i="26" s="1"/>
  <c r="E27" i="26"/>
  <c r="H12" i="19"/>
  <c r="H10" i="19"/>
  <c r="H11" i="19"/>
  <c r="H15" i="19"/>
  <c r="D75" i="26"/>
  <c r="E56" i="26"/>
  <c r="E68" i="26"/>
  <c r="E61" i="26"/>
  <c r="E62" i="26"/>
  <c r="E57" i="26"/>
  <c r="E49" i="26"/>
  <c r="E65" i="26"/>
  <c r="E54" i="26"/>
  <c r="E73" i="26"/>
  <c r="E63" i="26"/>
  <c r="E67" i="26"/>
  <c r="E59" i="26"/>
  <c r="E58" i="26"/>
  <c r="E74" i="26"/>
  <c r="E60" i="26"/>
  <c r="E66" i="26"/>
  <c r="E55" i="26"/>
  <c r="E70" i="26"/>
  <c r="E69" i="26"/>
  <c r="E71" i="26"/>
  <c r="E53" i="26"/>
  <c r="E72" i="26"/>
  <c r="H7" i="19"/>
  <c r="E24" i="26"/>
  <c r="E20" i="26"/>
  <c r="E17" i="26"/>
  <c r="E18" i="26"/>
  <c r="E35" i="26"/>
  <c r="E19" i="26"/>
  <c r="E21" i="26"/>
  <c r="E12" i="26"/>
  <c r="E29" i="26"/>
  <c r="E32" i="26"/>
  <c r="E23" i="26"/>
  <c r="E36" i="26"/>
  <c r="E34" i="26"/>
  <c r="E25" i="26"/>
  <c r="E31" i="26"/>
  <c r="E37" i="26"/>
  <c r="E30" i="26"/>
  <c r="E28" i="26"/>
  <c r="E33" i="26"/>
  <c r="E22" i="26"/>
  <c r="E26" i="26"/>
  <c r="E16" i="26"/>
  <c r="H18" i="19"/>
  <c r="B10" i="25" l="1"/>
  <c r="E75" i="26"/>
  <c r="B30" i="25"/>
  <c r="B13" i="25"/>
  <c r="H6" i="19"/>
  <c r="F23" i="19"/>
  <c r="B11" i="25"/>
  <c r="B21" i="25"/>
  <c r="B26" i="25"/>
  <c r="B17" i="25"/>
  <c r="B24" i="25"/>
  <c r="B22" i="25"/>
  <c r="B18" i="25"/>
  <c r="B12" i="25"/>
  <c r="B15" i="25"/>
  <c r="B14" i="25"/>
  <c r="B23" i="25"/>
  <c r="B16" i="25"/>
  <c r="B19" i="25"/>
  <c r="E38" i="26"/>
  <c r="B29" i="25"/>
  <c r="B27" i="25"/>
  <c r="B31" i="25"/>
  <c r="B20" i="25"/>
  <c r="B25" i="25"/>
  <c r="C75" i="26"/>
  <c r="E10" i="10" l="1"/>
  <c r="F6" i="94"/>
  <c r="H6" i="94" s="1"/>
  <c r="G23" i="19" s="1"/>
  <c r="E11" i="10" s="1"/>
  <c r="B32" i="25"/>
  <c r="E12" i="10" l="1"/>
  <c r="B7" i="25"/>
  <c r="H23" i="19"/>
  <c r="D21" i="25" l="1"/>
  <c r="E21" i="25" s="1"/>
  <c r="E24" i="10" s="1"/>
  <c r="C7" i="29"/>
  <c r="B7" i="32"/>
  <c r="S1965" i="84" l="1"/>
  <c r="S2011" i="84" s="1"/>
  <c r="S3731" i="84" l="1"/>
  <c r="F10" i="13"/>
  <c r="H10" i="13" s="1"/>
  <c r="F23" i="13" l="1"/>
  <c r="E6" i="10" s="1"/>
  <c r="F6" i="68" l="1"/>
  <c r="H6" i="68" s="1"/>
  <c r="G23" i="13" s="1"/>
  <c r="E7" i="10" s="1"/>
  <c r="E9" i="10" s="1"/>
  <c r="B6" i="25"/>
  <c r="H23" i="13" l="1"/>
  <c r="B7" i="29"/>
  <c r="B8" i="25"/>
  <c r="D20" i="25" s="1"/>
  <c r="E20" i="25" s="1"/>
  <c r="E23" i="10" s="1"/>
  <c r="D24" i="25" l="1"/>
  <c r="E24" i="25" s="1"/>
  <c r="E27" i="10" s="1"/>
  <c r="D22" i="25"/>
  <c r="E22" i="25" s="1"/>
  <c r="E25" i="10" s="1"/>
  <c r="D13" i="25"/>
  <c r="E13" i="25" s="1"/>
  <c r="E16" i="10" s="1"/>
  <c r="D19" i="25"/>
  <c r="E19" i="25" s="1"/>
  <c r="E22" i="10" s="1"/>
  <c r="D25" i="25"/>
  <c r="E25" i="25" s="1"/>
  <c r="E28" i="10" s="1"/>
  <c r="D27" i="25"/>
  <c r="E27" i="25" s="1"/>
  <c r="E30" i="10" s="1"/>
  <c r="D26" i="25"/>
  <c r="E26" i="25" s="1"/>
  <c r="E29" i="10" s="1"/>
  <c r="D10" i="25"/>
  <c r="D31" i="25"/>
  <c r="E31" i="25" s="1"/>
  <c r="E34" i="10" s="1"/>
  <c r="D16" i="25"/>
  <c r="E16" i="25" s="1"/>
  <c r="E19" i="10" s="1"/>
  <c r="D14" i="25"/>
  <c r="E14" i="25" s="1"/>
  <c r="E17" i="10" s="1"/>
  <c r="D11" i="25"/>
  <c r="E11" i="25" s="1"/>
  <c r="E14" i="10" s="1"/>
  <c r="D29" i="25"/>
  <c r="E29" i="25" s="1"/>
  <c r="E32" i="10" s="1"/>
  <c r="D30" i="25"/>
  <c r="E30" i="25" s="1"/>
  <c r="E33" i="10" s="1"/>
  <c r="D17" i="25"/>
  <c r="E17" i="25" s="1"/>
  <c r="E20" i="10" s="1"/>
  <c r="D18" i="25"/>
  <c r="E18" i="25" s="1"/>
  <c r="E21" i="10" s="1"/>
  <c r="D15" i="25"/>
  <c r="E15" i="25" s="1"/>
  <c r="E18" i="10" s="1"/>
  <c r="D12" i="25"/>
  <c r="E12" i="25" s="1"/>
  <c r="E15" i="10" s="1"/>
  <c r="D28" i="25"/>
  <c r="E28" i="25" s="1"/>
  <c r="E31" i="10" s="1"/>
  <c r="D23" i="25"/>
  <c r="E23" i="25" s="1"/>
  <c r="E26" i="10" s="1"/>
  <c r="E10" i="25" l="1"/>
  <c r="D32" i="25"/>
  <c r="E13" i="10" l="1"/>
  <c r="E35" i="10" s="1"/>
  <c r="E32" i="25"/>
  <c r="C7" i="32" l="1"/>
  <c r="D7" i="29"/>
  <c r="E7" i="29" s="1"/>
  <c r="G7" i="29" s="1"/>
  <c r="E36" i="10"/>
  <c r="E37" i="10" l="1"/>
  <c r="D7" i="32" l="1"/>
  <c r="E7" i="32" s="1"/>
  <c r="E38" i="10" l="1"/>
  <c r="E39" i="10" s="1"/>
  <c r="E40" i="10" l="1"/>
  <c r="D10" i="4"/>
  <c r="E10" i="4" l="1"/>
  <c r="E41" i="10"/>
  <c r="F10" i="4" l="1"/>
  <c r="F12" i="10"/>
  <c r="F9" i="10"/>
  <c r="F35" i="10"/>
  <c r="F37" i="10"/>
  <c r="F40" i="10"/>
  <c r="F36" i="10" l="1"/>
  <c r="F38" i="10" s="1"/>
  <c r="F39" i="10" l="1"/>
  <c r="F41" i="10" s="1"/>
</calcChain>
</file>

<file path=xl/sharedStrings.xml><?xml version="1.0" encoding="utf-8"?>
<sst xmlns="http://schemas.openxmlformats.org/spreadsheetml/2006/main" count="23522" uniqueCount="2579">
  <si>
    <r>
      <t>Ⅴ</t>
    </r>
    <r>
      <rPr>
        <b/>
        <sz val="30"/>
        <rFont val="궁서"/>
        <family val="1"/>
        <charset val="129"/>
      </rPr>
      <t>. 원가요소별 산출내역</t>
    </r>
    <phoneticPr fontId="31" type="noConversion"/>
  </si>
  <si>
    <t>1. 재 료 비</t>
  </si>
  <si>
    <r>
      <t xml:space="preserve">( </t>
    </r>
    <r>
      <rPr>
        <sz val="10"/>
        <color indexed="8"/>
        <rFont val="바탕"/>
        <family val="1"/>
        <charset val="129"/>
      </rPr>
      <t>배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부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율</t>
    </r>
    <r>
      <rPr>
        <sz val="10"/>
        <color indexed="8"/>
        <rFont val="Arial Narrow"/>
        <family val="2"/>
      </rPr>
      <t xml:space="preserve"> )</t>
    </r>
  </si>
  <si>
    <r>
      <t xml:space="preserve">1. </t>
    </r>
    <r>
      <rPr>
        <b/>
        <sz val="10"/>
        <color indexed="8"/>
        <rFont val="바탕"/>
        <family val="1"/>
        <charset val="129"/>
      </rPr>
      <t>재</t>
    </r>
    <r>
      <rPr>
        <b/>
        <sz val="10"/>
        <color indexed="8"/>
        <rFont val="Arial Narrow"/>
        <family val="2"/>
      </rPr>
      <t xml:space="preserve">   </t>
    </r>
    <r>
      <rPr>
        <b/>
        <sz val="10"/>
        <color indexed="8"/>
        <rFont val="바탕"/>
        <family val="1"/>
        <charset val="129"/>
      </rPr>
      <t>료</t>
    </r>
    <r>
      <rPr>
        <b/>
        <sz val="10"/>
        <color indexed="8"/>
        <rFont val="Arial Narrow"/>
        <family val="2"/>
      </rPr>
      <t xml:space="preserve">   </t>
    </r>
    <r>
      <rPr>
        <b/>
        <sz val="10"/>
        <color indexed="8"/>
        <rFont val="바탕"/>
        <family val="1"/>
        <charset val="129"/>
      </rPr>
      <t>비</t>
    </r>
  </si>
  <si>
    <r>
      <t xml:space="preserve">2. </t>
    </r>
    <r>
      <rPr>
        <b/>
        <sz val="10"/>
        <color indexed="8"/>
        <rFont val="바탕"/>
        <family val="1"/>
        <charset val="129"/>
      </rPr>
      <t>노</t>
    </r>
    <r>
      <rPr>
        <b/>
        <sz val="10"/>
        <color indexed="8"/>
        <rFont val="Arial Narrow"/>
        <family val="2"/>
      </rPr>
      <t xml:space="preserve">   </t>
    </r>
    <r>
      <rPr>
        <b/>
        <sz val="10"/>
        <color indexed="8"/>
        <rFont val="바탕"/>
        <family val="1"/>
        <charset val="129"/>
      </rPr>
      <t>무</t>
    </r>
    <r>
      <rPr>
        <b/>
        <sz val="10"/>
        <color indexed="8"/>
        <rFont val="Arial Narrow"/>
        <family val="2"/>
      </rPr>
      <t xml:space="preserve">   </t>
    </r>
    <r>
      <rPr>
        <b/>
        <sz val="10"/>
        <color indexed="8"/>
        <rFont val="바탕"/>
        <family val="1"/>
        <charset val="129"/>
      </rPr>
      <t>비</t>
    </r>
  </si>
  <si>
    <r>
      <t xml:space="preserve">3. </t>
    </r>
    <r>
      <rPr>
        <b/>
        <sz val="10"/>
        <color indexed="8"/>
        <rFont val="바탕"/>
        <family val="1"/>
        <charset val="129"/>
      </rPr>
      <t>직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접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원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가</t>
    </r>
  </si>
  <si>
    <r>
      <t xml:space="preserve">4. </t>
    </r>
    <r>
      <rPr>
        <b/>
        <sz val="10"/>
        <color indexed="8"/>
        <rFont val="바탕"/>
        <family val="1"/>
        <charset val="129"/>
      </rPr>
      <t>경</t>
    </r>
    <r>
      <rPr>
        <b/>
        <sz val="10"/>
        <color indexed="8"/>
        <rFont val="Arial Narrow"/>
        <family val="2"/>
      </rPr>
      <t xml:space="preserve">         </t>
    </r>
    <r>
      <rPr>
        <b/>
        <sz val="10"/>
        <color indexed="8"/>
        <rFont val="바탕"/>
        <family val="1"/>
        <charset val="129"/>
      </rPr>
      <t>비</t>
    </r>
  </si>
  <si>
    <t>4. 일반관리비</t>
  </si>
  <si>
    <r>
      <t>Ⅵ</t>
    </r>
    <r>
      <rPr>
        <b/>
        <sz val="30"/>
        <rFont val="궁서"/>
        <family val="1"/>
        <charset val="129"/>
      </rPr>
      <t>. 참 고 자 료</t>
    </r>
    <phoneticPr fontId="31" type="noConversion"/>
  </si>
  <si>
    <r>
      <rPr>
        <b/>
        <sz val="11"/>
        <rFont val="바탕"/>
        <family val="1"/>
        <charset val="129"/>
      </rPr>
      <t>품</t>
    </r>
    <r>
      <rPr>
        <b/>
        <sz val="11"/>
        <rFont val="Arial Narrow"/>
        <family val="2"/>
      </rPr>
      <t xml:space="preserve">         </t>
    </r>
    <r>
      <rPr>
        <b/>
        <sz val="11"/>
        <rFont val="바탕"/>
        <family val="1"/>
        <charset val="129"/>
      </rPr>
      <t>명</t>
    </r>
  </si>
  <si>
    <r>
      <rPr>
        <b/>
        <sz val="11"/>
        <rFont val="바탕"/>
        <family val="1"/>
        <charset val="129"/>
      </rPr>
      <t>총</t>
    </r>
    <r>
      <rPr>
        <b/>
        <sz val="11"/>
        <rFont val="Arial Narrow"/>
        <family val="2"/>
      </rPr>
      <t xml:space="preserve"> </t>
    </r>
    <r>
      <rPr>
        <b/>
        <sz val="11"/>
        <rFont val="바탕"/>
        <family val="1"/>
        <charset val="129"/>
      </rPr>
      <t>원</t>
    </r>
    <r>
      <rPr>
        <b/>
        <sz val="11"/>
        <rFont val="Arial Narrow"/>
        <family val="2"/>
      </rPr>
      <t xml:space="preserve"> </t>
    </r>
    <r>
      <rPr>
        <b/>
        <sz val="11"/>
        <rFont val="바탕"/>
        <family val="1"/>
        <charset val="129"/>
      </rPr>
      <t>가</t>
    </r>
  </si>
  <si>
    <r>
      <rPr>
        <b/>
        <sz val="10"/>
        <rFont val="바탕"/>
        <family val="1"/>
        <charset val="129"/>
      </rPr>
      <t>재질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및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규격</t>
    </r>
  </si>
  <si>
    <r>
      <rPr>
        <b/>
        <sz val="10"/>
        <rFont val="바탕"/>
        <family val="1"/>
        <charset val="129"/>
      </rPr>
      <t>단위</t>
    </r>
  </si>
  <si>
    <r>
      <rPr>
        <b/>
        <sz val="10"/>
        <rFont val="바탕"/>
        <family val="1"/>
        <charset val="129"/>
      </rPr>
      <t>단가</t>
    </r>
  </si>
  <si>
    <r>
      <rPr>
        <b/>
        <sz val="10"/>
        <rFont val="바탕"/>
        <family val="1"/>
        <charset val="129"/>
      </rPr>
      <t>상여금</t>
    </r>
  </si>
  <si>
    <r>
      <t xml:space="preserve">1. </t>
    </r>
    <r>
      <rPr>
        <sz val="10"/>
        <rFont val="바탕"/>
        <family val="1"/>
        <charset val="129"/>
      </rPr>
      <t>공사</t>
    </r>
    <phoneticPr fontId="27" type="noConversion"/>
  </si>
  <si>
    <r>
      <t xml:space="preserve">3. </t>
    </r>
    <r>
      <rPr>
        <sz val="10"/>
        <rFont val="바탕"/>
        <family val="1"/>
        <charset val="129"/>
      </rPr>
      <t>수입물품의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구입</t>
    </r>
    <phoneticPr fontId="27" type="noConversion"/>
  </si>
  <si>
    <r>
      <t xml:space="preserve">4. </t>
    </r>
    <r>
      <rPr>
        <sz val="10"/>
        <rFont val="바탕"/>
        <family val="1"/>
        <charset val="129"/>
      </rPr>
      <t>용역</t>
    </r>
    <phoneticPr fontId="27" type="noConversion"/>
  </si>
  <si>
    <r>
      <rPr>
        <b/>
        <u/>
        <sz val="20"/>
        <rFont val="바탕"/>
        <family val="1"/>
        <charset val="129"/>
      </rPr>
      <t>재료비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집계표</t>
    </r>
  </si>
  <si>
    <r>
      <rPr>
        <b/>
        <sz val="10"/>
        <rFont val="바탕"/>
        <family val="1"/>
        <charset val="129"/>
      </rPr>
      <t>직접재료비</t>
    </r>
  </si>
  <si>
    <r>
      <rPr>
        <b/>
        <sz val="10"/>
        <rFont val="바탕"/>
        <family val="1"/>
        <charset val="129"/>
      </rPr>
      <t>간접재료비</t>
    </r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</si>
  <si>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액</t>
    </r>
  </si>
  <si>
    <r>
      <rPr>
        <b/>
        <sz val="10"/>
        <rFont val="바탕"/>
        <family val="1"/>
        <charset val="129"/>
      </rPr>
      <t>경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비</t>
    </r>
  </si>
  <si>
    <r>
      <rPr>
        <b/>
        <sz val="10"/>
        <rFont val="바탕"/>
        <family val="1"/>
        <charset val="129"/>
      </rPr>
      <t>노무비</t>
    </r>
  </si>
  <si>
    <r>
      <rPr>
        <b/>
        <sz val="10"/>
        <color indexed="8"/>
        <rFont val="바탕"/>
        <family val="1"/>
        <charset val="129"/>
      </rPr>
      <t>비</t>
    </r>
    <r>
      <rPr>
        <b/>
        <sz val="10"/>
        <color indexed="8"/>
        <rFont val="Arial Narrow"/>
        <family val="2"/>
      </rPr>
      <t xml:space="preserve">      </t>
    </r>
    <r>
      <rPr>
        <b/>
        <sz val="10"/>
        <color indexed="8"/>
        <rFont val="바탕"/>
        <family val="1"/>
        <charset val="129"/>
      </rPr>
      <t>고</t>
    </r>
  </si>
  <si>
    <r>
      <rPr>
        <sz val="10"/>
        <color indexed="8"/>
        <rFont val="바탕"/>
        <family val="1"/>
        <charset val="129"/>
      </rPr>
      <t>직접재료비</t>
    </r>
  </si>
  <si>
    <r>
      <rPr>
        <sz val="10"/>
        <color indexed="8"/>
        <rFont val="바탕"/>
        <family val="1"/>
        <charset val="129"/>
      </rPr>
      <t>간접재료비</t>
    </r>
  </si>
  <si>
    <r>
      <rPr>
        <sz val="10"/>
        <color indexed="8"/>
        <rFont val="바탕"/>
        <family val="1"/>
        <charset val="129"/>
      </rPr>
      <t>직접노무비</t>
    </r>
  </si>
  <si>
    <r>
      <rPr>
        <sz val="10"/>
        <color indexed="8"/>
        <rFont val="바탕"/>
        <family val="1"/>
        <charset val="129"/>
      </rPr>
      <t>간접노무비</t>
    </r>
  </si>
  <si>
    <r>
      <rPr>
        <sz val="10"/>
        <color indexed="8"/>
        <rFont val="바탕"/>
        <family val="1"/>
        <charset val="129"/>
      </rPr>
      <t>전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력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비</t>
    </r>
  </si>
  <si>
    <r>
      <rPr>
        <sz val="10"/>
        <color indexed="8"/>
        <rFont val="바탕"/>
        <family val="1"/>
        <charset val="129"/>
      </rPr>
      <t>수도광열비</t>
    </r>
  </si>
  <si>
    <r>
      <rPr>
        <sz val="10"/>
        <color indexed="8"/>
        <rFont val="바탕"/>
        <family val="1"/>
        <charset val="129"/>
      </rPr>
      <t>운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반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비</t>
    </r>
  </si>
  <si>
    <r>
      <rPr>
        <sz val="10"/>
        <color indexed="8"/>
        <rFont val="바탕"/>
        <family val="1"/>
        <charset val="129"/>
      </rPr>
      <t>감가상각비</t>
    </r>
  </si>
  <si>
    <r>
      <rPr>
        <sz val="10"/>
        <color indexed="8"/>
        <rFont val="바탕"/>
        <family val="1"/>
        <charset val="129"/>
      </rPr>
      <t>수리수선비</t>
    </r>
  </si>
  <si>
    <r>
      <rPr>
        <sz val="10"/>
        <color indexed="8"/>
        <rFont val="바탕"/>
        <family val="1"/>
        <charset val="129"/>
      </rPr>
      <t>특허권사용료</t>
    </r>
  </si>
  <si>
    <r>
      <rPr>
        <sz val="10"/>
        <color indexed="8"/>
        <rFont val="바탕"/>
        <family val="1"/>
        <charset val="129"/>
      </rPr>
      <t>기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술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료</t>
    </r>
  </si>
  <si>
    <r>
      <rPr>
        <sz val="10"/>
        <color indexed="8"/>
        <rFont val="바탕"/>
        <family val="1"/>
        <charset val="129"/>
      </rPr>
      <t>연구개발비</t>
    </r>
  </si>
  <si>
    <r>
      <rPr>
        <sz val="10"/>
        <color indexed="8"/>
        <rFont val="바탕"/>
        <family val="1"/>
        <charset val="129"/>
      </rPr>
      <t>시험검사비</t>
    </r>
  </si>
  <si>
    <r>
      <rPr>
        <sz val="10"/>
        <color indexed="8"/>
        <rFont val="바탕"/>
        <family val="1"/>
        <charset val="129"/>
      </rPr>
      <t>지급임차료</t>
    </r>
  </si>
  <si>
    <r>
      <rPr>
        <sz val="10"/>
        <color indexed="8"/>
        <rFont val="바탕"/>
        <family val="1"/>
        <charset val="129"/>
      </rPr>
      <t>보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험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료</t>
    </r>
  </si>
  <si>
    <r>
      <rPr>
        <sz val="10"/>
        <color indexed="8"/>
        <rFont val="바탕"/>
        <family val="1"/>
        <charset val="129"/>
      </rPr>
      <t>복리후생비</t>
    </r>
  </si>
  <si>
    <r>
      <rPr>
        <sz val="10"/>
        <color indexed="8"/>
        <rFont val="바탕"/>
        <family val="1"/>
        <charset val="129"/>
      </rPr>
      <t>보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관</t>
    </r>
    <r>
      <rPr>
        <sz val="10"/>
        <color indexed="8"/>
        <rFont val="Arial Narrow"/>
        <family val="2"/>
      </rPr>
      <t xml:space="preserve">   </t>
    </r>
    <r>
      <rPr>
        <sz val="10"/>
        <color indexed="8"/>
        <rFont val="바탕"/>
        <family val="1"/>
        <charset val="129"/>
      </rPr>
      <t>비</t>
    </r>
  </si>
  <si>
    <r>
      <rPr>
        <sz val="10"/>
        <color indexed="8"/>
        <rFont val="바탕"/>
        <family val="1"/>
        <charset val="129"/>
      </rPr>
      <t>외주가공비</t>
    </r>
  </si>
  <si>
    <r>
      <rPr>
        <sz val="10"/>
        <color indexed="8"/>
        <rFont val="바탕"/>
        <family val="1"/>
        <charset val="129"/>
      </rPr>
      <t>산업안전보건관리비</t>
    </r>
  </si>
  <si>
    <r>
      <rPr>
        <sz val="10"/>
        <color indexed="8"/>
        <rFont val="바탕"/>
        <family val="1"/>
        <charset val="129"/>
      </rPr>
      <t>소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모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품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비</t>
    </r>
  </si>
  <si>
    <r>
      <rPr>
        <sz val="10"/>
        <color indexed="8"/>
        <rFont val="바탕"/>
        <family val="1"/>
        <charset val="129"/>
      </rPr>
      <t>여비교통통신비</t>
    </r>
  </si>
  <si>
    <r>
      <rPr>
        <sz val="10"/>
        <color indexed="8"/>
        <rFont val="바탕"/>
        <family val="1"/>
        <charset val="129"/>
      </rPr>
      <t>세금과공과</t>
    </r>
  </si>
  <si>
    <r>
      <rPr>
        <sz val="10"/>
        <color indexed="8"/>
        <rFont val="바탕"/>
        <family val="1"/>
        <charset val="129"/>
      </rPr>
      <t>폐기물처리비</t>
    </r>
  </si>
  <si>
    <r>
      <rPr>
        <sz val="10"/>
        <color indexed="8"/>
        <rFont val="바탕"/>
        <family val="1"/>
        <charset val="129"/>
      </rPr>
      <t>도서인쇄비</t>
    </r>
  </si>
  <si>
    <r>
      <rPr>
        <sz val="10"/>
        <color indexed="8"/>
        <rFont val="바탕"/>
        <family val="1"/>
        <charset val="129"/>
      </rPr>
      <t>지급수수료</t>
    </r>
  </si>
  <si>
    <r>
      <rPr>
        <sz val="10"/>
        <color indexed="8"/>
        <rFont val="바탕"/>
        <family val="1"/>
        <charset val="129"/>
      </rPr>
      <t>기타법정경비</t>
    </r>
  </si>
  <si>
    <t>2. 노 무 비</t>
    <phoneticPr fontId="55" type="noConversion"/>
  </si>
  <si>
    <t>3. 경  비</t>
    <phoneticPr fontId="55" type="noConversion"/>
  </si>
  <si>
    <t>5. 이  윤</t>
    <phoneticPr fontId="55" type="noConversion"/>
  </si>
  <si>
    <r>
      <rPr>
        <b/>
        <u/>
        <sz val="20"/>
        <rFont val="바탕"/>
        <family val="1"/>
        <charset val="129"/>
      </rPr>
      <t>노무비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집계표</t>
    </r>
  </si>
  <si>
    <r>
      <rPr>
        <b/>
        <sz val="10"/>
        <rFont val="바탕"/>
        <family val="1"/>
        <charset val="129"/>
      </rPr>
      <t>직접노무비</t>
    </r>
  </si>
  <si>
    <r>
      <rPr>
        <b/>
        <sz val="10"/>
        <rFont val="바탕"/>
        <family val="1"/>
        <charset val="129"/>
      </rPr>
      <t>간접노무비</t>
    </r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</si>
  <si>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</si>
  <si>
    <r>
      <t xml:space="preserve"> </t>
    </r>
    <r>
      <rPr>
        <b/>
        <sz val="10"/>
        <rFont val="바탕"/>
        <family val="1"/>
        <charset val="129"/>
      </rPr>
      <t>구</t>
    </r>
    <r>
      <rPr>
        <b/>
        <sz val="10"/>
        <rFont val="Arial Narrow"/>
        <family val="2"/>
      </rPr>
      <t xml:space="preserve">      </t>
    </r>
    <r>
      <rPr>
        <b/>
        <sz val="10"/>
        <rFont val="바탕"/>
        <family val="1"/>
        <charset val="129"/>
      </rPr>
      <t>분</t>
    </r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</si>
  <si>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액</t>
    </r>
  </si>
  <si>
    <r>
      <t xml:space="preserve">  </t>
    </r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    </t>
    </r>
    <r>
      <rPr>
        <b/>
        <sz val="10"/>
        <rFont val="바탕"/>
        <family val="1"/>
        <charset val="129"/>
      </rPr>
      <t>목</t>
    </r>
  </si>
  <si>
    <r>
      <rPr>
        <sz val="10"/>
        <rFont val="바탕"/>
        <family val="1"/>
        <charset val="129"/>
      </rPr>
      <t>①재료비</t>
    </r>
  </si>
  <si>
    <r>
      <rPr>
        <sz val="10"/>
        <rFont val="바탕"/>
        <family val="1"/>
        <charset val="129"/>
      </rPr>
      <t>직접재료비</t>
    </r>
  </si>
  <si>
    <r>
      <rPr>
        <sz val="10"/>
        <rFont val="바탕"/>
        <family val="1"/>
        <charset val="129"/>
      </rPr>
      <t>간접재료비</t>
    </r>
  </si>
  <si>
    <r>
      <rPr>
        <sz val="10"/>
        <rFont val="바탕"/>
        <family val="1"/>
        <charset val="129"/>
      </rPr>
      <t>작업설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△</t>
    </r>
    <r>
      <rPr>
        <sz val="10"/>
        <rFont val="Arial Narrow"/>
        <family val="2"/>
      </rPr>
      <t>)</t>
    </r>
  </si>
  <si>
    <r>
      <rPr>
        <sz val="10"/>
        <rFont val="바탕"/>
        <family val="1"/>
        <charset val="129"/>
      </rPr>
      <t>소계</t>
    </r>
  </si>
  <si>
    <r>
      <rPr>
        <sz val="10"/>
        <rFont val="바탕"/>
        <family val="1"/>
        <charset val="129"/>
      </rPr>
      <t>②노무비</t>
    </r>
  </si>
  <si>
    <r>
      <rPr>
        <sz val="10"/>
        <rFont val="바탕"/>
        <family val="1"/>
        <charset val="129"/>
      </rPr>
      <t>직접노무비</t>
    </r>
  </si>
  <si>
    <r>
      <rPr>
        <sz val="10"/>
        <rFont val="바탕"/>
        <family val="1"/>
        <charset val="129"/>
      </rPr>
      <t>간접노무비</t>
    </r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</si>
  <si>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계</t>
    </r>
  </si>
  <si>
    <r>
      <rPr>
        <sz val="10"/>
        <rFont val="바탕"/>
        <family val="1"/>
        <charset val="129"/>
      </rPr>
      <t>③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경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비</t>
    </r>
  </si>
  <si>
    <r>
      <rPr>
        <sz val="10"/>
        <rFont val="바탕"/>
        <family val="1"/>
        <charset val="129"/>
      </rPr>
      <t>④</t>
    </r>
  </si>
  <si>
    <r>
      <rPr>
        <sz val="10"/>
        <rFont val="바탕"/>
        <family val="1"/>
        <charset val="129"/>
      </rPr>
      <t>제조원가</t>
    </r>
  </si>
  <si>
    <r>
      <rPr>
        <sz val="10"/>
        <rFont val="바탕"/>
        <family val="1"/>
        <charset val="129"/>
      </rPr>
      <t>①</t>
    </r>
    <r>
      <rPr>
        <sz val="10"/>
        <rFont val="Arial Narrow"/>
        <family val="2"/>
      </rPr>
      <t>+</t>
    </r>
    <r>
      <rPr>
        <sz val="10"/>
        <rFont val="바탕"/>
        <family val="1"/>
        <charset val="129"/>
      </rPr>
      <t>②</t>
    </r>
    <r>
      <rPr>
        <sz val="10"/>
        <rFont val="Arial Narrow"/>
        <family val="2"/>
      </rPr>
      <t>+</t>
    </r>
    <r>
      <rPr>
        <sz val="10"/>
        <rFont val="바탕"/>
        <family val="1"/>
        <charset val="129"/>
      </rPr>
      <t>③</t>
    </r>
  </si>
  <si>
    <r>
      <rPr>
        <sz val="10"/>
        <rFont val="바탕"/>
        <family val="1"/>
        <charset val="129"/>
      </rPr>
      <t>일반관리비</t>
    </r>
  </si>
  <si>
    <r>
      <rPr>
        <sz val="10"/>
        <rFont val="바탕"/>
        <family val="1"/>
        <charset val="129"/>
      </rPr>
      <t>이윤</t>
    </r>
  </si>
  <si>
    <r>
      <rPr>
        <sz val="10"/>
        <rFont val="바탕"/>
        <family val="1"/>
        <charset val="129"/>
      </rPr>
      <t>부가가치세</t>
    </r>
  </si>
  <si>
    <r>
      <rPr>
        <sz val="10"/>
        <rFont val="바탕"/>
        <family val="1"/>
        <charset val="129"/>
      </rPr>
      <t>식</t>
    </r>
  </si>
  <si>
    <t>No.</t>
    <phoneticPr fontId="27" type="noConversion"/>
  </si>
  <si>
    <r>
      <rPr>
        <b/>
        <u/>
        <sz val="20"/>
        <rFont val="바탕"/>
        <family val="1"/>
        <charset val="129"/>
      </rPr>
      <t>제조부문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시중노임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단가표</t>
    </r>
  </si>
  <si>
    <r>
      <rPr>
        <b/>
        <sz val="10"/>
        <rFont val="바탕"/>
        <family val="1"/>
        <charset val="129"/>
      </rPr>
      <t>직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종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명</t>
    </r>
  </si>
  <si>
    <r>
      <rPr>
        <b/>
        <sz val="10"/>
        <rFont val="바탕"/>
        <family val="1"/>
        <charset val="129"/>
      </rPr>
      <t>기본급</t>
    </r>
  </si>
  <si>
    <r>
      <rPr>
        <b/>
        <sz val="10"/>
        <rFont val="바탕"/>
        <family val="1"/>
        <charset val="129"/>
      </rPr>
      <t>퇴직급여</t>
    </r>
  </si>
  <si>
    <r>
      <rPr>
        <b/>
        <u/>
        <sz val="20"/>
        <rFont val="바탕"/>
        <family val="1"/>
        <charset val="129"/>
      </rPr>
      <t>작업설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</si>
  <si>
    <r>
      <rPr>
        <b/>
        <sz val="10"/>
        <rFont val="바탕"/>
        <family val="1"/>
        <charset val="129"/>
      </rPr>
      <t>품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명</t>
    </r>
  </si>
  <si>
    <r>
      <rPr>
        <b/>
        <sz val="10"/>
        <rFont val="바탕"/>
        <family val="1"/>
        <charset val="129"/>
      </rPr>
      <t>수량</t>
    </r>
  </si>
  <si>
    <r>
      <rPr>
        <sz val="10"/>
        <rFont val="바탕"/>
        <family val="1"/>
        <charset val="129"/>
      </rPr>
      <t>전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력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비</t>
    </r>
  </si>
  <si>
    <r>
      <rPr>
        <sz val="10"/>
        <rFont val="바탕"/>
        <family val="1"/>
        <charset val="129"/>
      </rPr>
      <t>수도광열비</t>
    </r>
  </si>
  <si>
    <r>
      <rPr>
        <sz val="10"/>
        <rFont val="바탕"/>
        <family val="1"/>
        <charset val="129"/>
      </rPr>
      <t>운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반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비</t>
    </r>
  </si>
  <si>
    <r>
      <rPr>
        <sz val="10"/>
        <rFont val="바탕"/>
        <family val="1"/>
        <charset val="129"/>
      </rPr>
      <t>감가상각비</t>
    </r>
  </si>
  <si>
    <r>
      <rPr>
        <sz val="10"/>
        <rFont val="바탕"/>
        <family val="1"/>
        <charset val="129"/>
      </rPr>
      <t>수리수선비</t>
    </r>
  </si>
  <si>
    <r>
      <rPr>
        <sz val="10"/>
        <rFont val="바탕"/>
        <family val="1"/>
        <charset val="129"/>
      </rPr>
      <t>특허권사용료</t>
    </r>
  </si>
  <si>
    <r>
      <rPr>
        <sz val="10"/>
        <rFont val="바탕"/>
        <family val="1"/>
        <charset val="129"/>
      </rPr>
      <t>기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술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료</t>
    </r>
  </si>
  <si>
    <r>
      <rPr>
        <sz val="10"/>
        <rFont val="바탕"/>
        <family val="1"/>
        <charset val="129"/>
      </rPr>
      <t>연구개발비</t>
    </r>
  </si>
  <si>
    <r>
      <rPr>
        <sz val="10"/>
        <rFont val="바탕"/>
        <family val="1"/>
        <charset val="129"/>
      </rPr>
      <t>지급임차료</t>
    </r>
  </si>
  <si>
    <r>
      <rPr>
        <sz val="10"/>
        <rFont val="바탕"/>
        <family val="1"/>
        <charset val="129"/>
      </rPr>
      <t>보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험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료</t>
    </r>
  </si>
  <si>
    <r>
      <rPr>
        <sz val="10"/>
        <rFont val="바탕"/>
        <family val="1"/>
        <charset val="129"/>
      </rPr>
      <t>복리후생비</t>
    </r>
  </si>
  <si>
    <r>
      <rPr>
        <sz val="10"/>
        <rFont val="바탕"/>
        <family val="1"/>
        <charset val="129"/>
      </rPr>
      <t>보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관</t>
    </r>
    <r>
      <rPr>
        <sz val="10"/>
        <rFont val="Arial Narrow"/>
        <family val="2"/>
      </rPr>
      <t xml:space="preserve">   </t>
    </r>
    <r>
      <rPr>
        <sz val="10"/>
        <rFont val="바탕"/>
        <family val="1"/>
        <charset val="129"/>
      </rPr>
      <t>비</t>
    </r>
  </si>
  <si>
    <r>
      <rPr>
        <sz val="10"/>
        <rFont val="바탕"/>
        <family val="1"/>
        <charset val="129"/>
      </rPr>
      <t>외주가공비</t>
    </r>
  </si>
  <si>
    <r>
      <rPr>
        <sz val="10"/>
        <rFont val="바탕"/>
        <family val="1"/>
        <charset val="129"/>
      </rPr>
      <t>산업안전보건관리비</t>
    </r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</si>
  <si>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모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품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비</t>
    </r>
  </si>
  <si>
    <r>
      <rPr>
        <sz val="10"/>
        <rFont val="바탕"/>
        <family val="1"/>
        <charset val="129"/>
      </rPr>
      <t>여비교통통신비</t>
    </r>
  </si>
  <si>
    <r>
      <rPr>
        <sz val="10"/>
        <rFont val="바탕"/>
        <family val="1"/>
        <charset val="129"/>
      </rPr>
      <t>세금과공과</t>
    </r>
  </si>
  <si>
    <r>
      <rPr>
        <sz val="10"/>
        <rFont val="바탕"/>
        <family val="1"/>
        <charset val="129"/>
      </rPr>
      <t>도서인쇄비</t>
    </r>
  </si>
  <si>
    <r>
      <rPr>
        <sz val="10"/>
        <rFont val="바탕"/>
        <family val="1"/>
        <charset val="129"/>
      </rPr>
      <t>지급수수료</t>
    </r>
  </si>
  <si>
    <r>
      <rPr>
        <sz val="10"/>
        <rFont val="바탕"/>
        <family val="1"/>
        <charset val="129"/>
      </rPr>
      <t>기타법정경비</t>
    </r>
  </si>
  <si>
    <r>
      <rPr>
        <b/>
        <u/>
        <sz val="20"/>
        <rFont val="바탕"/>
        <family val="1"/>
        <charset val="129"/>
      </rPr>
      <t>경비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집계표</t>
    </r>
    <r>
      <rPr>
        <b/>
        <u/>
        <sz val="20"/>
        <rFont val="Arial Narrow"/>
        <family val="2"/>
      </rPr>
      <t/>
    </r>
    <phoneticPr fontId="27" type="noConversion"/>
  </si>
  <si>
    <r>
      <rPr>
        <b/>
        <sz val="10"/>
        <color indexed="8"/>
        <rFont val="바탕"/>
        <family val="1"/>
        <charset val="129"/>
      </rPr>
      <t>예정가격작성기준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조정</t>
    </r>
  </si>
  <si>
    <r>
      <rPr>
        <b/>
        <sz val="10"/>
        <color indexed="8"/>
        <rFont val="바탕"/>
        <family val="1"/>
        <charset val="129"/>
      </rPr>
      <t>직접산출</t>
    </r>
  </si>
  <si>
    <r>
      <rPr>
        <b/>
        <sz val="10"/>
        <color indexed="8"/>
        <rFont val="바탕"/>
        <family val="1"/>
        <charset val="129"/>
      </rPr>
      <t>비율산출</t>
    </r>
  </si>
  <si>
    <r>
      <rPr>
        <b/>
        <sz val="10"/>
        <color indexed="8"/>
        <rFont val="바탕"/>
        <family val="1"/>
        <charset val="129"/>
      </rPr>
      <t>금</t>
    </r>
    <r>
      <rPr>
        <b/>
        <sz val="10"/>
        <color indexed="8"/>
        <rFont val="Arial Narrow"/>
        <family val="2"/>
      </rPr>
      <t xml:space="preserve">  </t>
    </r>
    <r>
      <rPr>
        <b/>
        <sz val="10"/>
        <color indexed="8"/>
        <rFont val="바탕"/>
        <family val="1"/>
        <charset val="129"/>
      </rPr>
      <t>액</t>
    </r>
  </si>
  <si>
    <r>
      <rPr>
        <b/>
        <sz val="10"/>
        <color indexed="8"/>
        <rFont val="바탕"/>
        <family val="1"/>
        <charset val="129"/>
      </rPr>
      <t>회계예규비목</t>
    </r>
  </si>
  <si>
    <r>
      <rPr>
        <b/>
        <sz val="10"/>
        <color indexed="8"/>
        <rFont val="바탕"/>
        <family val="1"/>
        <charset val="129"/>
      </rPr>
      <t>대상금액</t>
    </r>
  </si>
  <si>
    <r>
      <rPr>
        <sz val="10"/>
        <color indexed="8"/>
        <rFont val="바탕"/>
        <family val="1"/>
        <charset val="129"/>
      </rPr>
      <t>직접원가</t>
    </r>
  </si>
  <si>
    <r>
      <rPr>
        <b/>
        <sz val="10"/>
        <color indexed="8"/>
        <rFont val="바탕"/>
        <family val="1"/>
        <charset val="129"/>
      </rPr>
      <t>경</t>
    </r>
    <r>
      <rPr>
        <b/>
        <sz val="10"/>
        <color indexed="8"/>
        <rFont val="Arial Narrow"/>
        <family val="2"/>
      </rPr>
      <t xml:space="preserve">         </t>
    </r>
    <r>
      <rPr>
        <b/>
        <sz val="10"/>
        <color indexed="8"/>
        <rFont val="바탕"/>
        <family val="1"/>
        <charset val="129"/>
      </rPr>
      <t>비</t>
    </r>
  </si>
  <si>
    <r>
      <rPr>
        <b/>
        <sz val="10"/>
        <color indexed="8"/>
        <rFont val="바탕"/>
        <family val="1"/>
        <charset val="129"/>
      </rPr>
      <t>합</t>
    </r>
    <r>
      <rPr>
        <b/>
        <sz val="10"/>
        <color indexed="8"/>
        <rFont val="Arial Narrow"/>
        <family val="2"/>
      </rPr>
      <t xml:space="preserve">     </t>
    </r>
    <r>
      <rPr>
        <b/>
        <sz val="10"/>
        <color indexed="8"/>
        <rFont val="바탕"/>
        <family val="1"/>
        <charset val="129"/>
      </rPr>
      <t>계</t>
    </r>
    <phoneticPr fontId="27" type="noConversion"/>
  </si>
  <si>
    <r>
      <rPr>
        <b/>
        <u/>
        <sz val="20"/>
        <rFont val="바탕"/>
        <family val="1"/>
        <charset val="129"/>
      </rPr>
      <t>경비배부율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</si>
  <si>
    <r>
      <rPr>
        <b/>
        <sz val="10"/>
        <color indexed="8"/>
        <rFont val="바탕"/>
        <family val="1"/>
        <charset val="129"/>
      </rPr>
      <t>경비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배부율</t>
    </r>
  </si>
  <si>
    <r>
      <rPr>
        <b/>
        <sz val="10"/>
        <color indexed="8"/>
        <rFont val="바탕"/>
        <family val="1"/>
        <charset val="129"/>
      </rPr>
      <t>비</t>
    </r>
    <r>
      <rPr>
        <b/>
        <sz val="10"/>
        <color indexed="8"/>
        <rFont val="Arial Narrow"/>
        <family val="2"/>
      </rPr>
      <t xml:space="preserve">  </t>
    </r>
    <r>
      <rPr>
        <b/>
        <sz val="10"/>
        <color indexed="8"/>
        <rFont val="바탕"/>
        <family val="1"/>
        <charset val="129"/>
      </rPr>
      <t>고</t>
    </r>
  </si>
  <si>
    <r>
      <rPr>
        <b/>
        <sz val="10"/>
        <color indexed="8"/>
        <rFont val="바탕"/>
        <family val="1"/>
        <charset val="129"/>
      </rPr>
      <t>조정금액</t>
    </r>
  </si>
  <si>
    <r>
      <rPr>
        <b/>
        <sz val="10"/>
        <color indexed="8"/>
        <rFont val="바탕"/>
        <family val="1"/>
        <charset val="129"/>
      </rPr>
      <t>직접재료비법</t>
    </r>
  </si>
  <si>
    <r>
      <rPr>
        <b/>
        <sz val="10"/>
        <color indexed="8"/>
        <rFont val="바탕"/>
        <family val="1"/>
        <charset val="129"/>
      </rPr>
      <t>직접노무비법</t>
    </r>
  </si>
  <si>
    <r>
      <rPr>
        <b/>
        <sz val="10"/>
        <color indexed="8"/>
        <rFont val="바탕"/>
        <family val="1"/>
        <charset val="129"/>
      </rPr>
      <t>직접원가법</t>
    </r>
  </si>
  <si>
    <r>
      <rPr>
        <sz val="10"/>
        <color indexed="8"/>
        <rFont val="바탕"/>
        <family val="1"/>
        <charset val="129"/>
      </rPr>
      <t>직접재료비</t>
    </r>
    <phoneticPr fontId="27" type="noConversion"/>
  </si>
  <si>
    <r>
      <rPr>
        <b/>
        <sz val="10"/>
        <color indexed="8"/>
        <rFont val="바탕"/>
        <family val="1"/>
        <charset val="129"/>
      </rPr>
      <t>경비율</t>
    </r>
    <r>
      <rPr>
        <b/>
        <sz val="10"/>
        <color indexed="8"/>
        <rFont val="Arial Narrow"/>
        <family val="2"/>
      </rPr>
      <t xml:space="preserve"> </t>
    </r>
    <r>
      <rPr>
        <b/>
        <sz val="10"/>
        <color indexed="8"/>
        <rFont val="바탕"/>
        <family val="1"/>
        <charset val="129"/>
      </rPr>
      <t>계</t>
    </r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</si>
  <si>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11" type="noConversion"/>
  </si>
  <si>
    <r>
      <rPr>
        <b/>
        <u/>
        <sz val="20"/>
        <rFont val="바탕"/>
        <family val="1"/>
        <charset val="129"/>
      </rPr>
      <t>일반관리비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비율표</t>
    </r>
  </si>
  <si>
    <r>
      <rPr>
        <b/>
        <sz val="10"/>
        <rFont val="바탕"/>
        <family val="1"/>
        <charset val="129"/>
      </rPr>
      <t>업</t>
    </r>
    <r>
      <rPr>
        <b/>
        <sz val="10"/>
        <rFont val="Arial Narrow"/>
        <family val="2"/>
      </rPr>
      <t xml:space="preserve">                         </t>
    </r>
    <r>
      <rPr>
        <b/>
        <sz val="10"/>
        <rFont val="바탕"/>
        <family val="1"/>
        <charset val="129"/>
      </rPr>
      <t>종</t>
    </r>
  </si>
  <si>
    <r>
      <rPr>
        <b/>
        <u/>
        <sz val="20"/>
        <rFont val="바탕"/>
        <family val="1"/>
        <charset val="129"/>
      </rPr>
      <t>이</t>
    </r>
    <r>
      <rPr>
        <b/>
        <u/>
        <sz val="20"/>
        <rFont val="Arial Narrow"/>
        <family val="2"/>
      </rPr>
      <t xml:space="preserve">  </t>
    </r>
    <r>
      <rPr>
        <b/>
        <u/>
        <sz val="20"/>
        <rFont val="바탕"/>
        <family val="1"/>
        <charset val="129"/>
      </rPr>
      <t>윤</t>
    </r>
    <r>
      <rPr>
        <b/>
        <u/>
        <sz val="20"/>
        <rFont val="Arial Narrow"/>
        <family val="2"/>
      </rPr>
      <t xml:space="preserve">  </t>
    </r>
    <r>
      <rPr>
        <b/>
        <u/>
        <sz val="20"/>
        <rFont val="바탕"/>
        <family val="1"/>
        <charset val="129"/>
      </rPr>
      <t>율</t>
    </r>
  </si>
  <si>
    <r>
      <rPr>
        <b/>
        <sz val="10"/>
        <rFont val="바탕"/>
        <family val="1"/>
        <charset val="129"/>
      </rPr>
      <t>구</t>
    </r>
    <r>
      <rPr>
        <b/>
        <sz val="10"/>
        <rFont val="Arial Narrow"/>
        <family val="2"/>
      </rPr>
      <t xml:space="preserve">              </t>
    </r>
    <r>
      <rPr>
        <b/>
        <sz val="10"/>
        <rFont val="바탕"/>
        <family val="1"/>
        <charset val="129"/>
      </rPr>
      <t>분</t>
    </r>
    <phoneticPr fontId="27" type="noConversion"/>
  </si>
  <si>
    <r>
      <rPr>
        <b/>
        <sz val="10"/>
        <rFont val="바탕"/>
        <family val="1"/>
        <charset val="129"/>
      </rPr>
      <t>이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윤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</si>
  <si>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고</t>
    </r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</si>
  <si>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27" type="noConversion"/>
  </si>
  <si>
    <r>
      <rPr>
        <sz val="10"/>
        <color indexed="8"/>
        <rFont val="바탕"/>
        <family val="1"/>
        <charset val="129"/>
      </rPr>
      <t>직접노무비</t>
    </r>
    <phoneticPr fontId="27" type="noConversion"/>
  </si>
  <si>
    <t>원가계산보고서</t>
    <phoneticPr fontId="11" type="noConversion"/>
  </si>
  <si>
    <r>
      <rPr>
        <b/>
        <sz val="10"/>
        <rFont val="바탕"/>
        <family val="1"/>
        <charset val="129"/>
      </rPr>
      <t>일반관리비율</t>
    </r>
    <phoneticPr fontId="27" type="noConversion"/>
  </si>
  <si>
    <r>
      <t xml:space="preserve">1. </t>
    </r>
    <r>
      <rPr>
        <sz val="10"/>
        <rFont val="바탕"/>
        <family val="1"/>
        <charset val="129"/>
      </rPr>
      <t>공사</t>
    </r>
    <phoneticPr fontId="27" type="noConversion"/>
  </si>
  <si>
    <r>
      <t xml:space="preserve">2. </t>
    </r>
    <r>
      <rPr>
        <sz val="10"/>
        <rFont val="바탕"/>
        <family val="1"/>
        <charset val="129"/>
      </rPr>
      <t>음·식료품의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제조·구매</t>
    </r>
    <phoneticPr fontId="27" type="noConversion"/>
  </si>
  <si>
    <r>
      <t xml:space="preserve">3. </t>
    </r>
    <r>
      <rPr>
        <sz val="10"/>
        <rFont val="바탕"/>
        <family val="1"/>
        <charset val="129"/>
      </rPr>
      <t>섬유·의복·가죽제품의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</t>
    </r>
    <r>
      <rPr>
        <sz val="10"/>
        <rFont val="바탕"/>
        <family val="1"/>
        <charset val="129"/>
      </rPr>
      <t>구매</t>
    </r>
    <phoneticPr fontId="27" type="noConversion"/>
  </si>
  <si>
    <r>
      <t xml:space="preserve">4. </t>
    </r>
    <r>
      <rPr>
        <sz val="10"/>
        <rFont val="바탕"/>
        <family val="1"/>
        <charset val="129"/>
      </rPr>
      <t>나무·나무제품의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</t>
    </r>
    <r>
      <rPr>
        <sz val="10"/>
        <rFont val="바탕"/>
        <family val="1"/>
        <charset val="129"/>
      </rPr>
      <t>구매</t>
    </r>
    <phoneticPr fontId="27" type="noConversion"/>
  </si>
  <si>
    <r>
      <t xml:space="preserve">5. </t>
    </r>
    <r>
      <rPr>
        <sz val="10"/>
        <rFont val="바탕"/>
        <family val="1"/>
        <charset val="129"/>
      </rPr>
      <t>종이·종이제품·인쇄출판물의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</t>
    </r>
    <r>
      <rPr>
        <sz val="10"/>
        <rFont val="바탕"/>
        <family val="1"/>
        <charset val="129"/>
      </rPr>
      <t>구매</t>
    </r>
    <phoneticPr fontId="27" type="noConversion"/>
  </si>
  <si>
    <r>
      <t xml:space="preserve">6. </t>
    </r>
    <r>
      <rPr>
        <sz val="10"/>
        <rFont val="바탕"/>
        <family val="1"/>
        <charset val="129"/>
      </rPr>
      <t>화학·석유·석탄·고무·플라스틱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</t>
    </r>
    <r>
      <rPr>
        <sz val="10"/>
        <rFont val="바탕"/>
        <family val="1"/>
        <charset val="129"/>
      </rPr>
      <t>구매</t>
    </r>
    <phoneticPr fontId="27" type="noConversion"/>
  </si>
  <si>
    <r>
      <t xml:space="preserve">7. </t>
    </r>
    <r>
      <rPr>
        <sz val="10"/>
        <rFont val="바탕"/>
        <family val="1"/>
        <charset val="129"/>
      </rPr>
      <t>비금속광물제품의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제조·구매</t>
    </r>
    <phoneticPr fontId="27" type="noConversion"/>
  </si>
  <si>
    <r>
      <t xml:space="preserve">8. </t>
    </r>
    <r>
      <rPr>
        <sz val="10"/>
        <rFont val="바탕"/>
        <family val="1"/>
        <charset val="129"/>
      </rPr>
      <t>제</t>
    </r>
    <r>
      <rPr>
        <sz val="10"/>
        <rFont val="Arial Narrow"/>
        <family val="2"/>
      </rPr>
      <t>1</t>
    </r>
    <r>
      <rPr>
        <sz val="10"/>
        <rFont val="바탕"/>
        <family val="1"/>
        <charset val="129"/>
      </rPr>
      <t>차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금속제품의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제조·구매</t>
    </r>
    <phoneticPr fontId="27" type="noConversion"/>
  </si>
  <si>
    <r>
      <t xml:space="preserve">10. </t>
    </r>
    <r>
      <rPr>
        <sz val="10"/>
        <rFont val="바탕"/>
        <family val="1"/>
        <charset val="129"/>
      </rPr>
      <t>수입물품의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구매</t>
    </r>
    <phoneticPr fontId="27" type="noConversion"/>
  </si>
  <si>
    <r>
      <t xml:space="preserve">11. </t>
    </r>
    <r>
      <rPr>
        <sz val="10"/>
        <rFont val="바탕"/>
        <family val="1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물품의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제조·구매</t>
    </r>
    <phoneticPr fontId="27" type="noConversion"/>
  </si>
  <si>
    <r>
      <t xml:space="preserve">12. </t>
    </r>
    <r>
      <rPr>
        <sz val="10"/>
        <rFont val="바탕"/>
        <family val="1"/>
        <charset val="129"/>
      </rPr>
      <t>폐기물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처리·재활용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</si>
  <si>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 xml:space="preserve">13. </t>
    </r>
    <r>
      <rPr>
        <sz val="10"/>
        <rFont val="바탕"/>
        <family val="1"/>
        <charset val="129"/>
      </rPr>
      <t>시설물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관리·경비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청소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</si>
  <si>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 xml:space="preserve">14. </t>
    </r>
    <r>
      <rPr>
        <sz val="10"/>
        <rFont val="바탕"/>
        <family val="1"/>
        <charset val="129"/>
      </rPr>
      <t>행사관리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밖의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사업지원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</si>
  <si>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 xml:space="preserve">15. </t>
    </r>
    <r>
      <rPr>
        <sz val="10"/>
        <rFont val="바탕"/>
        <family val="1"/>
        <charset val="129"/>
      </rPr>
      <t>여행</t>
    </r>
    <r>
      <rPr>
        <sz val="10"/>
        <rFont val="Arial Narrow"/>
        <family val="2"/>
      </rPr>
      <t xml:space="preserve">, </t>
    </r>
    <r>
      <rPr>
        <sz val="10"/>
        <rFont val="바탕"/>
        <family val="1"/>
        <charset val="129"/>
      </rPr>
      <t>숙박</t>
    </r>
    <r>
      <rPr>
        <sz val="10"/>
        <rFont val="Arial Narrow"/>
        <family val="2"/>
      </rPr>
      <t xml:space="preserve">, </t>
    </r>
    <r>
      <rPr>
        <sz val="10"/>
        <rFont val="바탕"/>
        <family val="1"/>
        <charset val="129"/>
      </rPr>
      <t>운송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보험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</si>
  <si>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 xml:space="preserve">16. </t>
    </r>
    <r>
      <rPr>
        <sz val="10"/>
        <rFont val="바탕"/>
        <family val="1"/>
        <charset val="129"/>
      </rPr>
      <t>장비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유지·보수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</si>
  <si>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 xml:space="preserve">17. </t>
    </r>
    <r>
      <rPr>
        <sz val="10"/>
        <rFont val="바탕"/>
        <family val="1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용역</t>
    </r>
    <phoneticPr fontId="27" type="noConversion"/>
  </si>
  <si>
    <r>
      <t>Ⅳ</t>
    </r>
    <r>
      <rPr>
        <b/>
        <sz val="30"/>
        <rFont val="궁서"/>
        <family val="1"/>
        <charset val="129"/>
      </rPr>
      <t>. 원가계산서</t>
    </r>
    <phoneticPr fontId="31" type="noConversion"/>
  </si>
  <si>
    <r>
      <rPr>
        <b/>
        <sz val="10"/>
        <rFont val="바탕"/>
        <family val="1"/>
        <charset val="129"/>
      </rPr>
      <t>적용단가</t>
    </r>
  </si>
  <si>
    <t>page</t>
  </si>
  <si>
    <r>
      <rPr>
        <b/>
        <sz val="10"/>
        <rFont val="바탕"/>
        <family val="1"/>
        <charset val="129"/>
      </rPr>
      <t>합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계</t>
    </r>
    <phoneticPr fontId="27" type="noConversion"/>
  </si>
  <si>
    <r>
      <rPr>
        <b/>
        <u/>
        <sz val="20"/>
        <rFont val="바탕"/>
        <family val="1"/>
        <charset val="129"/>
      </rPr>
      <t>일반관리비율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  <phoneticPr fontId="27" type="noConversion"/>
  </si>
  <si>
    <r>
      <t xml:space="preserve">1. </t>
    </r>
    <r>
      <rPr>
        <sz val="10"/>
        <rFont val="바탕"/>
        <family val="1"/>
        <charset val="129"/>
      </rPr>
      <t>계약예규</t>
    </r>
    <r>
      <rPr>
        <sz val="10"/>
        <rFont val="Arial Narrow"/>
        <family val="2"/>
      </rPr>
      <t xml:space="preserve">, </t>
    </r>
    <r>
      <rPr>
        <sz val="10"/>
        <rFont val="바탕"/>
        <family val="1"/>
        <charset val="129"/>
      </rPr>
      <t>전문업체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기업경영분석자료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비교</t>
    </r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</si>
  <si>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백만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27" type="noConversion"/>
  </si>
  <si>
    <r>
      <rPr>
        <b/>
        <sz val="10"/>
        <rFont val="바탕"/>
        <family val="1"/>
        <charset val="129"/>
      </rPr>
      <t>과</t>
    </r>
    <r>
      <rPr>
        <b/>
        <sz val="10"/>
        <rFont val="Arial Narrow"/>
        <family val="2"/>
      </rPr>
      <t xml:space="preserve">                  </t>
    </r>
    <r>
      <rPr>
        <b/>
        <sz val="10"/>
        <rFont val="바탕"/>
        <family val="1"/>
        <charset val="129"/>
      </rPr>
      <t>목</t>
    </r>
    <phoneticPr fontId="222" type="noConversion"/>
  </si>
  <si>
    <r>
      <rPr>
        <b/>
        <sz val="10"/>
        <rFont val="바탕"/>
        <family val="1"/>
        <charset val="129"/>
      </rPr>
      <t>계약예규
기준</t>
    </r>
  </si>
  <si>
    <r>
      <rPr>
        <b/>
        <sz val="10"/>
        <rFont val="바탕"/>
        <family val="1"/>
        <charset val="129"/>
      </rPr>
      <t>기업경영
분석자료</t>
    </r>
    <phoneticPr fontId="27" type="noConversion"/>
  </si>
  <si>
    <r>
      <rPr>
        <b/>
        <sz val="10"/>
        <rFont val="바탕"/>
        <family val="1"/>
        <charset val="129"/>
      </rPr>
      <t>적용비율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</si>
  <si>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24" type="noConversion"/>
  </si>
  <si>
    <t>1)</t>
    <phoneticPr fontId="27" type="noConversion"/>
  </si>
  <si>
    <r>
      <rPr>
        <sz val="10"/>
        <rFont val="바탕"/>
        <family val="1"/>
        <charset val="129"/>
      </rPr>
      <t>매출원가</t>
    </r>
    <phoneticPr fontId="27" type="noConversion"/>
  </si>
  <si>
    <t>2)</t>
    <phoneticPr fontId="27" type="noConversion"/>
  </si>
  <si>
    <t>-</t>
    <phoneticPr fontId="27" type="noConversion"/>
  </si>
  <si>
    <r>
      <rPr>
        <sz val="10"/>
        <rFont val="바탕"/>
        <family val="1"/>
        <charset val="129"/>
      </rPr>
      <t>판매비와일반관리비</t>
    </r>
    <phoneticPr fontId="27" type="noConversion"/>
  </si>
  <si>
    <r>
      <rPr>
        <sz val="10"/>
        <rFont val="바탕"/>
        <family val="1"/>
        <charset val="129"/>
      </rPr>
      <t>불인금액</t>
    </r>
    <phoneticPr fontId="27" type="noConversion"/>
  </si>
  <si>
    <r>
      <rPr>
        <sz val="10"/>
        <rFont val="바탕"/>
        <family val="1"/>
        <charset val="129"/>
      </rPr>
      <t>①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접대비</t>
    </r>
  </si>
  <si>
    <r>
      <rPr>
        <sz val="10"/>
        <rFont val="바탕"/>
        <family val="1"/>
        <charset val="129"/>
      </rPr>
      <t>②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광고선전비</t>
    </r>
  </si>
  <si>
    <r>
      <rPr>
        <sz val="10"/>
        <rFont val="바탕"/>
        <family val="1"/>
        <charset val="129"/>
      </rPr>
      <t>③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대손상각비</t>
    </r>
    <phoneticPr fontId="27" type="noConversion"/>
  </si>
  <si>
    <r>
      <rPr>
        <sz val="10"/>
        <rFont val="바탕"/>
        <family val="1"/>
        <charset val="129"/>
      </rPr>
      <t>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기타판매비와관리비</t>
    </r>
    <phoneticPr fontId="27" type="noConversion"/>
  </si>
  <si>
    <r>
      <rPr>
        <sz val="10"/>
        <rFont val="바탕"/>
        <family val="1"/>
        <charset val="129"/>
      </rPr>
      <t>⑥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잡비</t>
    </r>
    <phoneticPr fontId="27" type="noConversion"/>
  </si>
  <si>
    <r>
      <rPr>
        <sz val="10"/>
        <rFont val="바탕"/>
        <family val="1"/>
        <charset val="129"/>
      </rPr>
      <t>⑦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보증수수료</t>
    </r>
    <phoneticPr fontId="27" type="noConversion"/>
  </si>
  <si>
    <r>
      <rPr>
        <sz val="10"/>
        <rFont val="바탕"/>
        <family val="1"/>
        <charset val="129"/>
      </rPr>
      <t>⑧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운반</t>
    </r>
    <r>
      <rPr>
        <sz val="10"/>
        <rFont val="Arial Narrow"/>
        <family val="2"/>
      </rPr>
      <t>.</t>
    </r>
    <r>
      <rPr>
        <sz val="10"/>
        <rFont val="바탕"/>
        <family val="1"/>
        <charset val="129"/>
      </rPr>
      <t>하역</t>
    </r>
    <r>
      <rPr>
        <sz val="10"/>
        <rFont val="Arial Narrow"/>
        <family val="2"/>
      </rPr>
      <t>.</t>
    </r>
    <r>
      <rPr>
        <sz val="10"/>
        <rFont val="바탕"/>
        <family val="1"/>
        <charset val="129"/>
      </rPr>
      <t>보관비</t>
    </r>
    <phoneticPr fontId="27" type="noConversion"/>
  </si>
  <si>
    <t>3)</t>
    <phoneticPr fontId="27" type="noConversion"/>
  </si>
  <si>
    <r>
      <rPr>
        <sz val="10"/>
        <rFont val="바탕"/>
        <family val="1"/>
        <charset val="129"/>
      </rPr>
      <t>일반관리비율</t>
    </r>
    <r>
      <rPr>
        <sz val="10"/>
        <rFont val="Arial Narrow"/>
        <family val="2"/>
      </rPr>
      <t>(%)</t>
    </r>
    <phoneticPr fontId="27" type="noConversion"/>
  </si>
  <si>
    <r>
      <t xml:space="preserve"> </t>
    </r>
    <r>
      <rPr>
        <sz val="10"/>
        <rFont val="바탕"/>
        <family val="1"/>
        <charset val="129"/>
      </rPr>
      <t>주</t>
    </r>
    <r>
      <rPr>
        <sz val="10"/>
        <rFont val="Arial Narrow"/>
        <family val="2"/>
      </rPr>
      <t xml:space="preserve"> 2)</t>
    </r>
    <phoneticPr fontId="27" type="noConversion"/>
  </si>
  <si>
    <t>주 1) 매출원가 : 기업경영분석자료 손익계산서 참조</t>
    <phoneticPr fontId="27" type="noConversion"/>
  </si>
  <si>
    <t xml:space="preserve">    2) 일반관리비율(%) : (동기간의 일반관리비 ÷ 매출원가) × 100</t>
    <phoneticPr fontId="27" type="noConversion"/>
  </si>
  <si>
    <t>2. 일반관리비 적용비율</t>
    <phoneticPr fontId="27" type="noConversion"/>
  </si>
  <si>
    <t>[손익계산서]</t>
    <phoneticPr fontId="27" type="noConversion"/>
  </si>
  <si>
    <r>
      <t>(</t>
    </r>
    <r>
      <rPr>
        <sz val="9"/>
        <color indexed="8"/>
        <rFont val="바탕"/>
        <family val="1"/>
        <charset val="129"/>
      </rPr>
      <t>단위</t>
    </r>
    <r>
      <rPr>
        <sz val="9"/>
        <color indexed="8"/>
        <rFont val="Arial Narrow"/>
        <family val="2"/>
      </rPr>
      <t xml:space="preserve"> : </t>
    </r>
    <r>
      <rPr>
        <sz val="9"/>
        <color indexed="8"/>
        <rFont val="바탕"/>
        <family val="1"/>
        <charset val="129"/>
      </rPr>
      <t>백만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바탕"/>
        <family val="1"/>
        <charset val="129"/>
      </rPr>
      <t>원</t>
    </r>
    <r>
      <rPr>
        <sz val="9"/>
        <color indexed="8"/>
        <rFont val="Arial Narrow"/>
        <family val="2"/>
      </rPr>
      <t>)</t>
    </r>
    <phoneticPr fontId="27" type="noConversion"/>
  </si>
  <si>
    <t>CODE NO.</t>
  </si>
  <si>
    <r>
      <rPr>
        <b/>
        <sz val="9"/>
        <color indexed="8"/>
        <rFont val="바탕"/>
        <family val="1"/>
        <charset val="129"/>
      </rPr>
      <t>내역</t>
    </r>
  </si>
  <si>
    <r>
      <rPr>
        <b/>
        <sz val="9"/>
        <color indexed="8"/>
        <rFont val="바탕"/>
        <family val="1"/>
        <charset val="129"/>
      </rPr>
      <t>금</t>
    </r>
    <r>
      <rPr>
        <b/>
        <sz val="9"/>
        <color indexed="8"/>
        <rFont val="Arial Narrow"/>
        <family val="2"/>
      </rPr>
      <t xml:space="preserve">     </t>
    </r>
    <r>
      <rPr>
        <b/>
        <sz val="9"/>
        <color indexed="8"/>
        <rFont val="바탕"/>
        <family val="1"/>
        <charset val="129"/>
      </rPr>
      <t>액</t>
    </r>
  </si>
  <si>
    <r>
      <rPr>
        <b/>
        <sz val="9"/>
        <color indexed="8"/>
        <rFont val="바탕"/>
        <family val="1"/>
        <charset val="129"/>
      </rPr>
      <t>비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바탕"/>
        <family val="1"/>
        <charset val="129"/>
      </rPr>
      <t>고</t>
    </r>
    <phoneticPr fontId="31" type="noConversion"/>
  </si>
  <si>
    <r>
      <rPr>
        <sz val="9"/>
        <color indexed="8"/>
        <rFont val="바탕"/>
        <family val="1"/>
        <charset val="129"/>
      </rPr>
      <t>매출액</t>
    </r>
  </si>
  <si>
    <r>
      <rPr>
        <sz val="9"/>
        <color indexed="8"/>
        <rFont val="바탕"/>
        <family val="1"/>
        <charset val="129"/>
      </rPr>
      <t>매출원가</t>
    </r>
  </si>
  <si>
    <r>
      <rPr>
        <sz val="9"/>
        <color indexed="8"/>
        <rFont val="바탕"/>
        <family val="1"/>
        <charset val="129"/>
      </rPr>
      <t>매출총손익</t>
    </r>
  </si>
  <si>
    <r>
      <rPr>
        <sz val="9"/>
        <color indexed="8"/>
        <rFont val="바탕"/>
        <family val="1"/>
        <charset val="129"/>
      </rPr>
      <t>판매비와일반관리비</t>
    </r>
  </si>
  <si>
    <r>
      <rPr>
        <sz val="9"/>
        <color indexed="8"/>
        <rFont val="바탕"/>
        <family val="1"/>
        <charset val="129"/>
      </rPr>
      <t>급여</t>
    </r>
  </si>
  <si>
    <r>
      <rPr>
        <sz val="9"/>
        <color indexed="8"/>
        <rFont val="바탕"/>
        <family val="1"/>
        <charset val="129"/>
      </rPr>
      <t>퇴직급여</t>
    </r>
  </si>
  <si>
    <r>
      <rPr>
        <sz val="9"/>
        <color indexed="8"/>
        <rFont val="바탕"/>
        <family val="1"/>
        <charset val="129"/>
      </rPr>
      <t>복리후생비</t>
    </r>
  </si>
  <si>
    <r>
      <rPr>
        <sz val="9"/>
        <color indexed="8"/>
        <rFont val="바탕"/>
        <family val="1"/>
        <charset val="129"/>
      </rPr>
      <t>세금과공과</t>
    </r>
  </si>
  <si>
    <r>
      <rPr>
        <sz val="9"/>
        <color indexed="8"/>
        <rFont val="바탕"/>
        <family val="1"/>
        <charset val="129"/>
      </rPr>
      <t>임차료</t>
    </r>
  </si>
  <si>
    <r>
      <rPr>
        <sz val="9"/>
        <color indexed="8"/>
        <rFont val="바탕"/>
        <family val="1"/>
        <charset val="129"/>
      </rPr>
      <t>감가상각비</t>
    </r>
  </si>
  <si>
    <r>
      <rPr>
        <sz val="9"/>
        <color indexed="8"/>
        <rFont val="바탕"/>
        <family val="1"/>
        <charset val="129"/>
      </rPr>
      <t>접대비</t>
    </r>
  </si>
  <si>
    <r>
      <rPr>
        <sz val="9"/>
        <color indexed="8"/>
        <rFont val="바탕"/>
        <family val="1"/>
        <charset val="129"/>
      </rPr>
      <t>불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바탕"/>
        <family val="1"/>
        <charset val="129"/>
      </rPr>
      <t>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바탕"/>
        <family val="1"/>
        <charset val="129"/>
      </rPr>
      <t>금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바탕"/>
        <family val="1"/>
        <charset val="129"/>
      </rPr>
      <t>액</t>
    </r>
  </si>
  <si>
    <r>
      <rPr>
        <sz val="9"/>
        <color indexed="8"/>
        <rFont val="바탕"/>
        <family val="1"/>
        <charset val="129"/>
      </rPr>
      <t>광고선전비</t>
    </r>
  </si>
  <si>
    <t>"</t>
  </si>
  <si>
    <r>
      <rPr>
        <sz val="9"/>
        <color indexed="8"/>
        <rFont val="바탕"/>
        <family val="1"/>
        <charset val="129"/>
      </rPr>
      <t>경상개발비</t>
    </r>
    <r>
      <rPr>
        <sz val="9"/>
        <color indexed="8"/>
        <rFont val="Arial Narrow"/>
        <family val="2"/>
      </rPr>
      <t>.</t>
    </r>
    <r>
      <rPr>
        <sz val="9"/>
        <color indexed="8"/>
        <rFont val="바탕"/>
        <family val="1"/>
        <charset val="129"/>
      </rPr>
      <t>연구비</t>
    </r>
  </si>
  <si>
    <r>
      <rPr>
        <sz val="9"/>
        <color indexed="8"/>
        <rFont val="바탕"/>
        <family val="1"/>
        <charset val="129"/>
      </rPr>
      <t>보험료</t>
    </r>
  </si>
  <si>
    <r>
      <rPr>
        <sz val="9"/>
        <color indexed="8"/>
        <rFont val="바탕"/>
        <family val="1"/>
        <charset val="129"/>
      </rPr>
      <t>대손상각비</t>
    </r>
  </si>
  <si>
    <r>
      <rPr>
        <sz val="9"/>
        <color indexed="8"/>
        <rFont val="바탕"/>
        <family val="1"/>
        <charset val="129"/>
      </rPr>
      <t>무형자산상각비</t>
    </r>
  </si>
  <si>
    <r>
      <rPr>
        <sz val="9"/>
        <color indexed="8"/>
        <rFont val="바탕"/>
        <family val="1"/>
        <charset val="129"/>
      </rPr>
      <t>기타판매비와관리비</t>
    </r>
  </si>
  <si>
    <r>
      <rPr>
        <sz val="9"/>
        <color indexed="8"/>
        <rFont val="바탕"/>
        <family val="1"/>
        <charset val="129"/>
      </rPr>
      <t>영업손익</t>
    </r>
  </si>
  <si>
    <r>
      <rPr>
        <sz val="9"/>
        <color indexed="8"/>
        <rFont val="바탕"/>
        <family val="1"/>
        <charset val="129"/>
      </rPr>
      <t>영업외수익</t>
    </r>
  </si>
  <si>
    <r>
      <rPr>
        <sz val="9"/>
        <color indexed="8"/>
        <rFont val="바탕"/>
        <family val="1"/>
        <charset val="129"/>
      </rPr>
      <t>이자수익</t>
    </r>
  </si>
  <si>
    <r>
      <rPr>
        <sz val="9"/>
        <color indexed="8"/>
        <rFont val="바탕"/>
        <family val="1"/>
        <charset val="129"/>
      </rPr>
      <t>배당금수익</t>
    </r>
  </si>
  <si>
    <r>
      <rPr>
        <sz val="9"/>
        <color indexed="8"/>
        <rFont val="바탕"/>
        <family val="1"/>
        <charset val="129"/>
      </rPr>
      <t>외환차익</t>
    </r>
  </si>
  <si>
    <r>
      <rPr>
        <sz val="9"/>
        <color indexed="8"/>
        <rFont val="바탕"/>
        <family val="1"/>
        <charset val="129"/>
      </rPr>
      <t>외화환산이익</t>
    </r>
  </si>
  <si>
    <r>
      <rPr>
        <sz val="9"/>
        <color indexed="8"/>
        <rFont val="바탕"/>
        <family val="1"/>
        <charset val="129"/>
      </rPr>
      <t>투자</t>
    </r>
    <r>
      <rPr>
        <sz val="9"/>
        <color indexed="8"/>
        <rFont val="Arial Narrow"/>
        <family val="2"/>
      </rPr>
      <t>.</t>
    </r>
    <r>
      <rPr>
        <sz val="9"/>
        <color indexed="8"/>
        <rFont val="바탕"/>
        <family val="1"/>
        <charset val="129"/>
      </rPr>
      <t>유형자산처분이익</t>
    </r>
  </si>
  <si>
    <r>
      <rPr>
        <sz val="9"/>
        <color indexed="8"/>
        <rFont val="바탕"/>
        <family val="1"/>
        <charset val="129"/>
      </rPr>
      <t>지분법평가이익</t>
    </r>
  </si>
  <si>
    <r>
      <rPr>
        <sz val="9"/>
        <color indexed="8"/>
        <rFont val="바탕"/>
        <family val="1"/>
        <charset val="129"/>
      </rPr>
      <t>기타영업외수익</t>
    </r>
  </si>
  <si>
    <r>
      <rPr>
        <sz val="9"/>
        <color indexed="8"/>
        <rFont val="바탕"/>
        <family val="1"/>
        <charset val="129"/>
      </rPr>
      <t>영업외비용</t>
    </r>
  </si>
  <si>
    <r>
      <rPr>
        <sz val="9"/>
        <color indexed="8"/>
        <rFont val="바탕"/>
        <family val="1"/>
        <charset val="129"/>
      </rPr>
      <t>이자비용</t>
    </r>
  </si>
  <si>
    <r>
      <rPr>
        <sz val="9"/>
        <color indexed="8"/>
        <rFont val="바탕"/>
        <family val="1"/>
        <charset val="129"/>
      </rPr>
      <t>외환차손</t>
    </r>
  </si>
  <si>
    <r>
      <rPr>
        <sz val="9"/>
        <color indexed="8"/>
        <rFont val="바탕"/>
        <family val="1"/>
        <charset val="129"/>
      </rPr>
      <t>외화환산손실</t>
    </r>
  </si>
  <si>
    <r>
      <rPr>
        <sz val="9"/>
        <color indexed="8"/>
        <rFont val="바탕"/>
        <family val="1"/>
        <charset val="129"/>
      </rPr>
      <t>투자</t>
    </r>
    <r>
      <rPr>
        <sz val="9"/>
        <color indexed="8"/>
        <rFont val="Arial Narrow"/>
        <family val="2"/>
      </rPr>
      <t>.</t>
    </r>
    <r>
      <rPr>
        <sz val="9"/>
        <color indexed="8"/>
        <rFont val="바탕"/>
        <family val="1"/>
        <charset val="129"/>
      </rPr>
      <t>유형자산처분손실</t>
    </r>
  </si>
  <si>
    <r>
      <rPr>
        <sz val="9"/>
        <color indexed="8"/>
        <rFont val="바탕"/>
        <family val="1"/>
        <charset val="129"/>
      </rPr>
      <t>지분법평가손실</t>
    </r>
  </si>
  <si>
    <r>
      <rPr>
        <sz val="9"/>
        <color indexed="8"/>
        <rFont val="바탕"/>
        <family val="1"/>
        <charset val="129"/>
      </rPr>
      <t>기타영업외비용</t>
    </r>
  </si>
  <si>
    <r>
      <rPr>
        <sz val="9"/>
        <color indexed="8"/>
        <rFont val="바탕"/>
        <family val="1"/>
        <charset val="129"/>
      </rPr>
      <t>법인세비용차감전순손익</t>
    </r>
  </si>
  <si>
    <r>
      <rPr>
        <sz val="9"/>
        <color indexed="8"/>
        <rFont val="바탕"/>
        <family val="1"/>
        <charset val="129"/>
      </rPr>
      <t>법인세비용</t>
    </r>
  </si>
  <si>
    <r>
      <rPr>
        <sz val="9"/>
        <color indexed="8"/>
        <rFont val="바탕"/>
        <family val="1"/>
        <charset val="129"/>
      </rPr>
      <t>당기순이익</t>
    </r>
    <phoneticPr fontId="27" type="noConversion"/>
  </si>
  <si>
    <t>×</t>
  </si>
  <si>
    <t>STS304</t>
  </si>
  <si>
    <t>N5</t>
  </si>
  <si>
    <t>N6</t>
  </si>
  <si>
    <t>N7</t>
  </si>
  <si>
    <t>N8</t>
  </si>
  <si>
    <t>N9</t>
  </si>
  <si>
    <t>N10</t>
  </si>
  <si>
    <t>B16</t>
  </si>
  <si>
    <t>BB3</t>
  </si>
  <si>
    <t>AM-00.26</t>
  </si>
  <si>
    <t>AM-00.84</t>
  </si>
  <si>
    <r>
      <rPr>
        <sz val="10"/>
        <rFont val="바탕"/>
        <family val="1"/>
        <charset val="129"/>
      </rPr>
      <t>쇠톱기조작원</t>
    </r>
  </si>
  <si>
    <t>주) 지방자치단체를 당사자로 하는 계약에 관한 법률 시행규칙 제8조 2항</t>
    <phoneticPr fontId="27" type="noConversion"/>
  </si>
  <si>
    <t>주) 지방자치단체를 당사자로 하는 계약에 관한 법률 시행규칙 제8조 1항</t>
    <phoneticPr fontId="27" type="noConversion"/>
  </si>
  <si>
    <t/>
  </si>
  <si>
    <t>주) 간접노무비 적용 비율은 기획재정부 계약예규에 의한 적용 한도율과 전문업체 실적비율을 비교하여</t>
    <phoneticPr fontId="27" type="noConversion"/>
  </si>
  <si>
    <r>
      <rPr>
        <b/>
        <sz val="10"/>
        <rFont val="바탕"/>
        <family val="1"/>
        <charset val="129"/>
      </rPr>
      <t>구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분</t>
    </r>
    <phoneticPr fontId="222" type="noConversion"/>
  </si>
  <si>
    <r>
      <rPr>
        <sz val="10"/>
        <rFont val="바탕"/>
        <family val="1"/>
        <charset val="129"/>
      </rPr>
      <t>전문제조업체임금대장</t>
    </r>
    <phoneticPr fontId="27" type="noConversion"/>
  </si>
  <si>
    <t xml:space="preserve">     낮은 비율을 적용함</t>
    <phoneticPr fontId="27" type="noConversion"/>
  </si>
  <si>
    <r>
      <rPr>
        <b/>
        <u/>
        <sz val="20"/>
        <color indexed="8"/>
        <rFont val="바탕"/>
        <family val="1"/>
        <charset val="129"/>
      </rPr>
      <t>간접노무비율</t>
    </r>
    <r>
      <rPr>
        <b/>
        <u/>
        <sz val="20"/>
        <color indexed="8"/>
        <rFont val="Arial Narrow"/>
        <family val="2"/>
      </rPr>
      <t xml:space="preserve"> </t>
    </r>
    <r>
      <rPr>
        <b/>
        <u/>
        <sz val="20"/>
        <color indexed="8"/>
        <rFont val="바탕"/>
        <family val="1"/>
        <charset val="129"/>
      </rPr>
      <t>산출표</t>
    </r>
    <phoneticPr fontId="27" type="noConversion"/>
  </si>
  <si>
    <r>
      <t>(</t>
    </r>
    <r>
      <rPr>
        <sz val="9"/>
        <color indexed="8"/>
        <rFont val="바탕"/>
        <family val="1"/>
        <charset val="129"/>
      </rPr>
      <t>단위</t>
    </r>
    <r>
      <rPr>
        <sz val="9"/>
        <color indexed="8"/>
        <rFont val="Arial Narrow"/>
        <family val="2"/>
      </rPr>
      <t xml:space="preserve"> : </t>
    </r>
    <r>
      <rPr>
        <sz val="9"/>
        <color indexed="8"/>
        <rFont val="바탕"/>
        <family val="1"/>
        <charset val="129"/>
      </rPr>
      <t>원</t>
    </r>
    <r>
      <rPr>
        <sz val="9"/>
        <color indexed="8"/>
        <rFont val="Arial Narrow"/>
        <family val="2"/>
      </rPr>
      <t>)</t>
    </r>
    <phoneticPr fontId="222" type="noConversion"/>
  </si>
  <si>
    <r>
      <rPr>
        <b/>
        <sz val="9"/>
        <color indexed="8"/>
        <rFont val="바탕"/>
        <family val="1"/>
        <charset val="129"/>
      </rPr>
      <t>비</t>
    </r>
    <r>
      <rPr>
        <b/>
        <sz val="9"/>
        <color indexed="8"/>
        <rFont val="Arial Narrow"/>
        <family val="2"/>
      </rPr>
      <t xml:space="preserve">                </t>
    </r>
    <r>
      <rPr>
        <b/>
        <sz val="9"/>
        <color indexed="8"/>
        <rFont val="바탕"/>
        <family val="1"/>
        <charset val="129"/>
      </rPr>
      <t>목</t>
    </r>
    <phoneticPr fontId="27" type="noConversion"/>
  </si>
  <si>
    <r>
      <rPr>
        <b/>
        <sz val="9"/>
        <color indexed="8"/>
        <rFont val="바탕"/>
        <family val="1"/>
        <charset val="129"/>
      </rPr>
      <t>금</t>
    </r>
    <r>
      <rPr>
        <b/>
        <sz val="9"/>
        <color indexed="8"/>
        <rFont val="Arial Narrow"/>
        <family val="2"/>
      </rPr>
      <t xml:space="preserve">                   </t>
    </r>
    <r>
      <rPr>
        <b/>
        <sz val="9"/>
        <color indexed="8"/>
        <rFont val="바탕"/>
        <family val="1"/>
        <charset val="129"/>
      </rPr>
      <t>액</t>
    </r>
    <phoneticPr fontId="27" type="noConversion"/>
  </si>
  <si>
    <r>
      <rPr>
        <sz val="9"/>
        <color indexed="8"/>
        <rFont val="바탕"/>
        <family val="1"/>
        <charset val="129"/>
      </rPr>
      <t>Ⅰ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</si>
  <si>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매출액</t>
    </r>
    <phoneticPr fontId="14" type="noConversion"/>
  </si>
  <si>
    <r>
      <rPr>
        <sz val="9"/>
        <color indexed="8"/>
        <rFont val="바탕"/>
        <family val="1"/>
        <charset val="129"/>
      </rPr>
      <t>Ⅱ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</si>
  <si>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기초제품재고액</t>
    </r>
    <phoneticPr fontId="27" type="noConversion"/>
  </si>
  <si>
    <r>
      <rPr>
        <sz val="9"/>
        <color indexed="8"/>
        <rFont val="바탕"/>
        <family val="1"/>
        <charset val="129"/>
      </rPr>
      <t>기말제품재고액</t>
    </r>
    <phoneticPr fontId="27" type="noConversion"/>
  </si>
  <si>
    <r>
      <rPr>
        <sz val="9"/>
        <color indexed="8"/>
        <rFont val="바탕"/>
        <family val="1"/>
        <charset val="129"/>
      </rPr>
      <t>매출총이익</t>
    </r>
    <phoneticPr fontId="14" type="noConversion"/>
  </si>
  <si>
    <r>
      <rPr>
        <sz val="9"/>
        <color indexed="8"/>
        <rFont val="바탕"/>
        <family val="1"/>
        <charset val="129"/>
      </rPr>
      <t>Ⅳ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</si>
  <si>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판매비와관리비</t>
    </r>
    <phoneticPr fontId="27" type="noConversion"/>
  </si>
  <si>
    <r>
      <rPr>
        <sz val="9"/>
        <color indexed="8"/>
        <rFont val="바탕"/>
        <family val="1"/>
        <charset val="129"/>
      </rPr>
      <t>직원급여</t>
    </r>
    <phoneticPr fontId="27" type="noConversion"/>
  </si>
  <si>
    <r>
      <rPr>
        <sz val="9"/>
        <color indexed="8"/>
        <rFont val="바탕"/>
        <family val="1"/>
        <charset val="129"/>
      </rPr>
      <t>복리후생비</t>
    </r>
    <phoneticPr fontId="27" type="noConversion"/>
  </si>
  <si>
    <r>
      <rPr>
        <sz val="9"/>
        <color indexed="8"/>
        <rFont val="바탕"/>
        <family val="1"/>
        <charset val="129"/>
      </rPr>
      <t>여비교통비</t>
    </r>
    <phoneticPr fontId="27" type="noConversion"/>
  </si>
  <si>
    <r>
      <rPr>
        <sz val="9"/>
        <color indexed="8"/>
        <rFont val="바탕"/>
        <family val="1"/>
        <charset val="129"/>
      </rPr>
      <t>접대비</t>
    </r>
    <phoneticPr fontId="27" type="noConversion"/>
  </si>
  <si>
    <r>
      <rPr>
        <sz val="9"/>
        <color indexed="8"/>
        <rFont val="바탕"/>
        <family val="1"/>
        <charset val="129"/>
      </rPr>
      <t>불인금액</t>
    </r>
    <phoneticPr fontId="27" type="noConversion"/>
  </si>
  <si>
    <r>
      <rPr>
        <sz val="9"/>
        <color indexed="8"/>
        <rFont val="바탕"/>
        <family val="1"/>
        <charset val="129"/>
      </rPr>
      <t>통신비</t>
    </r>
    <phoneticPr fontId="27" type="noConversion"/>
  </si>
  <si>
    <r>
      <rPr>
        <sz val="9"/>
        <color indexed="8"/>
        <rFont val="바탕"/>
        <family val="1"/>
        <charset val="129"/>
      </rPr>
      <t>세금과공과금</t>
    </r>
    <phoneticPr fontId="27" type="noConversion"/>
  </si>
  <si>
    <r>
      <rPr>
        <sz val="9"/>
        <color indexed="8"/>
        <rFont val="바탕"/>
        <family val="1"/>
        <charset val="129"/>
      </rPr>
      <t>감가상각비</t>
    </r>
    <phoneticPr fontId="27" type="noConversion"/>
  </si>
  <si>
    <r>
      <rPr>
        <sz val="9"/>
        <color indexed="8"/>
        <rFont val="바탕"/>
        <family val="1"/>
        <charset val="129"/>
      </rPr>
      <t>수선비</t>
    </r>
    <phoneticPr fontId="27" type="noConversion"/>
  </si>
  <si>
    <r>
      <rPr>
        <sz val="9"/>
        <color indexed="8"/>
        <rFont val="바탕"/>
        <family val="1"/>
        <charset val="129"/>
      </rPr>
      <t>보험료</t>
    </r>
    <phoneticPr fontId="27" type="noConversion"/>
  </si>
  <si>
    <r>
      <rPr>
        <sz val="9"/>
        <color indexed="8"/>
        <rFont val="바탕"/>
        <family val="1"/>
        <charset val="129"/>
      </rPr>
      <t>차량유지비</t>
    </r>
    <phoneticPr fontId="27" type="noConversion"/>
  </si>
  <si>
    <r>
      <rPr>
        <sz val="9"/>
        <color indexed="8"/>
        <rFont val="바탕"/>
        <family val="1"/>
        <charset val="129"/>
      </rPr>
      <t>운반비</t>
    </r>
    <phoneticPr fontId="27" type="noConversion"/>
  </si>
  <si>
    <r>
      <rPr>
        <sz val="9"/>
        <color indexed="8"/>
        <rFont val="바탕"/>
        <family val="1"/>
        <charset val="129"/>
      </rPr>
      <t>도서인쇄비</t>
    </r>
    <phoneticPr fontId="27" type="noConversion"/>
  </si>
  <si>
    <r>
      <rPr>
        <sz val="9"/>
        <color indexed="8"/>
        <rFont val="바탕"/>
        <family val="1"/>
        <charset val="129"/>
      </rPr>
      <t>사무용품비</t>
    </r>
    <phoneticPr fontId="27" type="noConversion"/>
  </si>
  <si>
    <r>
      <rPr>
        <sz val="9"/>
        <color indexed="8"/>
        <rFont val="바탕"/>
        <family val="1"/>
        <charset val="129"/>
      </rPr>
      <t>소모품비</t>
    </r>
    <phoneticPr fontId="27" type="noConversion"/>
  </si>
  <si>
    <r>
      <rPr>
        <sz val="9"/>
        <color indexed="8"/>
        <rFont val="바탕"/>
        <family val="1"/>
        <charset val="129"/>
      </rPr>
      <t>지급수수료</t>
    </r>
    <phoneticPr fontId="27" type="noConversion"/>
  </si>
  <si>
    <r>
      <rPr>
        <sz val="9"/>
        <color indexed="8"/>
        <rFont val="바탕"/>
        <family val="1"/>
        <charset val="129"/>
      </rPr>
      <t>광고선전비</t>
    </r>
    <phoneticPr fontId="27" type="noConversion"/>
  </si>
  <si>
    <r>
      <rPr>
        <sz val="9"/>
        <color indexed="8"/>
        <rFont val="바탕"/>
        <family val="1"/>
        <charset val="129"/>
      </rPr>
      <t>Ⅴ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</si>
  <si>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영업손익</t>
    </r>
    <phoneticPr fontId="14" type="noConversion"/>
  </si>
  <si>
    <r>
      <rPr>
        <sz val="9"/>
        <color indexed="8"/>
        <rFont val="바탕"/>
        <family val="1"/>
        <charset val="129"/>
      </rPr>
      <t>Ⅵ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</si>
  <si>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이자수익</t>
    </r>
    <phoneticPr fontId="27" type="noConversion"/>
  </si>
  <si>
    <r>
      <rPr>
        <sz val="9"/>
        <color indexed="8"/>
        <rFont val="바탕"/>
        <family val="1"/>
        <charset val="129"/>
      </rPr>
      <t>잡이익</t>
    </r>
    <phoneticPr fontId="27" type="noConversion"/>
  </si>
  <si>
    <r>
      <rPr>
        <sz val="9"/>
        <color indexed="8"/>
        <rFont val="바탕"/>
        <family val="1"/>
        <charset val="129"/>
      </rPr>
      <t>Ⅶ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</si>
  <si>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이자비용</t>
    </r>
    <phoneticPr fontId="27" type="noConversion"/>
  </si>
  <si>
    <r>
      <rPr>
        <sz val="9"/>
        <color indexed="8"/>
        <rFont val="바탕"/>
        <family val="1"/>
        <charset val="129"/>
      </rPr>
      <t>Ⅷ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</si>
  <si>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법인세차감전이익</t>
    </r>
    <phoneticPr fontId="22" type="noConversion"/>
  </si>
  <si>
    <r>
      <rPr>
        <sz val="9"/>
        <color indexed="8"/>
        <rFont val="바탕"/>
        <family val="1"/>
        <charset val="129"/>
      </rPr>
      <t>Ⅸ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</si>
  <si>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법인세등</t>
    </r>
    <phoneticPr fontId="22" type="noConversion"/>
  </si>
  <si>
    <r>
      <rPr>
        <sz val="9"/>
        <color indexed="8"/>
        <rFont val="바탕"/>
        <family val="1"/>
        <charset val="129"/>
      </rPr>
      <t>Ⅹ</t>
    </r>
    <r>
      <rPr>
        <sz val="9"/>
        <color indexed="8"/>
        <rFont val="Arial Narrow"/>
        <family val="2"/>
      </rPr>
      <t>.</t>
    </r>
  </si>
  <si>
    <r>
      <rPr>
        <sz val="9"/>
        <color indexed="8"/>
        <rFont val="바탕"/>
        <family val="1"/>
        <charset val="129"/>
      </rPr>
      <t>노무비</t>
    </r>
  </si>
  <si>
    <r>
      <rPr>
        <sz val="9"/>
        <color indexed="8"/>
        <rFont val="바탕"/>
        <family val="1"/>
        <charset val="129"/>
      </rPr>
      <t>경비</t>
    </r>
    <phoneticPr fontId="65" type="noConversion"/>
  </si>
  <si>
    <r>
      <rPr>
        <sz val="9"/>
        <color indexed="8"/>
        <rFont val="바탕"/>
        <family val="1"/>
        <charset val="129"/>
      </rPr>
      <t>전력비</t>
    </r>
    <phoneticPr fontId="27" type="noConversion"/>
  </si>
  <si>
    <r>
      <rPr>
        <sz val="9"/>
        <color indexed="8"/>
        <rFont val="바탕"/>
        <family val="1"/>
        <charset val="129"/>
      </rPr>
      <t>외주가공비</t>
    </r>
    <phoneticPr fontId="27" type="noConversion"/>
  </si>
  <si>
    <r>
      <rPr>
        <sz val="9"/>
        <color indexed="8"/>
        <rFont val="바탕"/>
        <family val="1"/>
        <charset val="129"/>
      </rPr>
      <t>Ⅳ</t>
    </r>
    <r>
      <rPr>
        <sz val="9"/>
        <color indexed="8"/>
        <rFont val="Arial Narrow"/>
        <family val="2"/>
      </rPr>
      <t>.</t>
    </r>
    <phoneticPr fontId="27" type="noConversion"/>
  </si>
  <si>
    <r>
      <rPr>
        <sz val="9"/>
        <color indexed="8"/>
        <rFont val="바탕"/>
        <family val="1"/>
        <charset val="129"/>
      </rPr>
      <t>당기총제조비용</t>
    </r>
    <phoneticPr fontId="22" type="noConversion"/>
  </si>
  <si>
    <r>
      <rPr>
        <sz val="9"/>
        <color indexed="8"/>
        <rFont val="바탕"/>
        <family val="1"/>
        <charset val="129"/>
      </rPr>
      <t>합계</t>
    </r>
    <phoneticPr fontId="66" type="noConversion"/>
  </si>
  <si>
    <r>
      <rPr>
        <sz val="9"/>
        <color indexed="8"/>
        <rFont val="바탕"/>
        <family val="1"/>
        <charset val="129"/>
      </rPr>
      <t>Ⅷ</t>
    </r>
    <r>
      <rPr>
        <sz val="9"/>
        <color indexed="8"/>
        <rFont val="Arial Narrow"/>
        <family val="2"/>
      </rPr>
      <t>.</t>
    </r>
    <phoneticPr fontId="27" type="noConversion"/>
  </si>
  <si>
    <r>
      <rPr>
        <sz val="9"/>
        <color indexed="8"/>
        <rFont val="바탕"/>
        <family val="1"/>
        <charset val="129"/>
      </rPr>
      <t>기말재공품재고액</t>
    </r>
    <phoneticPr fontId="66" type="noConversion"/>
  </si>
  <si>
    <r>
      <rPr>
        <sz val="9"/>
        <color indexed="8"/>
        <rFont val="바탕"/>
        <family val="1"/>
        <charset val="129"/>
      </rPr>
      <t>Ⅸ</t>
    </r>
    <r>
      <rPr>
        <sz val="9"/>
        <color indexed="8"/>
        <rFont val="Arial Narrow"/>
        <family val="2"/>
      </rPr>
      <t>.</t>
    </r>
    <phoneticPr fontId="27" type="noConversion"/>
  </si>
  <si>
    <r>
      <rPr>
        <sz val="9"/>
        <color indexed="8"/>
        <rFont val="바탕"/>
        <family val="1"/>
        <charset val="129"/>
      </rPr>
      <t>타계정으로대체액</t>
    </r>
    <phoneticPr fontId="66" type="noConversion"/>
  </si>
  <si>
    <t>2. 단가조사자료</t>
    <phoneticPr fontId="27" type="noConversion"/>
  </si>
  <si>
    <r>
      <t xml:space="preserve">2. </t>
    </r>
    <r>
      <rPr>
        <b/>
        <u/>
        <sz val="17"/>
        <color indexed="8"/>
        <rFont val="바탕"/>
        <family val="1"/>
        <charset val="129"/>
      </rPr>
      <t>전문업체결산자료</t>
    </r>
    <phoneticPr fontId="27" type="noConversion"/>
  </si>
  <si>
    <r>
      <t xml:space="preserve">1. </t>
    </r>
    <r>
      <rPr>
        <b/>
        <u/>
        <sz val="17"/>
        <color indexed="8"/>
        <rFont val="바탕"/>
        <family val="1"/>
        <charset val="129"/>
      </rPr>
      <t>기업경영분석자료</t>
    </r>
    <phoneticPr fontId="27" type="noConversion"/>
  </si>
  <si>
    <r>
      <rPr>
        <b/>
        <sz val="9"/>
        <color indexed="8"/>
        <rFont val="바탕"/>
        <family val="1"/>
        <charset val="129"/>
      </rPr>
      <t>구성비</t>
    </r>
    <phoneticPr fontId="27" type="noConversion"/>
  </si>
  <si>
    <t>임차료</t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</si>
  <si>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 xml:space="preserve">, </t>
    </r>
    <r>
      <rPr>
        <sz val="10"/>
        <rFont val="바탕"/>
        <family val="1"/>
        <charset val="129"/>
      </rPr>
      <t>백만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27" type="noConversion"/>
  </si>
  <si>
    <t>[제조원가명세서]</t>
    <phoneticPr fontId="27" type="noConversion"/>
  </si>
  <si>
    <t>당기총제조비용</t>
    <phoneticPr fontId="27" type="noConversion"/>
  </si>
  <si>
    <t>기초재공품원가</t>
    <phoneticPr fontId="27" type="noConversion"/>
  </si>
  <si>
    <t>기말재공품원가</t>
    <phoneticPr fontId="27" type="noConversion"/>
  </si>
  <si>
    <t>유형자산(타계정)대체액</t>
    <phoneticPr fontId="27" type="noConversion"/>
  </si>
  <si>
    <t>당기제품제조원가</t>
    <phoneticPr fontId="27" type="noConversion"/>
  </si>
  <si>
    <t>주) Ⅳ. 참고자료, 1. 기업경영분석자료, 제조원가명서 참조</t>
    <phoneticPr fontId="27" type="noConversion"/>
  </si>
  <si>
    <t>주) Ⅳ. 참고자료, 2. 전문업체결산자료, 제조원가명서 참조</t>
    <phoneticPr fontId="27" type="noConversion"/>
  </si>
  <si>
    <r>
      <rPr>
        <sz val="8"/>
        <color indexed="8"/>
        <rFont val="바탕"/>
        <family val="1"/>
        <charset val="129"/>
      </rPr>
      <t>직접노무비법</t>
    </r>
    <phoneticPr fontId="27" type="noConversion"/>
  </si>
  <si>
    <r>
      <rPr>
        <sz val="10"/>
        <color indexed="8"/>
        <rFont val="바탕"/>
        <family val="1"/>
        <charset val="129"/>
      </rPr>
      <t>직접노무비법</t>
    </r>
    <phoneticPr fontId="27" type="noConversion"/>
  </si>
  <si>
    <t>재료비</t>
    <phoneticPr fontId="27" type="noConversion"/>
  </si>
  <si>
    <t>노무비</t>
    <phoneticPr fontId="27" type="noConversion"/>
  </si>
  <si>
    <t>경비</t>
    <phoneticPr fontId="27" type="noConversion"/>
  </si>
  <si>
    <t>복리후생비</t>
    <phoneticPr fontId="27" type="noConversion"/>
  </si>
  <si>
    <t>전력비</t>
    <phoneticPr fontId="27" type="noConversion"/>
  </si>
  <si>
    <t>가스수도비</t>
    <phoneticPr fontId="27" type="noConversion"/>
  </si>
  <si>
    <t>감가상각비</t>
    <phoneticPr fontId="27" type="noConversion"/>
  </si>
  <si>
    <t>세금과공과</t>
    <phoneticPr fontId="27" type="noConversion"/>
  </si>
  <si>
    <t>보험료</t>
    <phoneticPr fontId="27" type="noConversion"/>
  </si>
  <si>
    <t>수선비</t>
    <phoneticPr fontId="27" type="noConversion"/>
  </si>
  <si>
    <t>외주가공비</t>
    <phoneticPr fontId="27" type="noConversion"/>
  </si>
  <si>
    <t>운반·하역·보관·포장비</t>
    <phoneticPr fontId="27" type="noConversion"/>
  </si>
  <si>
    <t>경상개발비</t>
    <phoneticPr fontId="27" type="noConversion"/>
  </si>
  <si>
    <t>기타경비</t>
    <phoneticPr fontId="27" type="noConversion"/>
  </si>
  <si>
    <t>4. 참고 자료</t>
    <phoneticPr fontId="27" type="noConversion"/>
  </si>
  <si>
    <t>M12</t>
  </si>
  <si>
    <t>L30</t>
  </si>
  <si>
    <t>UCFL208</t>
  </si>
  <si>
    <t>M14</t>
  </si>
  <si>
    <t>L40</t>
  </si>
  <si>
    <t>#60x18T</t>
  </si>
  <si>
    <t>10x8</t>
  </si>
  <si>
    <t>SM45C</t>
  </si>
  <si>
    <t>M10</t>
  </si>
  <si>
    <t>Collar</t>
  </si>
  <si>
    <t>L16</t>
  </si>
  <si>
    <t>M8</t>
  </si>
  <si>
    <t>L10</t>
  </si>
  <si>
    <t>L15</t>
  </si>
  <si>
    <t>MC</t>
  </si>
  <si>
    <t>L25</t>
  </si>
  <si>
    <t>CF16</t>
  </si>
  <si>
    <t>M16</t>
  </si>
  <si>
    <t>L20</t>
  </si>
  <si>
    <t>DU4030</t>
  </si>
  <si>
    <t>STS</t>
  </si>
  <si>
    <t>DU2030</t>
  </si>
  <si>
    <t>L80</t>
  </si>
  <si>
    <t>DU1620</t>
  </si>
  <si>
    <t>R24</t>
  </si>
  <si>
    <t>L60</t>
  </si>
  <si>
    <t>M6</t>
  </si>
  <si>
    <t>L35</t>
  </si>
  <si>
    <t>M5</t>
  </si>
  <si>
    <t>JF16</t>
  </si>
  <si>
    <t>JF12R</t>
  </si>
  <si>
    <t>L45</t>
  </si>
  <si>
    <t>3.2x22x220</t>
  </si>
  <si>
    <t>L12</t>
  </si>
  <si>
    <t>L50</t>
  </si>
  <si>
    <t>R47</t>
  </si>
  <si>
    <t>#60x18TxH</t>
  </si>
  <si>
    <t>DU30x40</t>
  </si>
  <si>
    <t>CA2C80-250-i</t>
  </si>
  <si>
    <t>VH300-03</t>
  </si>
  <si>
    <t>UCFL213</t>
  </si>
  <si>
    <t>M24</t>
  </si>
  <si>
    <t>KEY</t>
  </si>
  <si>
    <t>#80 × T24</t>
  </si>
  <si>
    <t>DU4550</t>
  </si>
  <si>
    <t>T3</t>
  </si>
  <si>
    <t>DU6060</t>
  </si>
  <si>
    <t>75x60x9</t>
  </si>
  <si>
    <t>R75</t>
  </si>
  <si>
    <t>L100</t>
  </si>
  <si>
    <t>JF35R, L</t>
  </si>
  <si>
    <t>R</t>
  </si>
  <si>
    <t>Ø110</t>
  </si>
  <si>
    <t>#80</t>
  </si>
  <si>
    <t>T12</t>
  </si>
  <si>
    <t>L75</t>
  </si>
  <si>
    <t>S30</t>
  </si>
  <si>
    <t>L8</t>
  </si>
  <si>
    <t>UCPA207</t>
  </si>
  <si>
    <t>Ø20</t>
  </si>
  <si>
    <t>L230</t>
  </si>
  <si>
    <t>#60</t>
  </si>
  <si>
    <t>T18</t>
  </si>
  <si>
    <t>CF B/R</t>
  </si>
  <si>
    <t>JF10</t>
  </si>
  <si>
    <t>DU4035</t>
  </si>
  <si>
    <t>L65</t>
  </si>
  <si>
    <t>#50</t>
  </si>
  <si>
    <t>T13</t>
  </si>
  <si>
    <t>M2.5</t>
  </si>
  <si>
    <t>T36</t>
  </si>
  <si>
    <t>B/R</t>
  </si>
  <si>
    <t>S15</t>
  </si>
  <si>
    <t>x</t>
  </si>
  <si>
    <t xml:space="preserve"> MC</t>
  </si>
  <si>
    <t>UCFL204</t>
  </si>
  <si>
    <t>#35</t>
  </si>
  <si>
    <t>T15</t>
  </si>
  <si>
    <t>UCPA205</t>
  </si>
  <si>
    <t>UCFB205</t>
  </si>
  <si>
    <t>L150</t>
  </si>
  <si>
    <t>AM-00.01</t>
  </si>
  <si>
    <t>SS400</t>
  </si>
  <si>
    <t>AM-00.02</t>
  </si>
  <si>
    <t>Bolt &amp; Nut - 001</t>
  </si>
  <si>
    <t>Bolt &amp; Nut - 002</t>
  </si>
  <si>
    <t>AM-00.03</t>
  </si>
  <si>
    <t>ET-001</t>
  </si>
  <si>
    <t>AM-00.04</t>
  </si>
  <si>
    <t>Bolt &amp; Nut - 003</t>
  </si>
  <si>
    <t>AM-00.05</t>
  </si>
  <si>
    <t>Bolt &amp; Nut - 004</t>
  </si>
  <si>
    <t>AM-00.06</t>
  </si>
  <si>
    <t>AM-00.07</t>
  </si>
  <si>
    <t>Bolt &amp; Nut - 005</t>
  </si>
  <si>
    <t>ET-002</t>
  </si>
  <si>
    <t>Bolt &amp; Nut - 006</t>
  </si>
  <si>
    <t>AM-00.08</t>
  </si>
  <si>
    <t>AM-00.09</t>
  </si>
  <si>
    <t>AM-00.10</t>
  </si>
  <si>
    <t>V3</t>
  </si>
  <si>
    <t>Bolt &amp; Nut - 007</t>
  </si>
  <si>
    <t>Bolt &amp; Nut - 008</t>
  </si>
  <si>
    <t>Bolt &amp; Nut - 009</t>
  </si>
  <si>
    <t>Bolt &amp; Nut - 010</t>
  </si>
  <si>
    <t>AM-00.11</t>
  </si>
  <si>
    <t>AM-00.12</t>
  </si>
  <si>
    <t>Bolt &amp; Nut - 011</t>
  </si>
  <si>
    <t>Bolt &amp; Nut - 012</t>
  </si>
  <si>
    <t>AM-00.13</t>
  </si>
  <si>
    <t>Bolt &amp; Nut - 013</t>
  </si>
  <si>
    <t>AM-00.14</t>
  </si>
  <si>
    <t>AM-00.18</t>
  </si>
  <si>
    <t>AM-00.19</t>
  </si>
  <si>
    <t>Bolt &amp; Nut - 016</t>
  </si>
  <si>
    <t>AM-00.20</t>
  </si>
  <si>
    <t>Bolt &amp; Nut - 017</t>
  </si>
  <si>
    <t>AM-00.21</t>
  </si>
  <si>
    <t>AM-00.22</t>
  </si>
  <si>
    <t>Bolt &amp; Nut - 018</t>
  </si>
  <si>
    <t>AM-00.23</t>
  </si>
  <si>
    <t>AM-00.24</t>
  </si>
  <si>
    <t>AM-00.24_2</t>
  </si>
  <si>
    <t>AM-00.24_3</t>
  </si>
  <si>
    <t>AM-00.25</t>
  </si>
  <si>
    <t>AM-00.27</t>
  </si>
  <si>
    <t>AM-00.28</t>
  </si>
  <si>
    <t>AM-00.29</t>
  </si>
  <si>
    <t>AM-00.30</t>
  </si>
  <si>
    <t>AM-00.31</t>
  </si>
  <si>
    <t>Bolt &amp; Nut - 019</t>
  </si>
  <si>
    <t>AM-00.32</t>
  </si>
  <si>
    <t>AM-00.33</t>
  </si>
  <si>
    <t>Bolt &amp; Nut - 020</t>
  </si>
  <si>
    <t>Bolt &amp; Nut - 021</t>
  </si>
  <si>
    <t>AM-00.34</t>
  </si>
  <si>
    <t>AM-00.35</t>
  </si>
  <si>
    <t>AM-00.36</t>
  </si>
  <si>
    <t>AM-00.37</t>
  </si>
  <si>
    <t>Bolt &amp; Nut - 022</t>
  </si>
  <si>
    <t>ET-004</t>
  </si>
  <si>
    <t>ET-005</t>
  </si>
  <si>
    <t>JF12</t>
  </si>
  <si>
    <t>ET-006</t>
  </si>
  <si>
    <t>ET-007</t>
  </si>
  <si>
    <t>FDU1208</t>
  </si>
  <si>
    <t>AM-00.38</t>
  </si>
  <si>
    <t>AM-00.39</t>
  </si>
  <si>
    <t>Bolt &amp; Nut - 023</t>
  </si>
  <si>
    <t>AM-00.40</t>
  </si>
  <si>
    <t>Bolt &amp; Nut - 024</t>
  </si>
  <si>
    <t>Bolt &amp; Nut - 025</t>
  </si>
  <si>
    <t>AM-00.41</t>
  </si>
  <si>
    <t>AM-00.42</t>
  </si>
  <si>
    <t>AM-00.43</t>
  </si>
  <si>
    <t>AM-00.44</t>
  </si>
  <si>
    <t>Bolt &amp; Nut - 026</t>
  </si>
  <si>
    <t>AM-00.45</t>
  </si>
  <si>
    <t>AM-00.46</t>
  </si>
  <si>
    <t>Bolt &amp; Nut - 027</t>
  </si>
  <si>
    <t>AM-00.47</t>
  </si>
  <si>
    <t>AM-00.48</t>
  </si>
  <si>
    <t>AM-00.49</t>
  </si>
  <si>
    <t>Bolt &amp; Nut - 028</t>
  </si>
  <si>
    <t>Bolt &amp; Nut - 029</t>
  </si>
  <si>
    <t>Bolt &amp; Nut - 030</t>
  </si>
  <si>
    <t>AM-00.50</t>
  </si>
  <si>
    <t>AM-00.51</t>
  </si>
  <si>
    <t>AM-00.52</t>
  </si>
  <si>
    <t>AM-00.53</t>
  </si>
  <si>
    <t>AM-00.54</t>
  </si>
  <si>
    <t>AM-00.55</t>
  </si>
  <si>
    <t>AM-00.56</t>
  </si>
  <si>
    <t>Bolt &amp; Nut - 031</t>
  </si>
  <si>
    <t>Bolt &amp; Nut - 032</t>
  </si>
  <si>
    <t>Bolt &amp; Nut - 033</t>
  </si>
  <si>
    <t>Bolt &amp; Nut - 034</t>
  </si>
  <si>
    <t>ET-008</t>
  </si>
  <si>
    <t>Motor(SPG)</t>
  </si>
  <si>
    <t>150W</t>
  </si>
  <si>
    <t>Gear Head</t>
  </si>
  <si>
    <t>200Wx1/10</t>
  </si>
  <si>
    <t>ET-009</t>
  </si>
  <si>
    <t>60W</t>
  </si>
  <si>
    <t xml:space="preserve"> 1/10</t>
  </si>
  <si>
    <t>AM-00.61</t>
  </si>
  <si>
    <t>AM-00.62</t>
  </si>
  <si>
    <t>Bolt &amp; Nut- 041</t>
  </si>
  <si>
    <t>Bolt &amp; Nut- 042</t>
  </si>
  <si>
    <t>Bolt &amp; Nut- 043</t>
  </si>
  <si>
    <t>AM-00.63</t>
  </si>
  <si>
    <t>AM-00.64</t>
  </si>
  <si>
    <t>AM-00.65</t>
  </si>
  <si>
    <t>Bolt &amp; Nut - 044</t>
  </si>
  <si>
    <t>Bolt &amp; Nut - 045</t>
  </si>
  <si>
    <t>Bolt &amp; Nut - 046</t>
  </si>
  <si>
    <t>AM-00.66</t>
  </si>
  <si>
    <t>AM-00.67</t>
  </si>
  <si>
    <t>AM-00.68</t>
  </si>
  <si>
    <t>AM-00.71</t>
  </si>
  <si>
    <t>AM-00.72</t>
  </si>
  <si>
    <t>AM-00.73</t>
  </si>
  <si>
    <t>#35xT15</t>
  </si>
  <si>
    <t>ET-026</t>
  </si>
  <si>
    <t>AM-00.75</t>
  </si>
  <si>
    <t>AM-00.76</t>
  </si>
  <si>
    <t>AM-00.77</t>
  </si>
  <si>
    <t>AM-00.78</t>
  </si>
  <si>
    <t>AM-00.79</t>
  </si>
  <si>
    <t>AM-00.80</t>
  </si>
  <si>
    <t>AM-00.81</t>
  </si>
  <si>
    <t>AM-00.82</t>
  </si>
  <si>
    <t>AM-00.83</t>
  </si>
  <si>
    <t>ET-021</t>
  </si>
  <si>
    <t>UCFB202</t>
  </si>
  <si>
    <t>ET-022</t>
  </si>
  <si>
    <t>90W</t>
  </si>
  <si>
    <t>90Wx1/10</t>
  </si>
  <si>
    <t>ET-023</t>
  </si>
  <si>
    <t>Bolt &amp; Nut - 047</t>
  </si>
  <si>
    <t>Bolt &amp; Nut - 048</t>
  </si>
  <si>
    <t>Bolt &amp; Nut - 049</t>
  </si>
  <si>
    <t>Bolt &amp; Nut - 050</t>
  </si>
  <si>
    <t>Bolt &amp; Nut - 051</t>
  </si>
  <si>
    <t>Bolt &amp; Nut - 052</t>
  </si>
  <si>
    <t>Bolt &amp; Nut - 053</t>
  </si>
  <si>
    <t>ET-024</t>
  </si>
  <si>
    <t>Belt</t>
  </si>
  <si>
    <t>ET-025</t>
  </si>
  <si>
    <t>Cylinder</t>
  </si>
  <si>
    <t>CDM2L32-220A</t>
  </si>
  <si>
    <t>CDM2L40-120A</t>
  </si>
  <si>
    <t>Auto Switch</t>
  </si>
  <si>
    <t>D-C73</t>
  </si>
  <si>
    <t>Switch Band</t>
  </si>
  <si>
    <t>BM2-32</t>
  </si>
  <si>
    <t>BM2-40</t>
  </si>
  <si>
    <t>Sol. Valve</t>
  </si>
  <si>
    <t>Vs7-6-FG-D-9N(220V)</t>
  </si>
  <si>
    <t>Manifold</t>
  </si>
  <si>
    <t>VV712-03R-03B</t>
  </si>
  <si>
    <t>Fitting</t>
  </si>
  <si>
    <t>KQ2H08-03S(8-3/8)</t>
  </si>
  <si>
    <t>KQ2H12-03S(12-3/8)</t>
  </si>
  <si>
    <t>KQ2T08-00</t>
  </si>
  <si>
    <t>Speed Con.</t>
  </si>
  <si>
    <t>AS2201F- 01-08SN</t>
  </si>
  <si>
    <t>AS2201F- 02-08SN</t>
  </si>
  <si>
    <t>Silencer</t>
  </si>
  <si>
    <t>ST-03</t>
  </si>
  <si>
    <t>FRL Unit</t>
  </si>
  <si>
    <t>AC30-03G-D</t>
  </si>
  <si>
    <t>Tube</t>
  </si>
  <si>
    <t>600x4m</t>
  </si>
  <si>
    <t>M20</t>
  </si>
  <si>
    <t>L70</t>
  </si>
  <si>
    <t>UCP214</t>
  </si>
  <si>
    <t>T24</t>
  </si>
  <si>
    <t>T24W</t>
  </si>
  <si>
    <t>T36W</t>
  </si>
  <si>
    <t>T20W</t>
  </si>
  <si>
    <t>UCP210</t>
  </si>
  <si>
    <t>UCF210</t>
  </si>
  <si>
    <t>18T</t>
  </si>
  <si>
    <t>UCF211</t>
  </si>
  <si>
    <t>T36A</t>
  </si>
  <si>
    <t>UCFL211</t>
  </si>
  <si>
    <t>M18</t>
  </si>
  <si>
    <t>#65</t>
  </si>
  <si>
    <t>#80x36Tx24T</t>
  </si>
  <si>
    <t>#80x24T</t>
  </si>
  <si>
    <t>UCFL210</t>
  </si>
  <si>
    <t>T42</t>
  </si>
  <si>
    <t>UCF212</t>
  </si>
  <si>
    <t>UCF214</t>
  </si>
  <si>
    <t>UCF213</t>
  </si>
  <si>
    <t>UCFCX13</t>
  </si>
  <si>
    <t>T54</t>
  </si>
  <si>
    <t>L55</t>
  </si>
  <si>
    <t>A</t>
  </si>
  <si>
    <t>#6210</t>
  </si>
  <si>
    <t>T72</t>
  </si>
  <si>
    <t>1/40</t>
  </si>
  <si>
    <t>#80W</t>
  </si>
  <si>
    <t>M22</t>
  </si>
  <si>
    <t>32A</t>
  </si>
  <si>
    <t>UCFC207</t>
  </si>
  <si>
    <t>UCP207</t>
  </si>
  <si>
    <t>UCFC206</t>
  </si>
  <si>
    <t>UCP206</t>
  </si>
  <si>
    <t>#60x2</t>
  </si>
  <si>
    <t>#80x2</t>
  </si>
  <si>
    <t>#80x12T3</t>
  </si>
  <si>
    <t>#80x3</t>
  </si>
  <si>
    <t>#80x2x12W</t>
  </si>
  <si>
    <t>R25</t>
  </si>
  <si>
    <t>R19</t>
  </si>
  <si>
    <t>S17</t>
  </si>
  <si>
    <t>R62</t>
  </si>
  <si>
    <t>R80</t>
  </si>
  <si>
    <t>R35</t>
  </si>
  <si>
    <t>UCFL206</t>
  </si>
  <si>
    <t>#60x15Tx3</t>
  </si>
  <si>
    <t>#60x3</t>
  </si>
  <si>
    <t>CF20</t>
  </si>
  <si>
    <t>R52</t>
  </si>
  <si>
    <t>CF18</t>
  </si>
  <si>
    <t>SGB25-5</t>
  </si>
  <si>
    <t>SGR25-260</t>
  </si>
  <si>
    <t>GI</t>
  </si>
  <si>
    <t>#60x24T</t>
  </si>
  <si>
    <t>D4</t>
  </si>
  <si>
    <t>D3</t>
  </si>
  <si>
    <t>D1</t>
  </si>
  <si>
    <t>D2</t>
  </si>
  <si>
    <t>D6</t>
  </si>
  <si>
    <t>D7</t>
  </si>
  <si>
    <t>D8</t>
  </si>
  <si>
    <t>D9</t>
  </si>
  <si>
    <t>D13</t>
  </si>
  <si>
    <t>D14</t>
  </si>
  <si>
    <t>D11</t>
  </si>
  <si>
    <t>D12</t>
  </si>
  <si>
    <t>D10</t>
  </si>
  <si>
    <t>N1</t>
  </si>
  <si>
    <t>N2</t>
  </si>
  <si>
    <t>N3</t>
  </si>
  <si>
    <t>P4</t>
  </si>
  <si>
    <t>P1</t>
  </si>
  <si>
    <t>P2</t>
  </si>
  <si>
    <t>P3</t>
  </si>
  <si>
    <t>P5</t>
  </si>
  <si>
    <t>P6</t>
  </si>
  <si>
    <t>P10</t>
  </si>
  <si>
    <t>P7</t>
  </si>
  <si>
    <t>P8</t>
  </si>
  <si>
    <t>P9</t>
  </si>
  <si>
    <t>P12</t>
  </si>
  <si>
    <t>P13</t>
  </si>
  <si>
    <t>C1</t>
  </si>
  <si>
    <t>C2</t>
  </si>
  <si>
    <t>C3</t>
  </si>
  <si>
    <t>C4</t>
  </si>
  <si>
    <t>C6</t>
  </si>
  <si>
    <t>C5</t>
  </si>
  <si>
    <t>C7</t>
  </si>
  <si>
    <t>C8</t>
  </si>
  <si>
    <t>C9</t>
  </si>
  <si>
    <t>C12</t>
  </si>
  <si>
    <t>C10</t>
  </si>
  <si>
    <t>C11</t>
  </si>
  <si>
    <t>T4</t>
  </si>
  <si>
    <t>T2</t>
  </si>
  <si>
    <t>T1</t>
  </si>
  <si>
    <t>R1</t>
  </si>
  <si>
    <t>R5</t>
  </si>
  <si>
    <t>R3</t>
  </si>
  <si>
    <t>R4</t>
  </si>
  <si>
    <t>R2</t>
  </si>
  <si>
    <t>B1</t>
  </si>
  <si>
    <t>B2</t>
  </si>
  <si>
    <t>B21</t>
  </si>
  <si>
    <t>B22</t>
  </si>
  <si>
    <t>B23</t>
  </si>
  <si>
    <t>B24</t>
  </si>
  <si>
    <t>B3</t>
  </si>
  <si>
    <t>B25</t>
  </si>
  <si>
    <t>B7</t>
  </si>
  <si>
    <t>B8</t>
  </si>
  <si>
    <t>B10</t>
  </si>
  <si>
    <t>B11</t>
  </si>
  <si>
    <t>B4</t>
  </si>
  <si>
    <t>B5</t>
  </si>
  <si>
    <t>B9</t>
  </si>
  <si>
    <t>B12</t>
  </si>
  <si>
    <t>B13</t>
  </si>
  <si>
    <t>B17</t>
  </si>
  <si>
    <t>B27</t>
  </si>
  <si>
    <t>B28</t>
  </si>
  <si>
    <t>B29</t>
  </si>
  <si>
    <t>B14</t>
  </si>
  <si>
    <t>B15</t>
  </si>
  <si>
    <t>B30</t>
  </si>
  <si>
    <t>B31</t>
  </si>
  <si>
    <t>B6</t>
  </si>
  <si>
    <t>B33</t>
  </si>
  <si>
    <t>B26</t>
  </si>
  <si>
    <t>B46</t>
  </si>
  <si>
    <t>B43</t>
  </si>
  <si>
    <t>B42</t>
  </si>
  <si>
    <t>B39</t>
  </si>
  <si>
    <t>B38</t>
  </si>
  <si>
    <t>B36</t>
  </si>
  <si>
    <t>B35</t>
  </si>
  <si>
    <t>B18</t>
  </si>
  <si>
    <t>B34</t>
  </si>
  <si>
    <t>B37</t>
  </si>
  <si>
    <t>B19</t>
  </si>
  <si>
    <t>B40</t>
  </si>
  <si>
    <t>BP9</t>
  </si>
  <si>
    <t>BP7</t>
  </si>
  <si>
    <t>BP5</t>
  </si>
  <si>
    <t>BP6</t>
  </si>
  <si>
    <t>BP10</t>
  </si>
  <si>
    <t>BP11</t>
  </si>
  <si>
    <t>BB4</t>
  </si>
  <si>
    <t>BB6</t>
  </si>
  <si>
    <t>CR2</t>
  </si>
  <si>
    <t>CR3</t>
  </si>
  <si>
    <t>G1,2</t>
  </si>
  <si>
    <t>G4</t>
  </si>
  <si>
    <t>G12</t>
  </si>
  <si>
    <t>G18</t>
  </si>
  <si>
    <t>G32</t>
  </si>
  <si>
    <t>G57</t>
  </si>
  <si>
    <t>D5</t>
  </si>
  <si>
    <t>25A</t>
  </si>
  <si>
    <t>G-M</t>
  </si>
  <si>
    <t>HG</t>
  </si>
  <si>
    <t>G1-G2</t>
  </si>
  <si>
    <t>G2-I1</t>
  </si>
  <si>
    <t>KC</t>
  </si>
  <si>
    <t>P2-U</t>
  </si>
  <si>
    <t>U</t>
  </si>
  <si>
    <t>65A</t>
  </si>
  <si>
    <t>L5</t>
  </si>
  <si>
    <t>40A</t>
  </si>
  <si>
    <t>B68"</t>
  </si>
  <si>
    <t>3P</t>
  </si>
  <si>
    <t xml:space="preserve">    3) 외주가공비는 직접재료비에 계상된 금액을 제외한 20%를 적용</t>
    <phoneticPr fontId="27" type="noConversion"/>
  </si>
  <si>
    <t>No.</t>
    <phoneticPr fontId="27" type="noConversion"/>
  </si>
  <si>
    <t>15A</t>
    <phoneticPr fontId="27" type="noConversion"/>
  </si>
  <si>
    <t>M8</t>
    <phoneticPr fontId="27" type="noConversion"/>
  </si>
  <si>
    <t>L15</t>
    <phoneticPr fontId="27" type="noConversion"/>
  </si>
  <si>
    <t>L15</t>
    <phoneticPr fontId="27" type="noConversion"/>
  </si>
  <si>
    <t>M6</t>
    <phoneticPr fontId="27" type="noConversion"/>
  </si>
  <si>
    <t>M10</t>
    <phoneticPr fontId="27" type="noConversion"/>
  </si>
  <si>
    <r>
      <rPr>
        <b/>
        <sz val="10"/>
        <rFont val="바탕"/>
        <family val="1"/>
        <charset val="129"/>
      </rPr>
      <t>본조사적용비율</t>
    </r>
    <r>
      <rPr>
        <b/>
        <sz val="10"/>
        <rFont val="Arial Narrow"/>
        <family val="2"/>
      </rPr>
      <t>(%)</t>
    </r>
  </si>
  <si>
    <r>
      <rPr>
        <sz val="10"/>
        <rFont val="바탕"/>
        <family val="1"/>
        <charset val="129"/>
      </rPr>
      <t>발장걸이</t>
    </r>
  </si>
  <si>
    <r>
      <rPr>
        <sz val="10"/>
        <rFont val="바탕"/>
        <family val="1"/>
        <charset val="129"/>
      </rPr>
      <t>제어반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</si>
  <si>
    <r>
      <rPr>
        <sz val="10"/>
        <rFont val="바탕"/>
        <family val="1"/>
        <charset val="129"/>
      </rPr>
      <t>앵글</t>
    </r>
  </si>
  <si>
    <r>
      <rPr>
        <sz val="10"/>
        <rFont val="바탕"/>
        <family val="1"/>
        <charset val="129"/>
      </rPr>
      <t>전선</t>
    </r>
  </si>
  <si>
    <r>
      <rPr>
        <sz val="10"/>
        <rFont val="바탕"/>
        <family val="1"/>
        <charset val="129"/>
      </rPr>
      <t>현장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설치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시운전</t>
    </r>
  </si>
  <si>
    <t>L10</t>
    <phoneticPr fontId="27" type="noConversion"/>
  </si>
  <si>
    <t>L8</t>
    <phoneticPr fontId="27" type="noConversion"/>
  </si>
  <si>
    <t>M8</t>
    <phoneticPr fontId="27" type="noConversion"/>
  </si>
  <si>
    <t>M6</t>
    <phoneticPr fontId="27" type="noConversion"/>
  </si>
  <si>
    <t>L12</t>
    <phoneticPr fontId="27" type="noConversion"/>
  </si>
  <si>
    <t>L20</t>
    <phoneticPr fontId="27" type="noConversion"/>
  </si>
  <si>
    <t>L35</t>
    <phoneticPr fontId="27" type="noConversion"/>
  </si>
  <si>
    <t>M6</t>
    <phoneticPr fontId="27" type="noConversion"/>
  </si>
  <si>
    <t>L40</t>
    <phoneticPr fontId="27" type="noConversion"/>
  </si>
  <si>
    <t>L25</t>
    <phoneticPr fontId="27" type="noConversion"/>
  </si>
  <si>
    <t>L50</t>
    <phoneticPr fontId="27" type="noConversion"/>
  </si>
  <si>
    <t>`</t>
    <phoneticPr fontId="27" type="noConversion"/>
  </si>
  <si>
    <t>L45</t>
    <phoneticPr fontId="27" type="noConversion"/>
  </si>
  <si>
    <t>8A x 2t</t>
    <phoneticPr fontId="27" type="noConversion"/>
  </si>
  <si>
    <t>M/D</t>
  </si>
  <si>
    <t xml:space="preserve">     표준품셈의 잡재료 및 소모재료 비율 2.0~5.0%에서 하한율을 적용함</t>
    <phoneticPr fontId="27" type="noConversion"/>
  </si>
  <si>
    <t>주) 간접재료비율 : 2.0% 적용</t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</si>
  <si>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4&gt; </t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</si>
  <si>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12&gt; </t>
    </r>
    <r>
      <rPr>
        <sz val="10"/>
        <rFont val="바탕"/>
        <family val="1"/>
        <charset val="129"/>
      </rPr>
      <t/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</si>
  <si>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13&gt; </t>
    </r>
    <r>
      <rPr>
        <sz val="10"/>
        <rFont val="바탕"/>
        <family val="1"/>
        <charset val="129"/>
      </rPr>
      <t/>
    </r>
    <phoneticPr fontId="27" type="noConversion"/>
  </si>
  <si>
    <t>O</t>
    <phoneticPr fontId="27" type="noConversion"/>
  </si>
  <si>
    <r>
      <rPr>
        <b/>
        <u/>
        <sz val="20"/>
        <rFont val="바탕"/>
        <family val="1"/>
        <charset val="129"/>
      </rPr>
      <t>직접재료비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</si>
  <si>
    <r>
      <rPr>
        <sz val="10"/>
        <rFont val="바탕"/>
        <family val="1"/>
        <charset val="129"/>
      </rPr>
      <t>레이저</t>
    </r>
  </si>
  <si>
    <r>
      <rPr>
        <sz val="10"/>
        <rFont val="바탕"/>
        <family val="1"/>
        <charset val="129"/>
      </rPr>
      <t>철판</t>
    </r>
  </si>
  <si>
    <r>
      <rPr>
        <sz val="10"/>
        <rFont val="바탕"/>
        <family val="1"/>
        <charset val="129"/>
      </rPr>
      <t>환봉</t>
    </r>
  </si>
  <si>
    <r>
      <rPr>
        <sz val="10"/>
        <rFont val="바탕"/>
        <family val="1"/>
        <charset val="129"/>
      </rPr>
      <t>육각볼트</t>
    </r>
  </si>
  <si>
    <r>
      <rPr>
        <sz val="10"/>
        <rFont val="바탕"/>
        <family val="1"/>
        <charset val="129"/>
      </rPr>
      <t>너트</t>
    </r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</si>
  <si>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 xml:space="preserve"> S</t>
    </r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</si>
  <si>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 xml:space="preserve"> P</t>
    </r>
  </si>
  <si>
    <r>
      <rPr>
        <sz val="10"/>
        <rFont val="바탕"/>
        <family val="1"/>
        <charset val="129"/>
      </rPr>
      <t>베어링</t>
    </r>
  </si>
  <si>
    <r>
      <rPr>
        <sz val="10"/>
        <rFont val="바탕"/>
        <family val="1"/>
        <charset val="129"/>
      </rPr>
      <t>축와셔</t>
    </r>
  </si>
  <si>
    <r>
      <rPr>
        <sz val="10"/>
        <rFont val="바탕"/>
        <family val="1"/>
        <charset val="129"/>
      </rPr>
      <t>볼트</t>
    </r>
  </si>
  <si>
    <r>
      <rPr>
        <sz val="10"/>
        <rFont val="바탕"/>
        <family val="1"/>
        <charset val="129"/>
      </rPr>
      <t>스프라켓</t>
    </r>
  </si>
  <si>
    <r>
      <rPr>
        <sz val="10"/>
        <rFont val="바탕"/>
        <family val="1"/>
        <charset val="129"/>
      </rPr>
      <t>주문품</t>
    </r>
  </si>
  <si>
    <r>
      <rPr>
        <sz val="10"/>
        <rFont val="바탕"/>
        <family val="1"/>
        <charset val="129"/>
      </rPr>
      <t>무두볼트</t>
    </r>
  </si>
  <si>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</si>
  <si>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모터다이</t>
    </r>
  </si>
  <si>
    <r>
      <rPr>
        <sz val="10"/>
        <rFont val="바탕"/>
        <family val="1"/>
        <charset val="129"/>
      </rPr>
      <t>유두볼트</t>
    </r>
  </si>
  <si>
    <r>
      <rPr>
        <sz val="10"/>
        <rFont val="바탕"/>
        <family val="1"/>
        <charset val="129"/>
      </rPr>
      <t>스프링</t>
    </r>
  </si>
  <si>
    <r>
      <rPr>
        <sz val="10"/>
        <rFont val="바탕"/>
        <family val="1"/>
        <charset val="129"/>
      </rPr>
      <t>파이프</t>
    </r>
  </si>
  <si>
    <r>
      <rPr>
        <sz val="10"/>
        <rFont val="바탕"/>
        <family val="1"/>
        <charset val="129"/>
      </rPr>
      <t>외주</t>
    </r>
  </si>
  <si>
    <r>
      <rPr>
        <sz val="10"/>
        <rFont val="바탕"/>
        <family val="1"/>
        <charset val="129"/>
      </rPr>
      <t>평철</t>
    </r>
  </si>
  <si>
    <r>
      <rPr>
        <sz val="10"/>
        <rFont val="바탕"/>
        <family val="1"/>
        <charset val="129"/>
      </rPr>
      <t>스냅링</t>
    </r>
  </si>
  <si>
    <r>
      <rPr>
        <sz val="10"/>
        <rFont val="바탕"/>
        <family val="1"/>
        <charset val="129"/>
      </rPr>
      <t>전산볼트</t>
    </r>
  </si>
  <si>
    <r>
      <rPr>
        <sz val="10"/>
        <rFont val="바탕"/>
        <family val="1"/>
        <charset val="129"/>
      </rPr>
      <t>잔넬</t>
    </r>
  </si>
  <si>
    <r>
      <rPr>
        <sz val="10"/>
        <rFont val="바탕"/>
        <family val="1"/>
        <charset val="129"/>
      </rPr>
      <t>각파이프</t>
    </r>
  </si>
  <si>
    <r>
      <rPr>
        <sz val="10"/>
        <rFont val="바탕"/>
        <family val="1"/>
        <charset val="129"/>
      </rPr>
      <t>핀</t>
    </r>
  </si>
  <si>
    <r>
      <rPr>
        <sz val="10"/>
        <rFont val="바탕"/>
        <family val="1"/>
        <charset val="129"/>
      </rPr>
      <t>컬러</t>
    </r>
  </si>
  <si>
    <r>
      <rPr>
        <sz val="10"/>
        <rFont val="바탕"/>
        <family val="1"/>
        <charset val="129"/>
      </rPr>
      <t>육각봉</t>
    </r>
  </si>
  <si>
    <r>
      <rPr>
        <sz val="10"/>
        <rFont val="바탕"/>
        <family val="1"/>
        <charset val="129"/>
      </rPr>
      <t>텐션판</t>
    </r>
  </si>
  <si>
    <r>
      <rPr>
        <sz val="10"/>
        <rFont val="바탕"/>
        <family val="1"/>
        <charset val="129"/>
      </rPr>
      <t>후레임</t>
    </r>
  </si>
  <si>
    <r>
      <t>H</t>
    </r>
    <r>
      <rPr>
        <sz val="10"/>
        <rFont val="바탕"/>
        <family val="1"/>
        <charset val="129"/>
      </rPr>
      <t>빔</t>
    </r>
  </si>
  <si>
    <r>
      <rPr>
        <sz val="10"/>
        <rFont val="바탕"/>
        <family val="1"/>
        <charset val="129"/>
      </rPr>
      <t>롤</t>
    </r>
  </si>
  <si>
    <r>
      <rPr>
        <sz val="10"/>
        <rFont val="바탕"/>
        <family val="1"/>
        <charset val="129"/>
      </rPr>
      <t>체인</t>
    </r>
  </si>
  <si>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</si>
  <si>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각철</t>
    </r>
  </si>
  <si>
    <r>
      <rPr>
        <sz val="10"/>
        <rFont val="바탕"/>
        <family val="1"/>
        <charset val="129"/>
      </rPr>
      <t>판넬</t>
    </r>
  </si>
  <si>
    <r>
      <rPr>
        <sz val="10"/>
        <rFont val="바탕"/>
        <family val="1"/>
        <charset val="129"/>
      </rPr>
      <t>댐퍼</t>
    </r>
  </si>
  <si>
    <r>
      <rPr>
        <sz val="10"/>
        <rFont val="바탕"/>
        <family val="1"/>
        <charset val="129"/>
      </rPr>
      <t>멈춤링</t>
    </r>
  </si>
  <si>
    <r>
      <rPr>
        <sz val="10"/>
        <rFont val="바탕"/>
        <family val="1"/>
        <charset val="129"/>
      </rPr>
      <t>레일띠</t>
    </r>
  </si>
  <si>
    <r>
      <rPr>
        <sz val="10"/>
        <rFont val="바탕"/>
        <family val="1"/>
        <charset val="129"/>
      </rPr>
      <t>전산</t>
    </r>
    <r>
      <rPr>
        <sz val="10"/>
        <rFont val="Arial Narrow"/>
        <family val="2"/>
      </rPr>
      <t xml:space="preserve"> M12</t>
    </r>
  </si>
  <si>
    <r>
      <rPr>
        <sz val="10"/>
        <rFont val="바탕"/>
        <family val="1"/>
        <charset val="129"/>
      </rPr>
      <t>공압자재</t>
    </r>
  </si>
  <si>
    <r>
      <rPr>
        <sz val="10"/>
        <rFont val="바탕"/>
        <family val="1"/>
        <charset val="129"/>
      </rPr>
      <t>축고정너트</t>
    </r>
  </si>
  <si>
    <r>
      <rPr>
        <sz val="10"/>
        <rFont val="바탕"/>
        <family val="1"/>
        <charset val="129"/>
      </rPr>
      <t>플랜지</t>
    </r>
  </si>
  <si>
    <r>
      <rPr>
        <sz val="10"/>
        <rFont val="바탕"/>
        <family val="1"/>
        <charset val="129"/>
      </rPr>
      <t>세척기</t>
    </r>
  </si>
  <si>
    <r>
      <rPr>
        <sz val="10"/>
        <rFont val="바탕"/>
        <family val="1"/>
        <charset val="129"/>
      </rPr>
      <t>레일</t>
    </r>
  </si>
  <si>
    <r>
      <rPr>
        <sz val="10"/>
        <rFont val="바탕"/>
        <family val="1"/>
        <charset val="129"/>
      </rPr>
      <t>승강기</t>
    </r>
  </si>
  <si>
    <r>
      <rPr>
        <sz val="10"/>
        <rFont val="바탕"/>
        <family val="1"/>
        <charset val="129"/>
      </rPr>
      <t>베이스</t>
    </r>
  </si>
  <si>
    <r>
      <rPr>
        <sz val="10"/>
        <rFont val="바탕"/>
        <family val="1"/>
        <charset val="129"/>
      </rPr>
      <t>하강기</t>
    </r>
  </si>
  <si>
    <r>
      <rPr>
        <sz val="10"/>
        <rFont val="바탕"/>
        <family val="1"/>
        <charset val="129"/>
      </rPr>
      <t>안전커버</t>
    </r>
  </si>
  <si>
    <r>
      <t>EM</t>
    </r>
    <r>
      <rPr>
        <sz val="10"/>
        <rFont val="바탕"/>
        <family val="1"/>
        <charset val="129"/>
      </rPr>
      <t>망</t>
    </r>
  </si>
  <si>
    <r>
      <rPr>
        <sz val="10"/>
        <rFont val="바탕"/>
        <family val="1"/>
        <charset val="129"/>
      </rPr>
      <t>도킹부</t>
    </r>
  </si>
  <si>
    <r>
      <rPr>
        <sz val="10"/>
        <rFont val="바탕"/>
        <family val="1"/>
        <charset val="129"/>
      </rPr>
      <t>잔넬끝막이</t>
    </r>
  </si>
  <si>
    <r>
      <rPr>
        <sz val="10"/>
        <rFont val="바탕"/>
        <family val="1"/>
        <charset val="129"/>
      </rPr>
      <t>샤클걸이</t>
    </r>
  </si>
  <si>
    <r>
      <rPr>
        <sz val="10"/>
        <rFont val="바탕"/>
        <family val="1"/>
        <charset val="129"/>
      </rPr>
      <t>판넬</t>
    </r>
    <r>
      <rPr>
        <sz val="10"/>
        <rFont val="Arial Narrow"/>
        <family val="2"/>
      </rPr>
      <t>B</t>
    </r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장력평철</t>
    </r>
  </si>
  <si>
    <r>
      <rPr>
        <sz val="10"/>
        <rFont val="바탕"/>
        <family val="1"/>
        <charset val="129"/>
      </rPr>
      <t>판넬보강평철</t>
    </r>
  </si>
  <si>
    <r>
      <rPr>
        <sz val="10"/>
        <rFont val="바탕"/>
        <family val="1"/>
        <charset val="129"/>
      </rPr>
      <t>정렬기고정판</t>
    </r>
  </si>
  <si>
    <r>
      <t>U</t>
    </r>
    <r>
      <rPr>
        <sz val="10"/>
        <rFont val="바탕"/>
        <family val="1"/>
        <charset val="129"/>
      </rPr>
      <t>축보강대브라켓</t>
    </r>
  </si>
  <si>
    <r>
      <t>U</t>
    </r>
    <r>
      <rPr>
        <sz val="10"/>
        <rFont val="바탕"/>
        <family val="1"/>
        <charset val="129"/>
      </rPr>
      <t>축보강대레이저</t>
    </r>
  </si>
  <si>
    <r>
      <rPr>
        <sz val="10"/>
        <rFont val="바탕"/>
        <family val="1"/>
        <charset val="129"/>
      </rPr>
      <t>탈수부</t>
    </r>
  </si>
  <si>
    <r>
      <rPr>
        <sz val="10"/>
        <rFont val="바탕"/>
        <family val="1"/>
        <charset val="129"/>
      </rPr>
      <t>잔넬막이</t>
    </r>
  </si>
  <si>
    <r>
      <rPr>
        <sz val="10"/>
        <rFont val="바탕"/>
        <family val="1"/>
        <charset val="129"/>
      </rPr>
      <t>초제부</t>
    </r>
  </si>
  <si>
    <r>
      <t>2</t>
    </r>
    <r>
      <rPr>
        <sz val="10"/>
        <rFont val="바탕"/>
        <family val="1"/>
        <charset val="129"/>
      </rPr>
      <t>타임</t>
    </r>
  </si>
  <si>
    <r>
      <rPr>
        <sz val="10"/>
        <rFont val="바탕"/>
        <family val="1"/>
        <charset val="129"/>
      </rPr>
      <t>보강</t>
    </r>
  </si>
  <si>
    <r>
      <rPr>
        <sz val="10"/>
        <rFont val="바탕"/>
        <family val="1"/>
        <charset val="129"/>
      </rPr>
      <t>반전부</t>
    </r>
  </si>
  <si>
    <r>
      <rPr>
        <sz val="10"/>
        <rFont val="바탕"/>
        <family val="1"/>
        <charset val="129"/>
      </rPr>
      <t>바닥프레임</t>
    </r>
  </si>
  <si>
    <r>
      <rPr>
        <sz val="10"/>
        <rFont val="바탕"/>
        <family val="1"/>
        <charset val="129"/>
      </rPr>
      <t>텐션받침</t>
    </r>
    <r>
      <rPr>
        <sz val="10"/>
        <rFont val="Arial Narrow"/>
        <family val="2"/>
      </rPr>
      <t xml:space="preserve"> TM4</t>
    </r>
  </si>
  <si>
    <r>
      <rPr>
        <sz val="10"/>
        <rFont val="바탕"/>
        <family val="1"/>
        <charset val="129"/>
      </rPr>
      <t>도킹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상발판</t>
    </r>
  </si>
  <si>
    <r>
      <t>2</t>
    </r>
    <r>
      <rPr>
        <sz val="10"/>
        <rFont val="바탕"/>
        <family val="1"/>
        <charset val="129"/>
      </rPr>
      <t>층계단</t>
    </r>
  </si>
  <si>
    <r>
      <t>1</t>
    </r>
    <r>
      <rPr>
        <sz val="10"/>
        <rFont val="바탕"/>
        <family val="1"/>
        <charset val="129"/>
      </rPr>
      <t>층계단</t>
    </r>
  </si>
  <si>
    <r>
      <rPr>
        <sz val="10"/>
        <rFont val="바탕"/>
        <family val="1"/>
        <charset val="129"/>
      </rPr>
      <t>후레임좌우무늬발판</t>
    </r>
  </si>
  <si>
    <r>
      <rPr>
        <sz val="10"/>
        <rFont val="바탕"/>
        <family val="1"/>
        <charset val="129"/>
      </rPr>
      <t>좌우발판고정평철</t>
    </r>
  </si>
  <si>
    <r>
      <rPr>
        <sz val="10"/>
        <rFont val="바탕"/>
        <family val="1"/>
        <charset val="129"/>
      </rPr>
      <t>좌우발판고정앵글</t>
    </r>
  </si>
  <si>
    <r>
      <rPr>
        <sz val="10"/>
        <rFont val="바탕"/>
        <family val="1"/>
        <charset val="129"/>
      </rPr>
      <t>사다리</t>
    </r>
    <r>
      <rPr>
        <sz val="10"/>
        <rFont val="Arial Narrow"/>
        <family val="2"/>
      </rPr>
      <t xml:space="preserve"> </t>
    </r>
  </si>
  <si>
    <r>
      <t>C</t>
    </r>
    <r>
      <rPr>
        <sz val="10"/>
        <rFont val="바탕"/>
        <family val="1"/>
        <charset val="129"/>
      </rPr>
      <t>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마구리</t>
    </r>
  </si>
  <si>
    <r>
      <rPr>
        <sz val="10"/>
        <rFont val="바탕"/>
        <family val="1"/>
        <charset val="129"/>
      </rPr>
      <t>탈수기발판</t>
    </r>
  </si>
  <si>
    <r>
      <rPr>
        <sz val="10"/>
        <rFont val="바탕"/>
        <family val="1"/>
        <charset val="129"/>
      </rPr>
      <t>발판</t>
    </r>
  </si>
  <si>
    <r>
      <rPr>
        <sz val="10"/>
        <rFont val="바탕"/>
        <family val="1"/>
        <charset val="129"/>
      </rPr>
      <t>육각볼트셑</t>
    </r>
  </si>
  <si>
    <r>
      <rPr>
        <sz val="10"/>
        <rFont val="바탕"/>
        <family val="1"/>
        <charset val="129"/>
      </rPr>
      <t>반전판넬</t>
    </r>
  </si>
  <si>
    <r>
      <rPr>
        <sz val="10"/>
        <rFont val="바탕"/>
        <family val="1"/>
        <charset val="129"/>
      </rPr>
      <t>반전고정볼트</t>
    </r>
  </si>
  <si>
    <r>
      <rPr>
        <sz val="10"/>
        <rFont val="바탕"/>
        <family val="1"/>
        <charset val="129"/>
      </rPr>
      <t>대퍼</t>
    </r>
  </si>
  <si>
    <r>
      <rPr>
        <sz val="10"/>
        <rFont val="바탕"/>
        <family val="1"/>
        <charset val="129"/>
      </rPr>
      <t>중길이</t>
    </r>
  </si>
  <si>
    <r>
      <rPr>
        <sz val="10"/>
        <rFont val="바탕"/>
        <family val="1"/>
        <charset val="129"/>
      </rPr>
      <t>테일부</t>
    </r>
  </si>
  <si>
    <r>
      <rPr>
        <sz val="10"/>
        <rFont val="바탕"/>
        <family val="1"/>
        <charset val="129"/>
      </rPr>
      <t>마구리</t>
    </r>
  </si>
  <si>
    <r>
      <rPr>
        <sz val="10"/>
        <rFont val="바탕"/>
        <family val="1"/>
        <charset val="129"/>
      </rPr>
      <t>잔넬보강</t>
    </r>
  </si>
  <si>
    <r>
      <rPr>
        <sz val="10"/>
        <rFont val="바탕"/>
        <family val="1"/>
        <charset val="129"/>
      </rPr>
      <t>문</t>
    </r>
  </si>
  <si>
    <r>
      <rPr>
        <sz val="10"/>
        <rFont val="바탕"/>
        <family val="1"/>
        <charset val="129"/>
      </rPr>
      <t>손잡이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봉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핸들</t>
    </r>
  </si>
  <si>
    <r>
      <rPr>
        <sz val="10"/>
        <rFont val="바탕"/>
        <family val="1"/>
        <charset val="129"/>
      </rPr>
      <t>테일부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레일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</si>
  <si>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중길이</t>
    </r>
  </si>
  <si>
    <r>
      <rPr>
        <sz val="10"/>
        <rFont val="바탕"/>
        <family val="1"/>
        <charset val="129"/>
      </rPr>
      <t>판넬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레이저</t>
    </r>
  </si>
  <si>
    <r>
      <rPr>
        <sz val="10"/>
        <rFont val="바탕"/>
        <family val="1"/>
        <charset val="129"/>
      </rPr>
      <t>판넬막이</t>
    </r>
  </si>
  <si>
    <r>
      <rPr>
        <sz val="10"/>
        <rFont val="바탕"/>
        <family val="1"/>
        <charset val="129"/>
      </rPr>
      <t>판넬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</si>
  <si>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판넬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조정볼트</t>
    </r>
  </si>
  <si>
    <r>
      <rPr>
        <sz val="10"/>
        <rFont val="바탕"/>
        <family val="1"/>
        <charset val="129"/>
      </rPr>
      <t>스러스트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</si>
  <si>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부싱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와샤</t>
    </r>
  </si>
  <si>
    <r>
      <rPr>
        <sz val="10"/>
        <rFont val="바탕"/>
        <family val="1"/>
        <charset val="129"/>
      </rPr>
      <t>중건베어링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빔</t>
    </r>
  </si>
  <si>
    <r>
      <rPr>
        <sz val="10"/>
        <rFont val="바탕"/>
        <family val="1"/>
        <charset val="129"/>
      </rPr>
      <t>빔고정판</t>
    </r>
  </si>
  <si>
    <r>
      <rPr>
        <sz val="10"/>
        <rFont val="바탕"/>
        <family val="1"/>
        <charset val="129"/>
      </rPr>
      <t>중간베어링다이</t>
    </r>
  </si>
  <si>
    <r>
      <t xml:space="preserve">P1-G </t>
    </r>
    <r>
      <rPr>
        <sz val="10"/>
        <rFont val="바탕"/>
        <family val="1"/>
        <charset val="129"/>
      </rPr>
      <t>커버</t>
    </r>
  </si>
  <si>
    <r>
      <rPr>
        <sz val="10"/>
        <rFont val="바탕"/>
        <family val="1"/>
        <charset val="129"/>
      </rPr>
      <t>초제구동</t>
    </r>
  </si>
  <si>
    <r>
      <rPr>
        <sz val="10"/>
        <rFont val="바탕"/>
        <family val="1"/>
        <charset val="129"/>
      </rPr>
      <t>테일</t>
    </r>
  </si>
  <si>
    <r>
      <rPr>
        <sz val="10"/>
        <rFont val="바탕"/>
        <family val="1"/>
        <charset val="129"/>
      </rPr>
      <t>기어박스</t>
    </r>
  </si>
  <si>
    <r>
      <rPr>
        <sz val="10"/>
        <rFont val="바탕"/>
        <family val="1"/>
        <charset val="129"/>
      </rPr>
      <t>베벨박스</t>
    </r>
  </si>
  <si>
    <r>
      <rPr>
        <sz val="10"/>
        <rFont val="바탕"/>
        <family val="1"/>
        <charset val="129"/>
      </rPr>
      <t>건조장막이</t>
    </r>
  </si>
  <si>
    <r>
      <rPr>
        <sz val="10"/>
        <rFont val="바탕"/>
        <family val="1"/>
        <charset val="129"/>
      </rPr>
      <t>김떼기캠기름받이</t>
    </r>
  </si>
  <si>
    <r>
      <rPr>
        <sz val="10"/>
        <rFont val="바탕"/>
        <family val="1"/>
        <charset val="129"/>
      </rPr>
      <t>전선트레이</t>
    </r>
  </si>
  <si>
    <r>
      <t>SUS</t>
    </r>
    <r>
      <rPr>
        <sz val="10"/>
        <rFont val="바탕"/>
        <family val="1"/>
        <charset val="129"/>
      </rPr>
      <t>판재품</t>
    </r>
  </si>
  <si>
    <r>
      <rPr>
        <sz val="10"/>
        <rFont val="바탕"/>
        <family val="1"/>
        <charset val="129"/>
      </rPr>
      <t>반전부물받이</t>
    </r>
  </si>
  <si>
    <r>
      <rPr>
        <sz val="10"/>
        <rFont val="바탕"/>
        <family val="1"/>
        <charset val="129"/>
      </rPr>
      <t>초제물받이</t>
    </r>
  </si>
  <si>
    <r>
      <rPr>
        <sz val="10"/>
        <rFont val="바탕"/>
        <family val="1"/>
        <charset val="129"/>
      </rPr>
      <t>탈수물홈통</t>
    </r>
  </si>
  <si>
    <r>
      <rPr>
        <sz val="10"/>
        <rFont val="바탕"/>
        <family val="1"/>
        <charset val="129"/>
      </rPr>
      <t>탈수후물홈통</t>
    </r>
  </si>
  <si>
    <r>
      <rPr>
        <sz val="10"/>
        <rFont val="바탕"/>
        <family val="1"/>
        <charset val="129"/>
      </rPr>
      <t>도킹탈수후물받이</t>
    </r>
  </si>
  <si>
    <r>
      <rPr>
        <sz val="10"/>
        <rFont val="바탕"/>
        <family val="1"/>
        <charset val="129"/>
      </rPr>
      <t>도킹경사물받이</t>
    </r>
  </si>
  <si>
    <r>
      <rPr>
        <sz val="10"/>
        <rFont val="바탕"/>
        <family val="1"/>
        <charset val="129"/>
      </rPr>
      <t>도킹상부물받이</t>
    </r>
  </si>
  <si>
    <r>
      <rPr>
        <sz val="10"/>
        <rFont val="바탕"/>
        <family val="1"/>
        <charset val="129"/>
      </rPr>
      <t>초제오버토출</t>
    </r>
  </si>
  <si>
    <r>
      <rPr>
        <sz val="10"/>
        <rFont val="바탕"/>
        <family val="1"/>
        <charset val="129"/>
      </rPr>
      <t>초제오버</t>
    </r>
    <r>
      <rPr>
        <sz val="10"/>
        <rFont val="Arial Narrow"/>
        <family val="2"/>
      </rPr>
      <t>Y</t>
    </r>
  </si>
  <si>
    <r>
      <rPr>
        <sz val="10"/>
        <rFont val="바탕"/>
        <family val="1"/>
        <charset val="129"/>
      </rPr>
      <t>초제흡입</t>
    </r>
  </si>
  <si>
    <r>
      <rPr>
        <sz val="10"/>
        <rFont val="바탕"/>
        <family val="1"/>
        <charset val="129"/>
      </rPr>
      <t>초제흡입브로워</t>
    </r>
  </si>
  <si>
    <r>
      <rPr>
        <sz val="10"/>
        <rFont val="바탕"/>
        <family val="1"/>
        <charset val="129"/>
      </rPr>
      <t>브로워모터</t>
    </r>
  </si>
  <si>
    <r>
      <rPr>
        <sz val="10"/>
        <rFont val="바탕"/>
        <family val="1"/>
        <charset val="129"/>
      </rPr>
      <t>초제흡입기본커버</t>
    </r>
  </si>
  <si>
    <r>
      <rPr>
        <sz val="10"/>
        <rFont val="바탕"/>
        <family val="1"/>
        <charset val="129"/>
      </rPr>
      <t>탈수캠커버</t>
    </r>
  </si>
  <si>
    <r>
      <rPr>
        <sz val="10"/>
        <rFont val="바탕"/>
        <family val="1"/>
        <charset val="129"/>
      </rPr>
      <t>초제캠기름받이</t>
    </r>
  </si>
  <si>
    <r>
      <rPr>
        <sz val="10"/>
        <rFont val="바탕"/>
        <family val="1"/>
        <charset val="129"/>
      </rPr>
      <t>초제기어커버</t>
    </r>
  </si>
  <si>
    <r>
      <t xml:space="preserve">SUS </t>
    </r>
    <r>
      <rPr>
        <sz val="10"/>
        <rFont val="바탕"/>
        <family val="1"/>
        <charset val="129"/>
      </rPr>
      <t>형광등케이스</t>
    </r>
  </si>
  <si>
    <r>
      <rPr>
        <sz val="10"/>
        <rFont val="바탕"/>
        <family val="1"/>
        <charset val="129"/>
      </rPr>
      <t>형광등</t>
    </r>
  </si>
  <si>
    <r>
      <rPr>
        <sz val="10"/>
        <rFont val="바탕"/>
        <family val="1"/>
        <charset val="129"/>
      </rPr>
      <t>아크릴</t>
    </r>
  </si>
  <si>
    <r>
      <rPr>
        <sz val="10"/>
        <rFont val="바탕"/>
        <family val="1"/>
        <charset val="129"/>
      </rPr>
      <t>건조장</t>
    </r>
  </si>
  <si>
    <r>
      <rPr>
        <sz val="10"/>
        <rFont val="바탕"/>
        <family val="1"/>
        <charset val="129"/>
      </rPr>
      <t>하리프트</t>
    </r>
  </si>
  <si>
    <r>
      <rPr>
        <sz val="10"/>
        <rFont val="바탕"/>
        <family val="1"/>
        <charset val="129"/>
      </rPr>
      <t>도킹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진입</t>
    </r>
  </si>
  <si>
    <r>
      <rPr>
        <sz val="10"/>
        <rFont val="바탕"/>
        <family val="1"/>
        <charset val="129"/>
      </rPr>
      <t>탈수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중앙</t>
    </r>
  </si>
  <si>
    <r>
      <rPr>
        <sz val="10"/>
        <rFont val="바탕"/>
        <family val="1"/>
        <charset val="129"/>
      </rPr>
      <t>초제중앙</t>
    </r>
  </si>
  <si>
    <r>
      <rPr>
        <sz val="10"/>
        <rFont val="바탕"/>
        <family val="1"/>
        <charset val="129"/>
      </rPr>
      <t>충앙레일브라켓</t>
    </r>
  </si>
  <si>
    <r>
      <t>2</t>
    </r>
    <r>
      <rPr>
        <sz val="10"/>
        <rFont val="바탕"/>
        <family val="1"/>
        <charset val="129"/>
      </rPr>
      <t>타임체인용</t>
    </r>
  </si>
  <si>
    <r>
      <rPr>
        <sz val="10"/>
        <rFont val="바탕"/>
        <family val="1"/>
        <charset val="129"/>
      </rPr>
      <t>김떼기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전중앙보조</t>
    </r>
  </si>
  <si>
    <r>
      <rPr>
        <sz val="10"/>
        <rFont val="바탕"/>
        <family val="1"/>
        <charset val="129"/>
      </rPr>
      <t>탈수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</t>
    </r>
    <r>
      <rPr>
        <sz val="10"/>
        <rFont val="Arial Narrow"/>
        <family val="2"/>
      </rPr>
      <t xml:space="preserve"> U</t>
    </r>
  </si>
  <si>
    <r>
      <rPr>
        <sz val="10"/>
        <rFont val="바탕"/>
        <family val="1"/>
        <charset val="129"/>
      </rPr>
      <t>초제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</t>
    </r>
    <r>
      <rPr>
        <sz val="10"/>
        <rFont val="Arial Narrow"/>
        <family val="2"/>
      </rPr>
      <t xml:space="preserve"> U</t>
    </r>
  </si>
  <si>
    <r>
      <t>1)</t>
    </r>
    <r>
      <rPr>
        <sz val="10"/>
        <rFont val="바탕"/>
        <family val="1"/>
        <charset val="129"/>
      </rPr>
      <t>도킹배출전발장받이</t>
    </r>
  </si>
  <si>
    <r>
      <t>2) 2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가이드</t>
    </r>
  </si>
  <si>
    <r>
      <t>3) 2</t>
    </r>
    <r>
      <rPr>
        <sz val="10"/>
        <rFont val="바탕"/>
        <family val="1"/>
        <charset val="129"/>
      </rPr>
      <t>층하강반전</t>
    </r>
  </si>
  <si>
    <r>
      <t>4) 2</t>
    </r>
    <r>
      <rPr>
        <sz val="10"/>
        <rFont val="바탕"/>
        <family val="1"/>
        <charset val="129"/>
      </rPr>
      <t>층하강반전</t>
    </r>
  </si>
  <si>
    <r>
      <rPr>
        <sz val="10"/>
        <rFont val="바탕"/>
        <family val="1"/>
        <charset val="129"/>
      </rPr>
      <t>접시머리</t>
    </r>
  </si>
  <si>
    <r>
      <t>5) 2</t>
    </r>
    <r>
      <rPr>
        <sz val="10"/>
        <rFont val="바탕"/>
        <family val="1"/>
        <charset val="129"/>
      </rPr>
      <t>층하강반전후</t>
    </r>
    <r>
      <rPr>
        <sz val="10"/>
        <rFont val="Arial Narrow"/>
        <family val="2"/>
      </rPr>
      <t xml:space="preserve"> </t>
    </r>
  </si>
  <si>
    <r>
      <t xml:space="preserve">6) </t>
    </r>
    <r>
      <rPr>
        <sz val="10"/>
        <rFont val="바탕"/>
        <family val="1"/>
        <charset val="129"/>
      </rPr>
      <t>레일연결판</t>
    </r>
  </si>
  <si>
    <r>
      <t>7) 2</t>
    </r>
    <r>
      <rPr>
        <sz val="10"/>
        <rFont val="바탕"/>
        <family val="1"/>
        <charset val="129"/>
      </rPr>
      <t>층하강반전후</t>
    </r>
  </si>
  <si>
    <r>
      <t>8) 1</t>
    </r>
    <r>
      <rPr>
        <sz val="10"/>
        <rFont val="바탕"/>
        <family val="1"/>
        <charset val="129"/>
      </rPr>
      <t>층진입가드</t>
    </r>
  </si>
  <si>
    <r>
      <t>9) 1</t>
    </r>
    <r>
      <rPr>
        <sz val="10"/>
        <rFont val="바탕"/>
        <family val="1"/>
        <charset val="129"/>
      </rPr>
      <t>층진입하가드</t>
    </r>
  </si>
  <si>
    <r>
      <t>10) 1</t>
    </r>
    <r>
      <rPr>
        <sz val="10"/>
        <rFont val="바탕"/>
        <family val="1"/>
        <charset val="129"/>
      </rPr>
      <t>층진입가이드</t>
    </r>
  </si>
  <si>
    <r>
      <t>11) 2</t>
    </r>
    <r>
      <rPr>
        <sz val="10"/>
        <rFont val="바탕"/>
        <family val="1"/>
        <charset val="129"/>
      </rPr>
      <t>층하강반전</t>
    </r>
  </si>
  <si>
    <r>
      <t>12) 2</t>
    </r>
    <r>
      <rPr>
        <sz val="10"/>
        <rFont val="바탕"/>
        <family val="1"/>
        <charset val="129"/>
      </rPr>
      <t>층하강스프링대</t>
    </r>
  </si>
  <si>
    <r>
      <t>13) 2</t>
    </r>
    <r>
      <rPr>
        <sz val="10"/>
        <rFont val="바탕"/>
        <family val="1"/>
        <charset val="129"/>
      </rPr>
      <t>층하강하연결판</t>
    </r>
  </si>
  <si>
    <r>
      <t>14) 2</t>
    </r>
    <r>
      <rPr>
        <sz val="10"/>
        <rFont val="바탕"/>
        <family val="1"/>
        <charset val="129"/>
      </rPr>
      <t>층하강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하판</t>
    </r>
  </si>
  <si>
    <r>
      <t>15) 2</t>
    </r>
    <r>
      <rPr>
        <sz val="10"/>
        <rFont val="바탕"/>
        <family val="1"/>
        <charset val="129"/>
      </rPr>
      <t>층하강체인누름</t>
    </r>
  </si>
  <si>
    <r>
      <t>16) 2</t>
    </r>
    <r>
      <rPr>
        <sz val="10"/>
        <rFont val="바탕"/>
        <family val="1"/>
        <charset val="129"/>
      </rPr>
      <t>층하강센터</t>
    </r>
  </si>
  <si>
    <r>
      <t>17) 2</t>
    </r>
    <r>
      <rPr>
        <sz val="10"/>
        <rFont val="바탕"/>
        <family val="1"/>
        <charset val="129"/>
      </rPr>
      <t>층하강반전중앙</t>
    </r>
  </si>
  <si>
    <r>
      <t>18) 2</t>
    </r>
    <r>
      <rPr>
        <sz val="10"/>
        <rFont val="바탕"/>
        <family val="1"/>
        <charset val="129"/>
      </rPr>
      <t>층하강반전중앙</t>
    </r>
  </si>
  <si>
    <r>
      <t>19)</t>
    </r>
    <r>
      <rPr>
        <sz val="10"/>
        <rFont val="바탕"/>
        <family val="1"/>
        <charset val="129"/>
      </rPr>
      <t>도킹배출가이드</t>
    </r>
  </si>
  <si>
    <r>
      <t>20)</t>
    </r>
    <r>
      <rPr>
        <sz val="10"/>
        <rFont val="바탕"/>
        <family val="1"/>
        <charset val="129"/>
      </rPr>
      <t>도킹배출체인받침</t>
    </r>
  </si>
  <si>
    <r>
      <t>21) 1</t>
    </r>
    <r>
      <rPr>
        <sz val="10"/>
        <rFont val="바탕"/>
        <family val="1"/>
        <charset val="129"/>
      </rPr>
      <t>층배출</t>
    </r>
  </si>
  <si>
    <r>
      <t>22) 1</t>
    </r>
    <r>
      <rPr>
        <sz val="10"/>
        <rFont val="바탕"/>
        <family val="1"/>
        <charset val="129"/>
      </rPr>
      <t>층반전후체인받침</t>
    </r>
  </si>
  <si>
    <r>
      <t>23) 1</t>
    </r>
    <r>
      <rPr>
        <sz val="10"/>
        <rFont val="바탕"/>
        <family val="1"/>
        <charset val="129"/>
      </rPr>
      <t>층반전</t>
    </r>
  </si>
  <si>
    <r>
      <t>24) 1</t>
    </r>
    <r>
      <rPr>
        <sz val="10"/>
        <rFont val="바탕"/>
        <family val="1"/>
        <charset val="129"/>
      </rPr>
      <t>층스프링받침</t>
    </r>
  </si>
  <si>
    <r>
      <t>25) 1</t>
    </r>
    <r>
      <rPr>
        <sz val="10"/>
        <rFont val="바탕"/>
        <family val="1"/>
        <charset val="129"/>
      </rPr>
      <t>층반전받침</t>
    </r>
  </si>
  <si>
    <r>
      <t>26) 1</t>
    </r>
    <r>
      <rPr>
        <sz val="10"/>
        <rFont val="바탕"/>
        <family val="1"/>
        <charset val="129"/>
      </rPr>
      <t>층하강</t>
    </r>
  </si>
  <si>
    <r>
      <t>27) 1</t>
    </r>
    <r>
      <rPr>
        <sz val="10"/>
        <rFont val="바탕"/>
        <family val="1"/>
        <charset val="129"/>
      </rPr>
      <t>층반전중앙</t>
    </r>
  </si>
  <si>
    <r>
      <t>28)1</t>
    </r>
    <r>
      <rPr>
        <sz val="10"/>
        <rFont val="바탕"/>
        <family val="1"/>
        <charset val="129"/>
      </rPr>
      <t>층반전후</t>
    </r>
  </si>
  <si>
    <r>
      <t xml:space="preserve">40) </t>
    </r>
    <r>
      <rPr>
        <sz val="10"/>
        <rFont val="바탕"/>
        <family val="1"/>
        <charset val="129"/>
      </rPr>
      <t>반전부초제전</t>
    </r>
  </si>
  <si>
    <r>
      <t xml:space="preserve">41) </t>
    </r>
    <r>
      <rPr>
        <sz val="10"/>
        <rFont val="바탕"/>
        <family val="1"/>
        <charset val="129"/>
      </rPr>
      <t>반전부반전삼각</t>
    </r>
  </si>
  <si>
    <r>
      <t xml:space="preserve">42) </t>
    </r>
    <r>
      <rPr>
        <sz val="10"/>
        <rFont val="바탕"/>
        <family val="1"/>
        <charset val="129"/>
      </rPr>
      <t>반전부초제전가드</t>
    </r>
  </si>
  <si>
    <r>
      <t xml:space="preserve">43) </t>
    </r>
    <r>
      <rPr>
        <sz val="10"/>
        <rFont val="바탕"/>
        <family val="1"/>
        <charset val="129"/>
      </rPr>
      <t>반전부반전</t>
    </r>
  </si>
  <si>
    <r>
      <t xml:space="preserve">44) </t>
    </r>
    <r>
      <rPr>
        <sz val="10"/>
        <rFont val="바탕"/>
        <family val="1"/>
        <charset val="129"/>
      </rPr>
      <t>반전부반전완충</t>
    </r>
  </si>
  <si>
    <r>
      <t>45)</t>
    </r>
    <r>
      <rPr>
        <sz val="10"/>
        <rFont val="바탕"/>
        <family val="1"/>
        <charset val="129"/>
      </rPr>
      <t>반전부우레탄</t>
    </r>
  </si>
  <si>
    <r>
      <t xml:space="preserve">46) </t>
    </r>
    <r>
      <rPr>
        <sz val="10"/>
        <rFont val="바탕"/>
        <family val="1"/>
        <charset val="129"/>
      </rPr>
      <t>반전</t>
    </r>
    <r>
      <rPr>
        <sz val="10"/>
        <rFont val="Arial Narrow"/>
        <family val="2"/>
      </rPr>
      <t>MC</t>
    </r>
    <r>
      <rPr>
        <sz val="10"/>
        <rFont val="바탕"/>
        <family val="1"/>
        <charset val="129"/>
      </rPr>
      <t>도어</t>
    </r>
  </si>
  <si>
    <r>
      <t xml:space="preserve">47) </t>
    </r>
    <r>
      <rPr>
        <sz val="10"/>
        <rFont val="바탕"/>
        <family val="1"/>
        <charset val="129"/>
      </rPr>
      <t>반전발장상투입</t>
    </r>
  </si>
  <si>
    <r>
      <t xml:space="preserve">48) </t>
    </r>
    <r>
      <rPr>
        <sz val="10"/>
        <rFont val="바탕"/>
        <family val="1"/>
        <charset val="129"/>
      </rPr>
      <t>반전발장상투입도어</t>
    </r>
  </si>
  <si>
    <r>
      <t>49)</t>
    </r>
    <r>
      <rPr>
        <sz val="10"/>
        <rFont val="바탕"/>
        <family val="1"/>
        <charset val="129"/>
      </rPr>
      <t>반전발장하투입</t>
    </r>
  </si>
  <si>
    <r>
      <t xml:space="preserve">50) </t>
    </r>
    <r>
      <rPr>
        <sz val="10"/>
        <rFont val="바탕"/>
        <family val="1"/>
        <charset val="129"/>
      </rPr>
      <t>반전발장하투입도어</t>
    </r>
  </si>
  <si>
    <r>
      <t xml:space="preserve">51) </t>
    </r>
    <r>
      <rPr>
        <sz val="10"/>
        <rFont val="바탕"/>
        <family val="1"/>
        <charset val="129"/>
      </rPr>
      <t>반전발장투입막이</t>
    </r>
  </si>
  <si>
    <r>
      <t xml:space="preserve">52) </t>
    </r>
    <r>
      <rPr>
        <sz val="10"/>
        <rFont val="바탕"/>
        <family val="1"/>
        <charset val="129"/>
      </rPr>
      <t>반전발장하투입하도어</t>
    </r>
  </si>
  <si>
    <r>
      <t>53)</t>
    </r>
    <r>
      <rPr>
        <sz val="10"/>
        <rFont val="바탕"/>
        <family val="1"/>
        <charset val="129"/>
      </rPr>
      <t>반전하조절</t>
    </r>
  </si>
  <si>
    <r>
      <t>54)</t>
    </r>
    <r>
      <rPr>
        <sz val="10"/>
        <rFont val="바탕"/>
        <family val="1"/>
        <charset val="129"/>
      </rPr>
      <t>반전하배출막이</t>
    </r>
  </si>
  <si>
    <r>
      <t>55)</t>
    </r>
    <r>
      <rPr>
        <sz val="10"/>
        <rFont val="바탕"/>
        <family val="1"/>
        <charset val="129"/>
      </rPr>
      <t>반전하배출</t>
    </r>
  </si>
  <si>
    <r>
      <t>56)</t>
    </r>
    <r>
      <rPr>
        <sz val="10"/>
        <rFont val="바탕"/>
        <family val="1"/>
        <charset val="129"/>
      </rPr>
      <t>반전하레일</t>
    </r>
  </si>
  <si>
    <r>
      <t>57)</t>
    </r>
    <r>
      <rPr>
        <sz val="10"/>
        <rFont val="바탕"/>
        <family val="1"/>
        <charset val="129"/>
      </rPr>
      <t>반전상레일</t>
    </r>
  </si>
  <si>
    <r>
      <t>58)</t>
    </r>
    <r>
      <rPr>
        <sz val="10"/>
        <rFont val="바탕"/>
        <family val="1"/>
        <charset val="129"/>
      </rPr>
      <t>반전상체인받침</t>
    </r>
  </si>
  <si>
    <r>
      <t>59)</t>
    </r>
    <r>
      <rPr>
        <sz val="10"/>
        <rFont val="바탕"/>
        <family val="1"/>
        <charset val="129"/>
      </rPr>
      <t>반전상보조</t>
    </r>
  </si>
  <si>
    <r>
      <t xml:space="preserve">60) </t>
    </r>
    <r>
      <rPr>
        <sz val="10"/>
        <rFont val="바탕"/>
        <family val="1"/>
        <charset val="129"/>
      </rPr>
      <t>반전부중앙반전</t>
    </r>
  </si>
  <si>
    <r>
      <t>61,62)</t>
    </r>
    <r>
      <rPr>
        <sz val="10"/>
        <rFont val="바탕"/>
        <family val="1"/>
        <charset val="129"/>
      </rPr>
      <t>반전부반전브라켓</t>
    </r>
  </si>
  <si>
    <r>
      <t xml:space="preserve">63) </t>
    </r>
    <r>
      <rPr>
        <sz val="10"/>
        <rFont val="바탕"/>
        <family val="1"/>
        <charset val="129"/>
      </rPr>
      <t>반전부중앙</t>
    </r>
  </si>
  <si>
    <r>
      <t>64)</t>
    </r>
    <r>
      <rPr>
        <sz val="10"/>
        <rFont val="바탕"/>
        <family val="1"/>
        <charset val="129"/>
      </rPr>
      <t>반전부중앙</t>
    </r>
  </si>
  <si>
    <r>
      <t>65)</t>
    </r>
    <r>
      <rPr>
        <sz val="10"/>
        <rFont val="바탕"/>
        <family val="1"/>
        <charset val="129"/>
      </rPr>
      <t>반전부중앙배출막이</t>
    </r>
  </si>
  <si>
    <r>
      <t>66)</t>
    </r>
    <r>
      <rPr>
        <sz val="10"/>
        <rFont val="바탕"/>
        <family val="1"/>
        <charset val="129"/>
      </rPr>
      <t>반전하배출중앙</t>
    </r>
  </si>
  <si>
    <r>
      <t>67)</t>
    </r>
    <r>
      <rPr>
        <sz val="10"/>
        <rFont val="바탕"/>
        <family val="1"/>
        <charset val="129"/>
      </rPr>
      <t>반전부중앙막이</t>
    </r>
  </si>
  <si>
    <r>
      <rPr>
        <sz val="10"/>
        <rFont val="바탕"/>
        <family val="1"/>
        <charset val="129"/>
      </rPr>
      <t>레일피복</t>
    </r>
  </si>
  <si>
    <r>
      <rPr>
        <sz val="10"/>
        <rFont val="바탕"/>
        <family val="1"/>
        <charset val="129"/>
      </rPr>
      <t>바닥후렘</t>
    </r>
    <r>
      <rPr>
        <sz val="10"/>
        <rFont val="Arial Narrow"/>
        <family val="2"/>
      </rPr>
      <t xml:space="preserve"> C</t>
    </r>
    <r>
      <rPr>
        <sz val="10"/>
        <rFont val="바탕"/>
        <family val="1"/>
        <charset val="129"/>
      </rPr>
      <t>형강</t>
    </r>
  </si>
  <si>
    <r>
      <t>C</t>
    </r>
    <r>
      <rPr>
        <sz val="10"/>
        <rFont val="바탕"/>
        <family val="1"/>
        <charset val="129"/>
      </rPr>
      <t>형강</t>
    </r>
  </si>
  <si>
    <r>
      <rPr>
        <sz val="10"/>
        <rFont val="바탕"/>
        <family val="1"/>
        <charset val="129"/>
      </rPr>
      <t>후레임</t>
    </r>
    <r>
      <rPr>
        <sz val="10"/>
        <rFont val="Arial Narrow"/>
        <family val="2"/>
      </rPr>
      <t xml:space="preserve"> C</t>
    </r>
    <r>
      <rPr>
        <sz val="10"/>
        <rFont val="바탕"/>
        <family val="1"/>
        <charset val="129"/>
      </rPr>
      <t>형강</t>
    </r>
  </si>
  <si>
    <r>
      <rPr>
        <sz val="10"/>
        <rFont val="바탕"/>
        <family val="1"/>
        <charset val="129"/>
      </rPr>
      <t>후레임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바닥골조</t>
    </r>
  </si>
  <si>
    <r>
      <rPr>
        <sz val="10"/>
        <rFont val="바탕"/>
        <family val="1"/>
        <charset val="129"/>
      </rPr>
      <t>레일받침</t>
    </r>
  </si>
  <si>
    <r>
      <rPr>
        <sz val="10"/>
        <rFont val="바탕"/>
        <family val="1"/>
        <charset val="129"/>
      </rPr>
      <t>버너판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고정전후</t>
    </r>
  </si>
  <si>
    <r>
      <t>C</t>
    </r>
    <r>
      <rPr>
        <sz val="10"/>
        <rFont val="바탕"/>
        <family val="1"/>
        <charset val="129"/>
      </rPr>
      <t>형강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평철</t>
    </r>
  </si>
  <si>
    <r>
      <rPr>
        <sz val="10"/>
        <rFont val="바탕"/>
        <family val="1"/>
        <charset val="129"/>
      </rPr>
      <t>프레임연결</t>
    </r>
  </si>
  <si>
    <r>
      <t>C</t>
    </r>
    <r>
      <rPr>
        <sz val="10"/>
        <rFont val="바탕"/>
        <family val="1"/>
        <charset val="129"/>
      </rPr>
      <t>형강너트용접</t>
    </r>
  </si>
  <si>
    <r>
      <rPr>
        <sz val="10"/>
        <rFont val="바탕"/>
        <family val="1"/>
        <charset val="129"/>
      </rPr>
      <t>후렘바닥너트용접</t>
    </r>
  </si>
  <si>
    <r>
      <rPr>
        <sz val="10"/>
        <rFont val="바탕"/>
        <family val="1"/>
        <charset val="129"/>
      </rPr>
      <t>후렘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후</t>
    </r>
    <r>
      <rPr>
        <sz val="10"/>
        <rFont val="Arial Narrow"/>
        <family val="2"/>
      </rPr>
      <t>,</t>
    </r>
    <r>
      <rPr>
        <sz val="10"/>
        <rFont val="바탕"/>
        <family val="1"/>
        <charset val="129"/>
      </rPr>
      <t>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연결볼트</t>
    </r>
  </si>
  <si>
    <r>
      <rPr>
        <sz val="10"/>
        <rFont val="바탕"/>
        <family val="1"/>
        <charset val="129"/>
      </rPr>
      <t>바닥철판</t>
    </r>
  </si>
  <si>
    <r>
      <rPr>
        <sz val="10"/>
        <rFont val="바탕"/>
        <family val="1"/>
        <charset val="129"/>
      </rPr>
      <t>건조실바닥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아연판</t>
    </r>
  </si>
  <si>
    <r>
      <rPr>
        <sz val="10"/>
        <rFont val="바탕"/>
        <family val="1"/>
        <charset val="129"/>
      </rPr>
      <t>아연판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</si>
  <si>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설치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앵글</t>
    </r>
  </si>
  <si>
    <r>
      <rPr>
        <sz val="10"/>
        <rFont val="바탕"/>
        <family val="1"/>
        <charset val="129"/>
      </rPr>
      <t>날개체인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上</t>
    </r>
  </si>
  <si>
    <r>
      <rPr>
        <sz val="10"/>
        <rFont val="바탕"/>
        <family val="1"/>
        <charset val="129"/>
      </rPr>
      <t>날개체인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下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앵글</t>
    </r>
  </si>
  <si>
    <r>
      <rPr>
        <sz val="10"/>
        <rFont val="바탕"/>
        <family val="1"/>
        <charset val="129"/>
      </rPr>
      <t>상부후렘연결</t>
    </r>
  </si>
  <si>
    <r>
      <rPr>
        <sz val="10"/>
        <rFont val="바탕"/>
        <family val="1"/>
        <charset val="129"/>
      </rPr>
      <t>슈와셔</t>
    </r>
    <r>
      <rPr>
        <sz val="10"/>
        <rFont val="Arial Narrow"/>
        <family val="2"/>
      </rPr>
      <t xml:space="preserve"> P</t>
    </r>
  </si>
  <si>
    <r>
      <rPr>
        <sz val="10"/>
        <rFont val="바탕"/>
        <family val="1"/>
        <charset val="129"/>
      </rPr>
      <t>날개체인</t>
    </r>
  </si>
  <si>
    <r>
      <rPr>
        <sz val="10"/>
        <rFont val="바탕"/>
        <family val="1"/>
        <charset val="129"/>
      </rPr>
      <t>날개체인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중</t>
    </r>
  </si>
  <si>
    <r>
      <rPr>
        <sz val="10"/>
        <rFont val="바탕"/>
        <family val="1"/>
        <charset val="129"/>
      </rPr>
      <t>건조실중간벽</t>
    </r>
  </si>
  <si>
    <r>
      <rPr>
        <sz val="10"/>
        <rFont val="바탕"/>
        <family val="1"/>
        <charset val="129"/>
      </rPr>
      <t>중간벽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아연판</t>
    </r>
  </si>
  <si>
    <r>
      <rPr>
        <sz val="10"/>
        <rFont val="바탕"/>
        <family val="1"/>
        <charset val="129"/>
      </rPr>
      <t>칼라판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고정쇠</t>
    </r>
  </si>
  <si>
    <r>
      <rPr>
        <sz val="10"/>
        <rFont val="바탕"/>
        <family val="1"/>
        <charset val="129"/>
      </rPr>
      <t>중벽상조절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아연판</t>
    </r>
  </si>
  <si>
    <r>
      <rPr>
        <sz val="10"/>
        <rFont val="바탕"/>
        <family val="1"/>
        <charset val="129"/>
      </rPr>
      <t>각부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반사판</t>
    </r>
  </si>
  <si>
    <r>
      <rPr>
        <sz val="10"/>
        <rFont val="바탕"/>
        <family val="1"/>
        <charset val="129"/>
      </rPr>
      <t>단파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</si>
  <si>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단파고정평철</t>
    </r>
  </si>
  <si>
    <r>
      <rPr>
        <sz val="10"/>
        <rFont val="바탕"/>
        <family val="1"/>
        <charset val="129"/>
      </rPr>
      <t>단파고정받침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</si>
  <si>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1)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</si>
  <si>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2)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</si>
  <si>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3)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</si>
  <si>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4)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</si>
  <si>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5)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</si>
  <si>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6)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</si>
  <si>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7)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</si>
  <si>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8)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</si>
  <si>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9)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</si>
  <si>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10)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</si>
  <si>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11)</t>
    </r>
  </si>
  <si>
    <r>
      <rPr>
        <sz val="10"/>
        <rFont val="바탕"/>
        <family val="1"/>
        <charset val="129"/>
      </rPr>
      <t>아연판</t>
    </r>
    <r>
      <rPr>
        <sz val="10"/>
        <rFont val="Arial Narrow"/>
        <family val="2"/>
      </rPr>
      <t xml:space="preserve"> 12)</t>
    </r>
  </si>
  <si>
    <r>
      <rPr>
        <sz val="10"/>
        <rFont val="바탕"/>
        <family val="1"/>
        <charset val="129"/>
      </rPr>
      <t>단파고정볼트</t>
    </r>
  </si>
  <si>
    <r>
      <rPr>
        <sz val="10"/>
        <rFont val="바탕"/>
        <family val="1"/>
        <charset val="129"/>
      </rPr>
      <t>건조벽반사판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아연</t>
    </r>
    <r>
      <rPr>
        <sz val="10"/>
        <rFont val="Arial Narrow"/>
        <family val="2"/>
      </rPr>
      <t>)</t>
    </r>
  </si>
  <si>
    <r>
      <rPr>
        <sz val="10"/>
        <rFont val="바탕"/>
        <family val="1"/>
        <charset val="129"/>
      </rPr>
      <t>건조벽중간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아연</t>
    </r>
    <r>
      <rPr>
        <sz val="10"/>
        <rFont val="Arial Narrow"/>
        <family val="2"/>
      </rPr>
      <t>)</t>
    </r>
  </si>
  <si>
    <r>
      <rPr>
        <sz val="10"/>
        <rFont val="바탕"/>
        <family val="1"/>
        <charset val="129"/>
      </rPr>
      <t>칼라판</t>
    </r>
  </si>
  <si>
    <r>
      <rPr>
        <sz val="10"/>
        <rFont val="바탕"/>
        <family val="1"/>
        <charset val="129"/>
      </rPr>
      <t>건조실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발판</t>
    </r>
  </si>
  <si>
    <r>
      <rPr>
        <sz val="10"/>
        <rFont val="바탕"/>
        <family val="1"/>
        <charset val="129"/>
      </rPr>
      <t>건조실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물받이</t>
    </r>
  </si>
  <si>
    <r>
      <rPr>
        <sz val="10"/>
        <rFont val="바탕"/>
        <family val="1"/>
        <charset val="129"/>
      </rPr>
      <t>반사판</t>
    </r>
  </si>
  <si>
    <r>
      <rPr>
        <sz val="10"/>
        <rFont val="바탕"/>
        <family val="1"/>
        <charset val="129"/>
      </rPr>
      <t>반사판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아연</t>
    </r>
    <r>
      <rPr>
        <sz val="10"/>
        <rFont val="Arial Narrow"/>
        <family val="2"/>
      </rPr>
      <t>)</t>
    </r>
  </si>
  <si>
    <r>
      <rPr>
        <sz val="10"/>
        <rFont val="바탕"/>
        <family val="1"/>
        <charset val="129"/>
      </rPr>
      <t>휀</t>
    </r>
  </si>
  <si>
    <r>
      <rPr>
        <sz val="10"/>
        <rFont val="바탕"/>
        <family val="1"/>
        <charset val="129"/>
      </rPr>
      <t>휀다이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</si>
  <si>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</si>
  <si>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B/R </t>
    </r>
    <r>
      <rPr>
        <sz val="10"/>
        <rFont val="바탕"/>
        <family val="1"/>
        <charset val="129"/>
      </rPr>
      <t>하우징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</si>
  <si>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>,</t>
    </r>
    <r>
      <rPr>
        <sz val="10"/>
        <rFont val="바탕"/>
        <family val="1"/>
        <charset val="129"/>
      </rPr>
      <t>하우징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</si>
  <si>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휀모터</t>
    </r>
  </si>
  <si>
    <r>
      <rPr>
        <sz val="10"/>
        <rFont val="바탕"/>
        <family val="1"/>
        <charset val="129"/>
      </rPr>
      <t>휀모터베이스</t>
    </r>
  </si>
  <si>
    <r>
      <rPr>
        <sz val="10"/>
        <rFont val="바탕"/>
        <family val="1"/>
        <charset val="129"/>
      </rPr>
      <t>휀모터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</si>
  <si>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모터</t>
    </r>
    <r>
      <rPr>
        <sz val="10"/>
        <rFont val="Arial Narrow"/>
        <family val="2"/>
      </rPr>
      <t xml:space="preserve"> V-P</t>
    </r>
  </si>
  <si>
    <r>
      <rPr>
        <sz val="10"/>
        <rFont val="바탕"/>
        <family val="1"/>
        <charset val="129"/>
      </rPr>
      <t>휀축</t>
    </r>
    <r>
      <rPr>
        <sz val="10"/>
        <rFont val="Arial Narrow"/>
        <family val="2"/>
      </rPr>
      <t xml:space="preserve"> V-P</t>
    </r>
  </si>
  <si>
    <r>
      <t>V-</t>
    </r>
    <r>
      <rPr>
        <sz val="10"/>
        <rFont val="바탕"/>
        <family val="1"/>
        <charset val="129"/>
      </rPr>
      <t>벨트</t>
    </r>
  </si>
  <si>
    <r>
      <rPr>
        <sz val="10"/>
        <rFont val="바탕"/>
        <family val="1"/>
        <charset val="129"/>
      </rPr>
      <t>휀안전망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</si>
  <si>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안전망</t>
    </r>
  </si>
  <si>
    <r>
      <rPr>
        <sz val="10"/>
        <rFont val="바탕"/>
        <family val="1"/>
        <charset val="129"/>
      </rPr>
      <t>벽판</t>
    </r>
  </si>
  <si>
    <r>
      <rPr>
        <sz val="10"/>
        <rFont val="바탕"/>
        <family val="1"/>
        <charset val="129"/>
      </rPr>
      <t>고정대</t>
    </r>
  </si>
  <si>
    <r>
      <rPr>
        <sz val="10"/>
        <rFont val="바탕"/>
        <family val="1"/>
        <charset val="129"/>
      </rPr>
      <t>칸막이</t>
    </r>
  </si>
  <si>
    <r>
      <rPr>
        <sz val="10"/>
        <rFont val="바탕"/>
        <family val="1"/>
        <charset val="129"/>
      </rPr>
      <t>상판</t>
    </r>
  </si>
  <si>
    <r>
      <rPr>
        <sz val="10"/>
        <rFont val="바탕"/>
        <family val="1"/>
        <charset val="129"/>
      </rPr>
      <t>하판</t>
    </r>
  </si>
  <si>
    <r>
      <rPr>
        <sz val="10"/>
        <rFont val="바탕"/>
        <family val="1"/>
        <charset val="129"/>
      </rPr>
      <t>측고정대</t>
    </r>
  </si>
  <si>
    <r>
      <rPr>
        <sz val="10"/>
        <rFont val="바탕"/>
        <family val="1"/>
        <charset val="129"/>
      </rPr>
      <t>하고정대</t>
    </r>
  </si>
  <si>
    <r>
      <rPr>
        <sz val="10"/>
        <rFont val="바탕"/>
        <family val="1"/>
        <charset val="129"/>
      </rPr>
      <t>댐퍼고정</t>
    </r>
  </si>
  <si>
    <r>
      <t>CAD</t>
    </r>
    <r>
      <rPr>
        <sz val="10"/>
        <color indexed="8"/>
        <rFont val="바탕"/>
        <family val="1"/>
        <charset val="129"/>
      </rPr>
      <t>설계사</t>
    </r>
    <r>
      <rPr>
        <sz val="10"/>
        <color indexed="8"/>
        <rFont val="Arial Narrow"/>
        <family val="2"/>
      </rPr>
      <t>(</t>
    </r>
    <r>
      <rPr>
        <sz val="10"/>
        <color indexed="8"/>
        <rFont val="바탕"/>
        <family val="1"/>
        <charset val="129"/>
      </rPr>
      <t>기계</t>
    </r>
    <r>
      <rPr>
        <sz val="10"/>
        <color indexed="8"/>
        <rFont val="Arial Narrow"/>
        <family val="2"/>
      </rPr>
      <t>)</t>
    </r>
  </si>
  <si>
    <r>
      <t>CAD</t>
    </r>
    <r>
      <rPr>
        <sz val="10"/>
        <color indexed="8"/>
        <rFont val="바탕"/>
        <family val="1"/>
        <charset val="129"/>
      </rPr>
      <t>설계사</t>
    </r>
    <r>
      <rPr>
        <sz val="10"/>
        <color indexed="8"/>
        <rFont val="Arial Narrow"/>
        <family val="2"/>
      </rPr>
      <t>(</t>
    </r>
    <r>
      <rPr>
        <sz val="10"/>
        <color indexed="8"/>
        <rFont val="바탕"/>
        <family val="1"/>
        <charset val="129"/>
      </rPr>
      <t>회로</t>
    </r>
    <r>
      <rPr>
        <sz val="10"/>
        <color indexed="8"/>
        <rFont val="Arial Narrow"/>
        <family val="2"/>
      </rPr>
      <t>)</t>
    </r>
  </si>
  <si>
    <r>
      <rPr>
        <sz val="10"/>
        <color indexed="8"/>
        <rFont val="바탕"/>
        <family val="1"/>
        <charset val="129"/>
      </rPr>
      <t>컴퓨터웹디자이너</t>
    </r>
  </si>
  <si>
    <r>
      <rPr>
        <sz val="10"/>
        <color indexed="8"/>
        <rFont val="바탕"/>
        <family val="1"/>
        <charset val="129"/>
      </rPr>
      <t>컴퓨터운용사</t>
    </r>
  </si>
  <si>
    <r>
      <rPr>
        <sz val="10"/>
        <color indexed="8"/>
        <rFont val="바탕"/>
        <family val="1"/>
        <charset val="129"/>
      </rPr>
      <t>제과제빵떡제조원</t>
    </r>
  </si>
  <si>
    <r>
      <rPr>
        <sz val="10"/>
        <color indexed="8"/>
        <rFont val="바탕"/>
        <family val="1"/>
        <charset val="129"/>
      </rPr>
      <t>식품가공원</t>
    </r>
  </si>
  <si>
    <r>
      <rPr>
        <sz val="10"/>
        <color indexed="8"/>
        <rFont val="바탕"/>
        <family val="1"/>
        <charset val="129"/>
      </rPr>
      <t>식품가공기계조작원</t>
    </r>
  </si>
  <si>
    <r>
      <rPr>
        <sz val="10"/>
        <color indexed="8"/>
        <rFont val="바탕"/>
        <family val="1"/>
        <charset val="129"/>
      </rPr>
      <t>귀금속보석세공원</t>
    </r>
  </si>
  <si>
    <r>
      <rPr>
        <sz val="10"/>
        <color indexed="8"/>
        <rFont val="바탕"/>
        <family val="1"/>
        <charset val="129"/>
      </rPr>
      <t>목재가공기계조작원</t>
    </r>
  </si>
  <si>
    <r>
      <rPr>
        <sz val="10"/>
        <color indexed="8"/>
        <rFont val="바탕"/>
        <family val="1"/>
        <charset val="129"/>
      </rPr>
      <t>목재건조기계조작원</t>
    </r>
  </si>
  <si>
    <r>
      <rPr>
        <sz val="10"/>
        <color indexed="8"/>
        <rFont val="바탕"/>
        <family val="1"/>
        <charset val="129"/>
      </rPr>
      <t>펄프종이제조장치조작원</t>
    </r>
  </si>
  <si>
    <r>
      <rPr>
        <sz val="10"/>
        <color indexed="8"/>
        <rFont val="바탕"/>
        <family val="1"/>
        <charset val="129"/>
      </rPr>
      <t>합판제조원</t>
    </r>
  </si>
  <si>
    <r>
      <rPr>
        <sz val="10"/>
        <color indexed="8"/>
        <rFont val="바탕"/>
        <family val="1"/>
        <charset val="129"/>
      </rPr>
      <t>종이제품생산기계조작원</t>
    </r>
  </si>
  <si>
    <r>
      <rPr>
        <sz val="10"/>
        <color indexed="8"/>
        <rFont val="바탕"/>
        <family val="1"/>
        <charset val="129"/>
      </rPr>
      <t>목제품도장원</t>
    </r>
  </si>
  <si>
    <r>
      <rPr>
        <sz val="10"/>
        <color indexed="8"/>
        <rFont val="바탕"/>
        <family val="1"/>
        <charset val="129"/>
      </rPr>
      <t>가구목제품제조원</t>
    </r>
  </si>
  <si>
    <r>
      <rPr>
        <sz val="10"/>
        <color indexed="8"/>
        <rFont val="바탕"/>
        <family val="1"/>
        <charset val="129"/>
      </rPr>
      <t>유리제품생산기계조작원</t>
    </r>
  </si>
  <si>
    <r>
      <rPr>
        <sz val="10"/>
        <color indexed="8"/>
        <rFont val="바탕"/>
        <family val="1"/>
        <charset val="129"/>
      </rPr>
      <t>점토제품생산기계조작원</t>
    </r>
  </si>
  <si>
    <r>
      <rPr>
        <sz val="10"/>
        <color indexed="8"/>
        <rFont val="바탕"/>
        <family val="1"/>
        <charset val="129"/>
      </rPr>
      <t>채석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석재절단원</t>
    </r>
  </si>
  <si>
    <r>
      <rPr>
        <sz val="10"/>
        <color indexed="8"/>
        <rFont val="바탕"/>
        <family val="1"/>
        <charset val="129"/>
      </rPr>
      <t>시멘트광물제품생산기계조작원</t>
    </r>
  </si>
  <si>
    <r>
      <rPr>
        <sz val="10"/>
        <color indexed="8"/>
        <rFont val="바탕"/>
        <family val="1"/>
        <charset val="129"/>
      </rPr>
      <t>플라스틱제품생산기계조작원</t>
    </r>
  </si>
  <si>
    <r>
      <rPr>
        <sz val="10"/>
        <color indexed="8"/>
        <rFont val="바탕"/>
        <family val="1"/>
        <charset val="129"/>
      </rPr>
      <t>고무제품생산기계조작원</t>
    </r>
  </si>
  <si>
    <r>
      <rPr>
        <sz val="10"/>
        <color indexed="8"/>
        <rFont val="바탕"/>
        <family val="1"/>
        <charset val="129"/>
      </rPr>
      <t>고무</t>
    </r>
    <r>
      <rPr>
        <sz val="10"/>
        <color indexed="8"/>
        <rFont val="Arial Narrow"/>
        <family val="2"/>
      </rPr>
      <t>·</t>
    </r>
    <r>
      <rPr>
        <sz val="10"/>
        <color indexed="8"/>
        <rFont val="바탕"/>
        <family val="1"/>
        <charset val="129"/>
      </rPr>
      <t>합성수지</t>
    </r>
    <r>
      <rPr>
        <sz val="10"/>
        <color indexed="8"/>
        <rFont val="Arial Narrow"/>
        <family val="2"/>
      </rPr>
      <t>·</t>
    </r>
    <r>
      <rPr>
        <sz val="10"/>
        <color indexed="8"/>
        <rFont val="바탕"/>
        <family val="1"/>
        <charset val="129"/>
      </rPr>
      <t>도료배합원</t>
    </r>
  </si>
  <si>
    <r>
      <rPr>
        <sz val="10"/>
        <color indexed="8"/>
        <rFont val="바탕"/>
        <family val="1"/>
        <charset val="129"/>
      </rPr>
      <t>유약</t>
    </r>
    <r>
      <rPr>
        <sz val="10"/>
        <color indexed="8"/>
        <rFont val="Arial Narrow"/>
        <family val="2"/>
      </rPr>
      <t>·</t>
    </r>
    <r>
      <rPr>
        <sz val="10"/>
        <color indexed="8"/>
        <rFont val="바탕"/>
        <family val="1"/>
        <charset val="129"/>
      </rPr>
      <t>점토제품원료배합원</t>
    </r>
  </si>
  <si>
    <r>
      <rPr>
        <sz val="10"/>
        <color indexed="8"/>
        <rFont val="바탕"/>
        <family val="1"/>
        <charset val="129"/>
      </rPr>
      <t>시멘트</t>
    </r>
    <r>
      <rPr>
        <sz val="10"/>
        <color indexed="8"/>
        <rFont val="Arial Narrow"/>
        <family val="2"/>
      </rPr>
      <t>·</t>
    </r>
    <r>
      <rPr>
        <sz val="10"/>
        <color indexed="8"/>
        <rFont val="바탕"/>
        <family val="1"/>
        <charset val="129"/>
      </rPr>
      <t>아스콘배합원</t>
    </r>
  </si>
  <si>
    <r>
      <rPr>
        <sz val="10"/>
        <color indexed="8"/>
        <rFont val="바탕"/>
        <family val="1"/>
        <charset val="129"/>
      </rPr>
      <t>소성로조작원</t>
    </r>
  </si>
  <si>
    <r>
      <rPr>
        <sz val="10"/>
        <color indexed="8"/>
        <rFont val="바탕"/>
        <family val="1"/>
        <charset val="129"/>
      </rPr>
      <t>세척원</t>
    </r>
  </si>
  <si>
    <r>
      <rPr>
        <sz val="10"/>
        <color indexed="8"/>
        <rFont val="바탕"/>
        <family val="1"/>
        <charset val="129"/>
      </rPr>
      <t>전자조판원</t>
    </r>
  </si>
  <si>
    <r>
      <rPr>
        <sz val="10"/>
        <color indexed="8"/>
        <rFont val="바탕"/>
        <family val="1"/>
        <charset val="129"/>
      </rPr>
      <t>편집교정사</t>
    </r>
  </si>
  <si>
    <r>
      <rPr>
        <sz val="10"/>
        <color indexed="8"/>
        <rFont val="바탕"/>
        <family val="1"/>
        <charset val="129"/>
      </rPr>
      <t>종이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합성수지인쇄기계조작원</t>
    </r>
  </si>
  <si>
    <r>
      <rPr>
        <sz val="10"/>
        <color indexed="8"/>
        <rFont val="바탕"/>
        <family val="1"/>
        <charset val="129"/>
      </rPr>
      <t>인쇄기능원</t>
    </r>
  </si>
  <si>
    <r>
      <rPr>
        <sz val="10"/>
        <color indexed="8"/>
        <rFont val="바탕"/>
        <family val="1"/>
        <charset val="129"/>
      </rPr>
      <t>연포장재접합원</t>
    </r>
  </si>
  <si>
    <r>
      <rPr>
        <sz val="10"/>
        <color indexed="8"/>
        <rFont val="바탕"/>
        <family val="1"/>
        <charset val="129"/>
      </rPr>
      <t>방적기계조작원</t>
    </r>
    <r>
      <rPr>
        <sz val="10"/>
        <color indexed="8"/>
        <rFont val="Arial Narrow"/>
        <family val="2"/>
      </rPr>
      <t>(</t>
    </r>
    <r>
      <rPr>
        <sz val="10"/>
        <color indexed="8"/>
        <rFont val="바탕"/>
        <family val="1"/>
        <charset val="129"/>
      </rPr>
      <t>섬유기계조작원</t>
    </r>
    <r>
      <rPr>
        <sz val="10"/>
        <color indexed="8"/>
        <rFont val="Arial Narrow"/>
        <family val="2"/>
      </rPr>
      <t>)</t>
    </r>
  </si>
  <si>
    <r>
      <rPr>
        <sz val="10"/>
        <color indexed="8"/>
        <rFont val="바탕"/>
        <family val="1"/>
        <charset val="129"/>
      </rPr>
      <t>섬유기계정비원</t>
    </r>
  </si>
  <si>
    <r>
      <rPr>
        <sz val="10"/>
        <color indexed="8"/>
        <rFont val="바탕"/>
        <family val="1"/>
        <charset val="129"/>
      </rPr>
      <t>직조기조작원</t>
    </r>
  </si>
  <si>
    <r>
      <rPr>
        <sz val="10"/>
        <color indexed="8"/>
        <rFont val="바탕"/>
        <family val="1"/>
        <charset val="129"/>
      </rPr>
      <t>편직기조작원</t>
    </r>
  </si>
  <si>
    <r>
      <rPr>
        <sz val="10"/>
        <color indexed="8"/>
        <rFont val="바탕"/>
        <family val="1"/>
        <charset val="129"/>
      </rPr>
      <t>염색기계조작원</t>
    </r>
  </si>
  <si>
    <r>
      <rPr>
        <sz val="10"/>
        <color indexed="8"/>
        <rFont val="바탕"/>
        <family val="1"/>
        <charset val="129"/>
      </rPr>
      <t>재단사</t>
    </r>
  </si>
  <si>
    <r>
      <rPr>
        <sz val="10"/>
        <color indexed="8"/>
        <rFont val="바탕"/>
        <family val="1"/>
        <charset val="129"/>
      </rPr>
      <t>패턴사</t>
    </r>
  </si>
  <si>
    <r>
      <rPr>
        <sz val="10"/>
        <color indexed="8"/>
        <rFont val="바탕"/>
        <family val="1"/>
        <charset val="129"/>
      </rPr>
      <t>재봉사</t>
    </r>
  </si>
  <si>
    <r>
      <rPr>
        <sz val="10"/>
        <color rgb="FF000000"/>
        <rFont val="바탕"/>
        <family val="1"/>
        <charset val="129"/>
      </rPr>
      <t>재봉기능원</t>
    </r>
  </si>
  <si>
    <r>
      <rPr>
        <sz val="10"/>
        <color indexed="8"/>
        <rFont val="바탕"/>
        <family val="1"/>
        <charset val="129"/>
      </rPr>
      <t>모피가죽제조원</t>
    </r>
  </si>
  <si>
    <r>
      <rPr>
        <sz val="10"/>
        <color indexed="8"/>
        <rFont val="바탕"/>
        <family val="1"/>
        <charset val="129"/>
      </rPr>
      <t>제화원</t>
    </r>
  </si>
  <si>
    <r>
      <rPr>
        <sz val="10"/>
        <color indexed="8"/>
        <rFont val="바탕"/>
        <family val="1"/>
        <charset val="129"/>
      </rPr>
      <t>신발제조기조작원</t>
    </r>
  </si>
  <si>
    <r>
      <rPr>
        <sz val="10"/>
        <color indexed="8"/>
        <rFont val="바탕"/>
        <family val="1"/>
        <charset val="129"/>
      </rPr>
      <t>판금원</t>
    </r>
  </si>
  <si>
    <r>
      <rPr>
        <sz val="10"/>
        <color indexed="8"/>
        <rFont val="바탕"/>
        <family val="1"/>
        <charset val="129"/>
      </rPr>
      <t>제관원</t>
    </r>
  </si>
  <si>
    <r>
      <rPr>
        <sz val="10"/>
        <color indexed="8"/>
        <rFont val="바탕"/>
        <family val="1"/>
        <charset val="129"/>
      </rPr>
      <t>단조원</t>
    </r>
  </si>
  <si>
    <r>
      <rPr>
        <sz val="10"/>
        <color indexed="8"/>
        <rFont val="바탕"/>
        <family val="1"/>
        <charset val="129"/>
      </rPr>
      <t>주물</t>
    </r>
    <r>
      <rPr>
        <sz val="10"/>
        <color indexed="8"/>
        <rFont val="Arial Narrow"/>
        <family val="2"/>
      </rPr>
      <t>(</t>
    </r>
    <r>
      <rPr>
        <sz val="10"/>
        <color indexed="8"/>
        <rFont val="바탕"/>
        <family val="1"/>
        <charset val="129"/>
      </rPr>
      <t>주조</t>
    </r>
    <r>
      <rPr>
        <sz val="10"/>
        <color indexed="8"/>
        <rFont val="Arial Narrow"/>
        <family val="2"/>
      </rPr>
      <t>)</t>
    </r>
    <r>
      <rPr>
        <sz val="10"/>
        <color indexed="8"/>
        <rFont val="바탕"/>
        <family val="1"/>
        <charset val="129"/>
      </rPr>
      <t>원</t>
    </r>
  </si>
  <si>
    <r>
      <rPr>
        <sz val="10"/>
        <color indexed="8"/>
        <rFont val="바탕"/>
        <family val="1"/>
        <charset val="129"/>
      </rPr>
      <t>용접원</t>
    </r>
  </si>
  <si>
    <r>
      <rPr>
        <sz val="10"/>
        <color indexed="8"/>
        <rFont val="바탕"/>
        <family val="1"/>
        <charset val="129"/>
      </rPr>
      <t>목형원</t>
    </r>
  </si>
  <si>
    <r>
      <rPr>
        <sz val="10"/>
        <color indexed="8"/>
        <rFont val="바탕"/>
        <family val="1"/>
        <charset val="129"/>
      </rPr>
      <t>금형원</t>
    </r>
  </si>
  <si>
    <r>
      <rPr>
        <sz val="10"/>
        <color indexed="8"/>
        <rFont val="바탕"/>
        <family val="1"/>
        <charset val="129"/>
      </rPr>
      <t>다이캐스트원</t>
    </r>
  </si>
  <si>
    <r>
      <rPr>
        <sz val="10"/>
        <color indexed="8"/>
        <rFont val="바탕"/>
        <family val="1"/>
        <charset val="129"/>
      </rPr>
      <t>조형원</t>
    </r>
  </si>
  <si>
    <r>
      <rPr>
        <sz val="10"/>
        <color indexed="8"/>
        <rFont val="바탕"/>
        <family val="1"/>
        <charset val="129"/>
      </rPr>
      <t>절곡원</t>
    </r>
  </si>
  <si>
    <r>
      <rPr>
        <sz val="10"/>
        <color indexed="8"/>
        <rFont val="바탕"/>
        <family val="1"/>
        <charset val="129"/>
      </rPr>
      <t>압연원</t>
    </r>
  </si>
  <si>
    <r>
      <rPr>
        <sz val="10"/>
        <color indexed="8"/>
        <rFont val="바탕"/>
        <family val="1"/>
        <charset val="129"/>
      </rPr>
      <t>열처리원</t>
    </r>
  </si>
  <si>
    <r>
      <rPr>
        <sz val="10"/>
        <color indexed="8"/>
        <rFont val="바탕"/>
        <family val="1"/>
        <charset val="129"/>
      </rPr>
      <t>용해원</t>
    </r>
  </si>
  <si>
    <r>
      <rPr>
        <sz val="10"/>
        <color indexed="8"/>
        <rFont val="바탕"/>
        <family val="1"/>
        <charset val="129"/>
      </rPr>
      <t>합금원</t>
    </r>
  </si>
  <si>
    <r>
      <rPr>
        <sz val="10"/>
        <color indexed="8"/>
        <rFont val="바탕"/>
        <family val="1"/>
        <charset val="129"/>
      </rPr>
      <t>절단원</t>
    </r>
  </si>
  <si>
    <r>
      <rPr>
        <sz val="10"/>
        <color indexed="8"/>
        <rFont val="바탕"/>
        <family val="1"/>
        <charset val="129"/>
      </rPr>
      <t>권취원</t>
    </r>
  </si>
  <si>
    <r>
      <rPr>
        <sz val="10"/>
        <color indexed="8"/>
        <rFont val="바탕"/>
        <family val="1"/>
        <charset val="129"/>
      </rPr>
      <t>전선원</t>
    </r>
  </si>
  <si>
    <r>
      <rPr>
        <sz val="10"/>
        <color indexed="8"/>
        <rFont val="바탕"/>
        <family val="1"/>
        <charset val="129"/>
      </rPr>
      <t>절연원</t>
    </r>
  </si>
  <si>
    <r>
      <rPr>
        <sz val="10"/>
        <color indexed="8"/>
        <rFont val="바탕"/>
        <family val="1"/>
        <charset val="129"/>
      </rPr>
      <t>도장원</t>
    </r>
    <r>
      <rPr>
        <sz val="10"/>
        <color indexed="8"/>
        <rFont val="Arial Narrow"/>
        <family val="2"/>
      </rPr>
      <t>(</t>
    </r>
    <r>
      <rPr>
        <sz val="10"/>
        <color indexed="8"/>
        <rFont val="바탕"/>
        <family val="1"/>
        <charset val="129"/>
      </rPr>
      <t>취부</t>
    </r>
    <r>
      <rPr>
        <sz val="10"/>
        <color indexed="8"/>
        <rFont val="Arial Narrow"/>
        <family val="2"/>
      </rPr>
      <t>)</t>
    </r>
  </si>
  <si>
    <r>
      <rPr>
        <sz val="10"/>
        <color indexed="8"/>
        <rFont val="바탕"/>
        <family val="1"/>
        <charset val="129"/>
      </rPr>
      <t>전기도금원</t>
    </r>
  </si>
  <si>
    <r>
      <rPr>
        <sz val="10"/>
        <color indexed="8"/>
        <rFont val="바탕"/>
        <family val="1"/>
        <charset val="129"/>
      </rPr>
      <t>피복원</t>
    </r>
  </si>
  <si>
    <r>
      <rPr>
        <sz val="10"/>
        <color indexed="8"/>
        <rFont val="바탕"/>
        <family val="1"/>
        <charset val="129"/>
      </rPr>
      <t>합성수지피막원</t>
    </r>
  </si>
  <si>
    <r>
      <rPr>
        <sz val="10"/>
        <color indexed="8"/>
        <rFont val="바탕"/>
        <family val="1"/>
        <charset val="129"/>
      </rPr>
      <t>금속교정원</t>
    </r>
  </si>
  <si>
    <r>
      <rPr>
        <sz val="10"/>
        <color indexed="8"/>
        <rFont val="바탕"/>
        <family val="1"/>
        <charset val="129"/>
      </rPr>
      <t>선반기조작원</t>
    </r>
  </si>
  <si>
    <r>
      <rPr>
        <sz val="10"/>
        <color indexed="8"/>
        <rFont val="바탕"/>
        <family val="1"/>
        <charset val="129"/>
      </rPr>
      <t>드릴링기조작원</t>
    </r>
  </si>
  <si>
    <r>
      <rPr>
        <sz val="10"/>
        <color indexed="8"/>
        <rFont val="바탕"/>
        <family val="1"/>
        <charset val="129"/>
      </rPr>
      <t>쇠톱기조작원</t>
    </r>
  </si>
  <si>
    <r>
      <rPr>
        <sz val="10"/>
        <color indexed="8"/>
        <rFont val="바탕"/>
        <family val="1"/>
        <charset val="129"/>
      </rPr>
      <t>벤딩머쉰조작원</t>
    </r>
  </si>
  <si>
    <r>
      <rPr>
        <sz val="10"/>
        <color indexed="8"/>
        <rFont val="바탕"/>
        <family val="1"/>
        <charset val="129"/>
      </rPr>
      <t>프레나기조작원</t>
    </r>
  </si>
  <si>
    <r>
      <rPr>
        <sz val="10"/>
        <color indexed="8"/>
        <rFont val="바탕"/>
        <family val="1"/>
        <charset val="129"/>
      </rPr>
      <t>레이저광선원</t>
    </r>
  </si>
  <si>
    <r>
      <rPr>
        <sz val="10"/>
        <color indexed="8"/>
        <rFont val="바탕"/>
        <family val="1"/>
        <charset val="129"/>
      </rPr>
      <t>신선기조작원</t>
    </r>
  </si>
  <si>
    <r>
      <rPr>
        <sz val="10"/>
        <color indexed="8"/>
        <rFont val="바탕"/>
        <family val="1"/>
        <charset val="129"/>
      </rPr>
      <t>용융도금기조작원</t>
    </r>
  </si>
  <si>
    <r>
      <rPr>
        <sz val="10"/>
        <color indexed="8"/>
        <rFont val="바탕"/>
        <family val="1"/>
        <charset val="129"/>
      </rPr>
      <t>플라스틱사출기조작원</t>
    </r>
  </si>
  <si>
    <r>
      <rPr>
        <sz val="10"/>
        <color indexed="8"/>
        <rFont val="바탕"/>
        <family val="1"/>
        <charset val="129"/>
      </rPr>
      <t>압출기조작원</t>
    </r>
  </si>
  <si>
    <r>
      <rPr>
        <sz val="10"/>
        <color indexed="8"/>
        <rFont val="바탕"/>
        <family val="1"/>
        <charset val="129"/>
      </rPr>
      <t>인발기조작원</t>
    </r>
  </si>
  <si>
    <r>
      <rPr>
        <sz val="10"/>
        <color indexed="8"/>
        <rFont val="바탕"/>
        <family val="1"/>
        <charset val="129"/>
      </rPr>
      <t>태핑기조작원</t>
    </r>
  </si>
  <si>
    <r>
      <rPr>
        <sz val="10"/>
        <color indexed="8"/>
        <rFont val="바탕"/>
        <family val="1"/>
        <charset val="129"/>
      </rPr>
      <t>연삭기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연마기조작원</t>
    </r>
  </si>
  <si>
    <r>
      <rPr>
        <sz val="10"/>
        <color indexed="8"/>
        <rFont val="바탕"/>
        <family val="1"/>
        <charset val="129"/>
      </rPr>
      <t>모형조각기조작원</t>
    </r>
  </si>
  <si>
    <r>
      <rPr>
        <sz val="10"/>
        <color indexed="8"/>
        <rFont val="바탕"/>
        <family val="1"/>
        <charset val="129"/>
      </rPr>
      <t>머쉬닝센터조작원</t>
    </r>
  </si>
  <si>
    <r>
      <rPr>
        <sz val="10"/>
        <color indexed="8"/>
        <rFont val="바탕"/>
        <family val="1"/>
        <charset val="129"/>
      </rPr>
      <t>기타공작기계조작원</t>
    </r>
  </si>
  <si>
    <r>
      <rPr>
        <sz val="10"/>
        <color indexed="8"/>
        <rFont val="바탕"/>
        <family val="1"/>
        <charset val="129"/>
      </rPr>
      <t>기계기술자</t>
    </r>
  </si>
  <si>
    <r>
      <rPr>
        <sz val="10"/>
        <color indexed="8"/>
        <rFont val="바탕"/>
        <family val="1"/>
        <charset val="129"/>
      </rPr>
      <t>로봇기술자</t>
    </r>
  </si>
  <si>
    <r>
      <rPr>
        <sz val="10"/>
        <color indexed="8"/>
        <rFont val="바탕"/>
        <family val="1"/>
        <charset val="129"/>
      </rPr>
      <t>기계장치정비원</t>
    </r>
  </si>
  <si>
    <r>
      <rPr>
        <sz val="10"/>
        <color indexed="8"/>
        <rFont val="바탕"/>
        <family val="1"/>
        <charset val="129"/>
      </rPr>
      <t>보일러설치정비원</t>
    </r>
  </si>
  <si>
    <r>
      <rPr>
        <sz val="10"/>
        <color indexed="8"/>
        <rFont val="바탕"/>
        <family val="1"/>
        <charset val="129"/>
      </rPr>
      <t>전기전자설비정비원</t>
    </r>
  </si>
  <si>
    <r>
      <rPr>
        <sz val="10"/>
        <color indexed="8"/>
        <rFont val="바탕"/>
        <family val="1"/>
        <charset val="129"/>
      </rPr>
      <t>일반기계수리원</t>
    </r>
  </si>
  <si>
    <r>
      <rPr>
        <sz val="10"/>
        <color indexed="8"/>
        <rFont val="바탕"/>
        <family val="1"/>
        <charset val="129"/>
      </rPr>
      <t>전기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정밀기기수리원</t>
    </r>
  </si>
  <si>
    <r>
      <rPr>
        <sz val="10"/>
        <color indexed="8"/>
        <rFont val="바탕"/>
        <family val="1"/>
        <charset val="129"/>
      </rPr>
      <t>공업배관원</t>
    </r>
  </si>
  <si>
    <r>
      <rPr>
        <sz val="10"/>
        <color indexed="8"/>
        <rFont val="바탕"/>
        <family val="1"/>
        <charset val="129"/>
      </rPr>
      <t>폐수처리장치조작원</t>
    </r>
  </si>
  <si>
    <r>
      <rPr>
        <sz val="10"/>
        <color indexed="8"/>
        <rFont val="바탕"/>
        <family val="1"/>
        <charset val="129"/>
      </rPr>
      <t>전기기사</t>
    </r>
  </si>
  <si>
    <r>
      <rPr>
        <sz val="10"/>
        <color indexed="8"/>
        <rFont val="바탕"/>
        <family val="1"/>
        <charset val="129"/>
      </rPr>
      <t>전기산업기사</t>
    </r>
  </si>
  <si>
    <r>
      <rPr>
        <sz val="10"/>
        <color indexed="8"/>
        <rFont val="바탕"/>
        <family val="1"/>
        <charset val="129"/>
      </rPr>
      <t>전기기능사</t>
    </r>
  </si>
  <si>
    <r>
      <rPr>
        <sz val="10"/>
        <color indexed="8"/>
        <rFont val="바탕"/>
        <family val="1"/>
        <charset val="129"/>
      </rPr>
      <t>전자제품조립원</t>
    </r>
  </si>
  <si>
    <r>
      <rPr>
        <sz val="10"/>
        <color indexed="8"/>
        <rFont val="바탕"/>
        <family val="1"/>
        <charset val="129"/>
      </rPr>
      <t>전기기계조립원</t>
    </r>
  </si>
  <si>
    <r>
      <rPr>
        <sz val="10"/>
        <color indexed="8"/>
        <rFont val="바탕"/>
        <family val="1"/>
        <charset val="129"/>
      </rPr>
      <t>고무플라스틱제품조립원</t>
    </r>
  </si>
  <si>
    <r>
      <rPr>
        <sz val="10"/>
        <color indexed="8"/>
        <rFont val="바탕"/>
        <family val="1"/>
        <charset val="129"/>
      </rPr>
      <t>경기계조립원</t>
    </r>
  </si>
  <si>
    <r>
      <rPr>
        <sz val="10"/>
        <color indexed="8"/>
        <rFont val="바탕"/>
        <family val="1"/>
        <charset val="129"/>
      </rPr>
      <t>중기계조립원</t>
    </r>
  </si>
  <si>
    <r>
      <rPr>
        <sz val="10"/>
        <color indexed="8"/>
        <rFont val="바탕"/>
        <family val="1"/>
        <charset val="129"/>
      </rPr>
      <t>통신기계조립원</t>
    </r>
  </si>
  <si>
    <r>
      <rPr>
        <sz val="10"/>
        <color indexed="8"/>
        <rFont val="바탕"/>
        <family val="1"/>
        <charset val="129"/>
      </rPr>
      <t>벨트콘베이어작업원</t>
    </r>
  </si>
  <si>
    <r>
      <rPr>
        <sz val="10"/>
        <color indexed="8"/>
        <rFont val="바탕"/>
        <family val="1"/>
        <charset val="129"/>
      </rPr>
      <t>부품조립원</t>
    </r>
  </si>
  <si>
    <r>
      <rPr>
        <sz val="10"/>
        <color indexed="8"/>
        <rFont val="바탕"/>
        <family val="1"/>
        <charset val="129"/>
      </rPr>
      <t>제품검사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조정원</t>
    </r>
  </si>
  <si>
    <r>
      <rPr>
        <sz val="10"/>
        <color indexed="8"/>
        <rFont val="바탕"/>
        <family val="1"/>
        <charset val="129"/>
      </rPr>
      <t>상표부착원</t>
    </r>
  </si>
  <si>
    <r>
      <rPr>
        <sz val="10"/>
        <color indexed="8"/>
        <rFont val="바탕"/>
        <family val="1"/>
        <charset val="129"/>
      </rPr>
      <t>기계물품포장원</t>
    </r>
  </si>
  <si>
    <r>
      <rPr>
        <sz val="10"/>
        <color indexed="8"/>
        <rFont val="바탕"/>
        <family val="1"/>
        <charset val="129"/>
      </rPr>
      <t>수동물품포장원</t>
    </r>
  </si>
  <si>
    <r>
      <rPr>
        <sz val="10"/>
        <color indexed="8"/>
        <rFont val="바탕"/>
        <family val="1"/>
        <charset val="129"/>
      </rPr>
      <t>목재포장원</t>
    </r>
  </si>
  <si>
    <r>
      <rPr>
        <sz val="10"/>
        <color indexed="8"/>
        <rFont val="바탕"/>
        <family val="1"/>
        <charset val="129"/>
      </rPr>
      <t>철강포장원</t>
    </r>
  </si>
  <si>
    <r>
      <rPr>
        <sz val="10"/>
        <color indexed="8"/>
        <rFont val="바탕"/>
        <family val="1"/>
        <charset val="129"/>
      </rPr>
      <t>화학공학품질관리사</t>
    </r>
  </si>
  <si>
    <r>
      <rPr>
        <sz val="10"/>
        <color indexed="8"/>
        <rFont val="바탕"/>
        <family val="1"/>
        <charset val="129"/>
      </rPr>
      <t>화학공학품질관리원</t>
    </r>
  </si>
  <si>
    <r>
      <rPr>
        <sz val="10"/>
        <color indexed="8"/>
        <rFont val="바탕"/>
        <family val="1"/>
        <charset val="129"/>
      </rPr>
      <t>화학공학제품시험원</t>
    </r>
  </si>
  <si>
    <r>
      <rPr>
        <sz val="10"/>
        <color indexed="8"/>
        <rFont val="바탕"/>
        <family val="1"/>
        <charset val="129"/>
      </rPr>
      <t>금속재료품질관리사</t>
    </r>
  </si>
  <si>
    <r>
      <rPr>
        <sz val="10"/>
        <color indexed="8"/>
        <rFont val="바탕"/>
        <family val="1"/>
        <charset val="129"/>
      </rPr>
      <t>금속재료품질관리원</t>
    </r>
  </si>
  <si>
    <r>
      <rPr>
        <sz val="10"/>
        <color indexed="8"/>
        <rFont val="바탕"/>
        <family val="1"/>
        <charset val="129"/>
      </rPr>
      <t>금속재료제품시험원</t>
    </r>
  </si>
  <si>
    <r>
      <rPr>
        <sz val="10"/>
        <color indexed="8"/>
        <rFont val="바탕"/>
        <family val="1"/>
        <charset val="129"/>
      </rPr>
      <t>기타공학품질관리사</t>
    </r>
  </si>
  <si>
    <r>
      <rPr>
        <sz val="10"/>
        <color indexed="8"/>
        <rFont val="바탕"/>
        <family val="1"/>
        <charset val="129"/>
      </rPr>
      <t>기타공학품질관리원</t>
    </r>
  </si>
  <si>
    <r>
      <rPr>
        <sz val="10"/>
        <color indexed="8"/>
        <rFont val="바탕"/>
        <family val="1"/>
        <charset val="129"/>
      </rPr>
      <t>기타공학제품시험원</t>
    </r>
  </si>
  <si>
    <r>
      <rPr>
        <sz val="10"/>
        <color indexed="8"/>
        <rFont val="바탕"/>
        <family val="1"/>
        <charset val="129"/>
      </rPr>
      <t>제품하역적재원</t>
    </r>
  </si>
  <si>
    <r>
      <rPr>
        <sz val="10"/>
        <color indexed="8"/>
        <rFont val="바탕"/>
        <family val="1"/>
        <charset val="129"/>
      </rPr>
      <t>내부특수차운전원</t>
    </r>
  </si>
  <si>
    <r>
      <rPr>
        <sz val="10"/>
        <color indexed="8"/>
        <rFont val="바탕"/>
        <family val="1"/>
        <charset val="129"/>
      </rPr>
      <t>외부특수차운전원</t>
    </r>
  </si>
  <si>
    <r>
      <rPr>
        <sz val="10"/>
        <color indexed="8"/>
        <rFont val="바탕"/>
        <family val="1"/>
        <charset val="129"/>
      </rPr>
      <t>단순노무종사원</t>
    </r>
  </si>
  <si>
    <r>
      <rPr>
        <sz val="10"/>
        <color indexed="8"/>
        <rFont val="바탕"/>
        <family val="1"/>
        <charset val="129"/>
      </rPr>
      <t>안전관리사</t>
    </r>
  </si>
  <si>
    <r>
      <rPr>
        <sz val="10"/>
        <color indexed="8"/>
        <rFont val="바탕"/>
        <family val="1"/>
        <charset val="129"/>
      </rPr>
      <t>작업반장</t>
    </r>
  </si>
  <si>
    <r>
      <rPr>
        <sz val="10"/>
        <rFont val="바탕"/>
        <family val="1"/>
        <charset val="129"/>
      </rPr>
      <t>기타공작기계조작원</t>
    </r>
  </si>
  <si>
    <r>
      <rPr>
        <sz val="10"/>
        <rFont val="바탕"/>
        <family val="1"/>
        <charset val="129"/>
      </rPr>
      <t>판금원</t>
    </r>
  </si>
  <si>
    <r>
      <rPr>
        <sz val="10"/>
        <rFont val="바탕"/>
        <family val="1"/>
        <charset val="129"/>
      </rPr>
      <t>선반기조작원</t>
    </r>
  </si>
  <si>
    <t>T7</t>
  </si>
  <si>
    <t>Ø180</t>
  </si>
  <si>
    <t>T6</t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</si>
  <si>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 xml:space="preserve"> T</t>
    </r>
  </si>
  <si>
    <r>
      <rPr>
        <sz val="10"/>
        <rFont val="바탕"/>
        <family val="1"/>
        <charset val="129"/>
      </rPr>
      <t>구매</t>
    </r>
  </si>
  <si>
    <r>
      <rPr>
        <sz val="10"/>
        <rFont val="바탕"/>
        <family val="1"/>
        <charset val="129"/>
      </rPr>
      <t>볼트셑</t>
    </r>
  </si>
  <si>
    <t>PC</t>
  </si>
  <si>
    <t>1230x975</t>
  </si>
  <si>
    <r>
      <rPr>
        <sz val="10"/>
        <rFont val="바탕"/>
        <family val="1"/>
        <charset val="129"/>
      </rPr>
      <t>인슈판넬</t>
    </r>
  </si>
  <si>
    <r>
      <rPr>
        <sz val="10"/>
        <rFont val="바탕"/>
        <family val="1"/>
        <charset val="129"/>
      </rPr>
      <t>판넬유바</t>
    </r>
  </si>
  <si>
    <r>
      <rPr>
        <sz val="10"/>
        <rFont val="바탕"/>
        <family val="1"/>
        <charset val="129"/>
      </rPr>
      <t>유바</t>
    </r>
  </si>
  <si>
    <r>
      <rPr>
        <sz val="10"/>
        <rFont val="바탕"/>
        <family val="1"/>
        <charset val="129"/>
      </rPr>
      <t>창호</t>
    </r>
  </si>
  <si>
    <t>G.S 1.6</t>
  </si>
  <si>
    <t>GPM30</t>
  </si>
  <si>
    <t>4.0SQ</t>
    <phoneticPr fontId="27" type="noConversion"/>
  </si>
  <si>
    <t>6T</t>
    <phoneticPr fontId="27" type="noConversion"/>
  </si>
  <si>
    <r>
      <rPr>
        <sz val="10"/>
        <rFont val="바탕"/>
        <family val="1"/>
        <charset val="129"/>
      </rPr>
      <t>버너판</t>
    </r>
  </si>
  <si>
    <r>
      <rPr>
        <sz val="10"/>
        <rFont val="바탕"/>
        <family val="1"/>
        <charset val="129"/>
      </rPr>
      <t>전후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버너판</t>
    </r>
  </si>
  <si>
    <r>
      <rPr>
        <sz val="10"/>
        <rFont val="바탕"/>
        <family val="1"/>
        <charset val="129"/>
      </rPr>
      <t>버너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고정판</t>
    </r>
  </si>
  <si>
    <r>
      <rPr>
        <sz val="10"/>
        <rFont val="바탕"/>
        <family val="1"/>
        <charset val="129"/>
      </rPr>
      <t>히파박킹</t>
    </r>
  </si>
  <si>
    <r>
      <rPr>
        <sz val="10"/>
        <rFont val="바탕"/>
        <family val="1"/>
        <charset val="129"/>
      </rPr>
      <t>판볼트</t>
    </r>
  </si>
  <si>
    <r>
      <rPr>
        <sz val="10"/>
        <rFont val="바탕"/>
        <family val="1"/>
        <charset val="129"/>
      </rPr>
      <t>전</t>
    </r>
    <r>
      <rPr>
        <sz val="10"/>
        <rFont val="Arial Narrow"/>
        <family val="2"/>
      </rPr>
      <t>,</t>
    </r>
    <r>
      <rPr>
        <sz val="10"/>
        <rFont val="바탕"/>
        <family val="1"/>
        <charset val="129"/>
      </rPr>
      <t>후고정버너판볼트</t>
    </r>
  </si>
  <si>
    <r>
      <rPr>
        <sz val="10"/>
        <rFont val="바탕"/>
        <family val="1"/>
        <charset val="129"/>
      </rPr>
      <t>스텐연통</t>
    </r>
  </si>
  <si>
    <r>
      <t xml:space="preserve">SUS </t>
    </r>
    <r>
      <rPr>
        <sz val="10"/>
        <rFont val="바탕"/>
        <family val="1"/>
        <charset val="129"/>
      </rPr>
      <t>연관</t>
    </r>
  </si>
  <si>
    <r>
      <rPr>
        <sz val="10"/>
        <rFont val="바탕"/>
        <family val="1"/>
        <charset val="129"/>
      </rPr>
      <t>삿갓</t>
    </r>
  </si>
  <si>
    <r>
      <rPr>
        <sz val="10"/>
        <rFont val="바탕"/>
        <family val="1"/>
        <charset val="129"/>
      </rPr>
      <t>엘보</t>
    </r>
  </si>
  <si>
    <r>
      <rPr>
        <sz val="10"/>
        <rFont val="바탕"/>
        <family val="1"/>
        <charset val="129"/>
      </rPr>
      <t>연소관</t>
    </r>
  </si>
  <si>
    <r>
      <rPr>
        <sz val="10"/>
        <rFont val="바탕"/>
        <family val="1"/>
        <charset val="129"/>
      </rPr>
      <t>연관</t>
    </r>
  </si>
  <si>
    <r>
      <t>U</t>
    </r>
    <r>
      <rPr>
        <sz val="10"/>
        <rFont val="바탕"/>
        <family val="1"/>
        <charset val="129"/>
      </rPr>
      <t>관</t>
    </r>
  </si>
  <si>
    <r>
      <t>L</t>
    </r>
    <r>
      <rPr>
        <sz val="10"/>
        <rFont val="바탕"/>
        <family val="1"/>
        <charset val="129"/>
      </rPr>
      <t>관</t>
    </r>
  </si>
  <si>
    <r>
      <t xml:space="preserve">U </t>
    </r>
    <r>
      <rPr>
        <sz val="10"/>
        <rFont val="바탕"/>
        <family val="1"/>
        <charset val="129"/>
      </rPr>
      <t>편관</t>
    </r>
  </si>
  <si>
    <r>
      <rPr>
        <sz val="10"/>
        <rFont val="바탕"/>
        <family val="1"/>
        <charset val="129"/>
      </rPr>
      <t>연관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조립볼트</t>
    </r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</si>
  <si>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슈</t>
    </r>
  </si>
  <si>
    <r>
      <rPr>
        <sz val="10"/>
        <rFont val="바탕"/>
        <family val="1"/>
        <charset val="129"/>
      </rPr>
      <t>석면</t>
    </r>
  </si>
  <si>
    <r>
      <rPr>
        <sz val="10"/>
        <rFont val="바탕"/>
        <family val="1"/>
        <charset val="129"/>
      </rPr>
      <t>버너</t>
    </r>
  </si>
  <si>
    <r>
      <rPr>
        <sz val="10"/>
        <rFont val="바탕"/>
        <family val="1"/>
        <charset val="129"/>
      </rPr>
      <t>댐퍼평철</t>
    </r>
  </si>
  <si>
    <r>
      <rPr>
        <sz val="10"/>
        <rFont val="바탕"/>
        <family val="1"/>
        <charset val="129"/>
      </rPr>
      <t>댐퍼받침</t>
    </r>
  </si>
  <si>
    <r>
      <rPr>
        <b/>
        <sz val="11"/>
        <rFont val="바탕"/>
        <family val="1"/>
        <charset val="129"/>
      </rPr>
      <t>합</t>
    </r>
    <r>
      <rPr>
        <b/>
        <sz val="11"/>
        <rFont val="Arial Narrow"/>
        <family val="2"/>
      </rPr>
      <t xml:space="preserve">   </t>
    </r>
    <r>
      <rPr>
        <b/>
        <sz val="11"/>
        <rFont val="바탕"/>
        <family val="1"/>
        <charset val="129"/>
      </rPr>
      <t>계</t>
    </r>
  </si>
  <si>
    <r>
      <rPr>
        <b/>
        <sz val="12"/>
        <rFont val="바탕"/>
        <family val="1"/>
        <charset val="129"/>
      </rPr>
      <t>財團法人</t>
    </r>
    <r>
      <rPr>
        <b/>
        <sz val="12"/>
        <rFont val="Arial Narrow"/>
        <family val="2"/>
      </rPr>
      <t xml:space="preserve"> </t>
    </r>
    <r>
      <rPr>
        <b/>
        <sz val="18"/>
        <rFont val="바탕"/>
        <family val="1"/>
        <charset val="129"/>
      </rPr>
      <t>韓國産業評價院</t>
    </r>
    <phoneticPr fontId="31" type="noConversion"/>
  </si>
  <si>
    <t>M0001</t>
  </si>
  <si>
    <t>M0002</t>
  </si>
  <si>
    <t>M0003</t>
  </si>
  <si>
    <t>M0004</t>
  </si>
  <si>
    <t>M0005</t>
  </si>
  <si>
    <t>M0006</t>
  </si>
  <si>
    <t>M0007</t>
  </si>
  <si>
    <t>M0009</t>
  </si>
  <si>
    <t>M0010</t>
  </si>
  <si>
    <t>M0011</t>
  </si>
  <si>
    <t>M0012</t>
  </si>
  <si>
    <t>M0014</t>
  </si>
  <si>
    <t>M0015</t>
  </si>
  <si>
    <t>M0018</t>
  </si>
  <si>
    <t>M0020</t>
  </si>
  <si>
    <t>M0021</t>
  </si>
  <si>
    <t>M0022</t>
  </si>
  <si>
    <t>M0023</t>
  </si>
  <si>
    <t>M0028</t>
  </si>
  <si>
    <t>M0039</t>
  </si>
  <si>
    <t>M0040</t>
  </si>
  <si>
    <t>M0041</t>
  </si>
  <si>
    <t>M0046</t>
  </si>
  <si>
    <t>M0047</t>
  </si>
  <si>
    <t>M1063</t>
  </si>
  <si>
    <t>M0049</t>
  </si>
  <si>
    <t>M0050</t>
  </si>
  <si>
    <t>M0062</t>
  </si>
  <si>
    <t>M0063</t>
  </si>
  <si>
    <t>M0064</t>
  </si>
  <si>
    <t>M0068</t>
  </si>
  <si>
    <t>M0069</t>
  </si>
  <si>
    <t>M0070</t>
  </si>
  <si>
    <t>M0072</t>
  </si>
  <si>
    <t>M0076</t>
  </si>
  <si>
    <t>M0077</t>
  </si>
  <si>
    <t>M0079</t>
  </si>
  <si>
    <t>M0090</t>
  </si>
  <si>
    <t>M0091</t>
  </si>
  <si>
    <t>M0092</t>
  </si>
  <si>
    <t>M0105</t>
  </si>
  <si>
    <t>M0106</t>
  </si>
  <si>
    <t>M0114</t>
  </si>
  <si>
    <t>M0119</t>
  </si>
  <si>
    <t>M0120</t>
  </si>
  <si>
    <t>M0121</t>
  </si>
  <si>
    <t>M0125</t>
  </si>
  <si>
    <t>M0129</t>
  </si>
  <si>
    <t>M0138</t>
  </si>
  <si>
    <t>M0139</t>
  </si>
  <si>
    <t>M0148</t>
  </si>
  <si>
    <t>M0149</t>
  </si>
  <si>
    <t>M0151</t>
  </si>
  <si>
    <t>M0152</t>
  </si>
  <si>
    <t>M0157</t>
  </si>
  <si>
    <t>M0161</t>
  </si>
  <si>
    <t>M0165</t>
  </si>
  <si>
    <t>M0169</t>
  </si>
  <si>
    <t>M0174</t>
  </si>
  <si>
    <t>M0178</t>
  </si>
  <si>
    <t>M0184</t>
  </si>
  <si>
    <t>M0192</t>
  </si>
  <si>
    <t>M0195</t>
  </si>
  <si>
    <t>M0197</t>
  </si>
  <si>
    <t>M0198</t>
  </si>
  <si>
    <t>M0199</t>
  </si>
  <si>
    <t>M0200</t>
  </si>
  <si>
    <t>M0209</t>
  </si>
  <si>
    <t>M0215</t>
  </si>
  <si>
    <t>M0221</t>
  </si>
  <si>
    <t>M0226</t>
  </si>
  <si>
    <t>M0238</t>
  </si>
  <si>
    <t>M0242</t>
  </si>
  <si>
    <t>M0243</t>
  </si>
  <si>
    <t>M0245</t>
  </si>
  <si>
    <t>M2542</t>
  </si>
  <si>
    <t>M0253</t>
  </si>
  <si>
    <t>M0260</t>
  </si>
  <si>
    <t>M0265</t>
  </si>
  <si>
    <t>M0270</t>
  </si>
  <si>
    <t>M0271</t>
  </si>
  <si>
    <t>M0274</t>
  </si>
  <si>
    <t>M0277</t>
  </si>
  <si>
    <t>M0280</t>
  </si>
  <si>
    <t>M0283</t>
  </si>
  <si>
    <t>M0284</t>
  </si>
  <si>
    <t>M0289</t>
  </si>
  <si>
    <t>M0304</t>
  </si>
  <si>
    <t>M0320</t>
  </si>
  <si>
    <t>M0323</t>
  </si>
  <si>
    <t>M0326</t>
  </si>
  <si>
    <t>M0327</t>
  </si>
  <si>
    <t>M0329</t>
  </si>
  <si>
    <t>M0330</t>
  </si>
  <si>
    <t>M0333</t>
  </si>
  <si>
    <t>M0335</t>
  </si>
  <si>
    <t>M0339</t>
  </si>
  <si>
    <t>M0351</t>
  </si>
  <si>
    <t>M0352</t>
  </si>
  <si>
    <t>M0362</t>
  </si>
  <si>
    <t>M0369</t>
  </si>
  <si>
    <t>M0374</t>
  </si>
  <si>
    <t>M0377</t>
  </si>
  <si>
    <t>M0378</t>
  </si>
  <si>
    <t>M0393</t>
  </si>
  <si>
    <t>M0403</t>
  </si>
  <si>
    <t>M0404</t>
  </si>
  <si>
    <t>M0405</t>
  </si>
  <si>
    <t>M0412</t>
  </si>
  <si>
    <t>M0419</t>
  </si>
  <si>
    <t>M0430</t>
  </si>
  <si>
    <t>M0434</t>
  </si>
  <si>
    <t>M0435</t>
  </si>
  <si>
    <t>M0436</t>
  </si>
  <si>
    <t>M0437</t>
  </si>
  <si>
    <t>M0438</t>
  </si>
  <si>
    <t>M0442</t>
  </si>
  <si>
    <t>M0452</t>
  </si>
  <si>
    <t>M0454</t>
  </si>
  <si>
    <t>M0663</t>
  </si>
  <si>
    <t>M0459</t>
  </si>
  <si>
    <t>M0460</t>
  </si>
  <si>
    <t>M0461</t>
  </si>
  <si>
    <t>M0465</t>
  </si>
  <si>
    <t>M1111</t>
  </si>
  <si>
    <t>M0542</t>
  </si>
  <si>
    <t>M0553</t>
  </si>
  <si>
    <t>M0578</t>
  </si>
  <si>
    <t>M0598</t>
  </si>
  <si>
    <t>M0599</t>
  </si>
  <si>
    <t>M0600</t>
  </si>
  <si>
    <t>M0620</t>
  </si>
  <si>
    <t>M0624</t>
  </si>
  <si>
    <t>M0723</t>
  </si>
  <si>
    <t>M0749</t>
  </si>
  <si>
    <t>M0764</t>
  </si>
  <si>
    <t>M0913</t>
  </si>
  <si>
    <t>M0930</t>
  </si>
  <si>
    <t>M0933</t>
  </si>
  <si>
    <t>M0947</t>
  </si>
  <si>
    <t>M0950</t>
  </si>
  <si>
    <t>M0962</t>
  </si>
  <si>
    <t>M1046</t>
  </si>
  <si>
    <t>M1059</t>
  </si>
  <si>
    <t>M1094</t>
  </si>
  <si>
    <t>M1105</t>
  </si>
  <si>
    <t>M1110</t>
  </si>
  <si>
    <t>M1178</t>
  </si>
  <si>
    <t>M1191</t>
  </si>
  <si>
    <t>M1255</t>
  </si>
  <si>
    <t>M1266</t>
  </si>
  <si>
    <t>M1267</t>
  </si>
  <si>
    <t>M1268</t>
  </si>
  <si>
    <t>M1274</t>
  </si>
  <si>
    <t>M1291</t>
  </si>
  <si>
    <t>M1298</t>
  </si>
  <si>
    <t>M1302</t>
  </si>
  <si>
    <t>M1307</t>
  </si>
  <si>
    <t>M1327</t>
  </si>
  <si>
    <t>M1329</t>
  </si>
  <si>
    <t>M1337</t>
  </si>
  <si>
    <t>M1357</t>
  </si>
  <si>
    <t>M1386</t>
  </si>
  <si>
    <t>M1387</t>
  </si>
  <si>
    <t>M1388</t>
  </si>
  <si>
    <t>M1389</t>
  </si>
  <si>
    <t>M1410</t>
  </si>
  <si>
    <t>M1461</t>
  </si>
  <si>
    <t>M1462</t>
  </si>
  <si>
    <t>M1463</t>
  </si>
  <si>
    <t>M1465</t>
  </si>
  <si>
    <t>M1543</t>
  </si>
  <si>
    <t>M1545</t>
  </si>
  <si>
    <t>M1560</t>
  </si>
  <si>
    <t>M1570</t>
  </si>
  <si>
    <t>M1571</t>
  </si>
  <si>
    <t>M1572</t>
  </si>
  <si>
    <t>M1573</t>
  </si>
  <si>
    <t>M1615</t>
  </si>
  <si>
    <t>M1633</t>
  </si>
  <si>
    <t>M1635</t>
  </si>
  <si>
    <t>M1686</t>
  </si>
  <si>
    <t>M1741</t>
  </si>
  <si>
    <t>M1748</t>
  </si>
  <si>
    <t>M1770</t>
  </si>
  <si>
    <t>M1776</t>
  </si>
  <si>
    <t>M1784</t>
  </si>
  <si>
    <t>M1806</t>
  </si>
  <si>
    <t>M1828</t>
  </si>
  <si>
    <t>M1829</t>
  </si>
  <si>
    <t>M1830</t>
  </si>
  <si>
    <t>M1860</t>
  </si>
  <si>
    <t>M1876</t>
  </si>
  <si>
    <t>M1877</t>
  </si>
  <si>
    <t>M1889</t>
  </si>
  <si>
    <t>M1932</t>
  </si>
  <si>
    <t>M1951</t>
  </si>
  <si>
    <t>M1979</t>
  </si>
  <si>
    <t>M2044</t>
  </si>
  <si>
    <t>M2077</t>
  </si>
  <si>
    <t>M2170</t>
  </si>
  <si>
    <t>M2195</t>
  </si>
  <si>
    <t>M2208</t>
  </si>
  <si>
    <t>M2313</t>
  </si>
  <si>
    <t>M2354</t>
  </si>
  <si>
    <t>M2358</t>
  </si>
  <si>
    <t>M2423</t>
  </si>
  <si>
    <t>M2459</t>
  </si>
  <si>
    <t>M2545</t>
  </si>
  <si>
    <t>M2628</t>
  </si>
  <si>
    <t>M2670</t>
  </si>
  <si>
    <t>M2674</t>
  </si>
  <si>
    <t>M2903</t>
  </si>
  <si>
    <t>M2942</t>
  </si>
  <si>
    <t>M2949</t>
  </si>
  <si>
    <t>M2992</t>
  </si>
  <si>
    <t>M3008</t>
  </si>
  <si>
    <t>M3013</t>
  </si>
  <si>
    <t>M3014</t>
  </si>
  <si>
    <t>M2528</t>
  </si>
  <si>
    <t>M3016</t>
  </si>
  <si>
    <t>M3017</t>
  </si>
  <si>
    <t>M3019</t>
  </si>
  <si>
    <t>M3043</t>
  </si>
  <si>
    <t>M3053</t>
  </si>
  <si>
    <t>M3074</t>
  </si>
  <si>
    <t>M3087</t>
  </si>
  <si>
    <t>M3094</t>
  </si>
  <si>
    <t>M3119</t>
  </si>
  <si>
    <t>M3272</t>
  </si>
  <si>
    <t>M3280</t>
  </si>
  <si>
    <t>M3328</t>
  </si>
  <si>
    <t>M3644</t>
  </si>
  <si>
    <t>M3752</t>
  </si>
  <si>
    <t>M3757</t>
  </si>
  <si>
    <t>M3844</t>
  </si>
  <si>
    <t>M3890</t>
  </si>
  <si>
    <t>M3901</t>
  </si>
  <si>
    <t>M3910</t>
  </si>
  <si>
    <t>M3919</t>
  </si>
  <si>
    <t>M3923</t>
  </si>
  <si>
    <t>M3924</t>
  </si>
  <si>
    <t>M3925</t>
  </si>
  <si>
    <t>M3926</t>
  </si>
  <si>
    <t>M3931</t>
  </si>
  <si>
    <t>M3965</t>
  </si>
  <si>
    <t>m/kg</t>
  </si>
  <si>
    <t>kg</t>
  </si>
  <si>
    <t>m</t>
  </si>
  <si>
    <t>M/kg</t>
  </si>
  <si>
    <t>ft</t>
  </si>
  <si>
    <t>cm*m</t>
  </si>
  <si>
    <r>
      <rPr>
        <sz val="10"/>
        <rFont val="바탕"/>
        <family val="1"/>
        <charset val="129"/>
      </rPr>
      <t>개</t>
    </r>
  </si>
  <si>
    <r>
      <rPr>
        <sz val="10"/>
        <rFont val="바탕"/>
        <family val="1"/>
        <charset val="129"/>
      </rPr>
      <t>산소절단</t>
    </r>
  </si>
  <si>
    <r>
      <rPr>
        <sz val="10"/>
        <rFont val="바탕"/>
        <family val="1"/>
        <charset val="129"/>
      </rPr>
      <t>매</t>
    </r>
  </si>
  <si>
    <t>M0001</t>
    <phoneticPr fontId="27" type="noConversion"/>
  </si>
  <si>
    <t>M0048</t>
  </si>
  <si>
    <t>M0057</t>
  </si>
  <si>
    <t>M0093</t>
  </si>
  <si>
    <t>M0250</t>
  </si>
  <si>
    <t>M0457</t>
  </si>
  <si>
    <t>M0477</t>
  </si>
  <si>
    <t>M2399</t>
  </si>
  <si>
    <t>M3015</t>
  </si>
  <si>
    <t>M3428</t>
  </si>
  <si>
    <t>M3966</t>
  </si>
  <si>
    <t>M3966</t>
    <phoneticPr fontId="27" type="noConversion"/>
  </si>
  <si>
    <t>M0093</t>
    <phoneticPr fontId="27" type="noConversion"/>
  </si>
  <si>
    <t>M0057</t>
    <phoneticPr fontId="27" type="noConversion"/>
  </si>
  <si>
    <t>M3428</t>
    <phoneticPr fontId="27" type="noConversion"/>
  </si>
  <si>
    <t>M0048</t>
    <phoneticPr fontId="27" type="noConversion"/>
  </si>
  <si>
    <t>M1063</t>
    <phoneticPr fontId="27" type="noConversion"/>
  </si>
  <si>
    <r>
      <rPr>
        <b/>
        <sz val="10"/>
        <rFont val="바탕"/>
        <family val="1"/>
        <charset val="129"/>
      </rPr>
      <t>합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계</t>
    </r>
  </si>
  <si>
    <r>
      <rPr>
        <sz val="9"/>
        <color indexed="8"/>
        <rFont val="바탕"/>
        <family val="1"/>
        <charset val="129"/>
      </rPr>
      <t>기부금</t>
    </r>
    <phoneticPr fontId="27" type="noConversion"/>
  </si>
  <si>
    <t>M4</t>
  </si>
  <si>
    <t>UCFL207</t>
  </si>
  <si>
    <t>S.P</t>
  </si>
  <si>
    <t>2x22x160</t>
  </si>
  <si>
    <t>DU</t>
  </si>
  <si>
    <t>L225</t>
  </si>
  <si>
    <t>S60</t>
  </si>
  <si>
    <t>8AxS40</t>
  </si>
  <si>
    <t>DU0812</t>
  </si>
  <si>
    <t>S20</t>
  </si>
  <si>
    <t>L90</t>
  </si>
  <si>
    <t>UCF208</t>
  </si>
  <si>
    <t>DU7560</t>
  </si>
  <si>
    <t>DU7530 , 40</t>
  </si>
  <si>
    <t>2.5Mx46T</t>
  </si>
  <si>
    <t>T9</t>
  </si>
  <si>
    <t>UCFB204</t>
  </si>
  <si>
    <t>Plate LASER</t>
  </si>
  <si>
    <t>SS401</t>
  </si>
  <si>
    <t>SS402</t>
  </si>
  <si>
    <t>Bolt</t>
  </si>
  <si>
    <t>M8x</t>
  </si>
  <si>
    <t>P. Washer</t>
  </si>
  <si>
    <t>S. Washer</t>
  </si>
  <si>
    <t>T27W</t>
  </si>
  <si>
    <t>4Mx72T</t>
  </si>
  <si>
    <t>UCFC213</t>
  </si>
  <si>
    <t>#6205</t>
  </si>
  <si>
    <t>WS-10-40</t>
  </si>
  <si>
    <t>WJ200UM-01-10</t>
  </si>
  <si>
    <t>AL</t>
  </si>
  <si>
    <t>PDS3-30</t>
  </si>
  <si>
    <t>3Mx40Z</t>
  </si>
  <si>
    <t>SPG90W</t>
  </si>
  <si>
    <t>#6006</t>
  </si>
  <si>
    <t>B,N,2PW,SW</t>
  </si>
  <si>
    <t>B,PW,SW</t>
  </si>
  <si>
    <t>#6206</t>
  </si>
  <si>
    <t>16-290</t>
  </si>
  <si>
    <t>M8x25</t>
  </si>
  <si>
    <t>M8x15</t>
  </si>
  <si>
    <t>SGB35-5</t>
  </si>
  <si>
    <t>SGR35</t>
  </si>
  <si>
    <t>Ø75</t>
  </si>
  <si>
    <t>#60xK1</t>
  </si>
  <si>
    <t>10A</t>
  </si>
  <si>
    <t>#60x27TX2</t>
  </si>
  <si>
    <t>#60x48T</t>
  </si>
  <si>
    <t>4Mx52Tx50</t>
  </si>
  <si>
    <t>B51</t>
  </si>
  <si>
    <t>B32</t>
  </si>
  <si>
    <t>T16</t>
  </si>
  <si>
    <t>BB8</t>
  </si>
  <si>
    <t>G5,7</t>
  </si>
  <si>
    <t>G3,8,10</t>
  </si>
  <si>
    <t>G6,16,11</t>
  </si>
  <si>
    <t>G9,13,15,17</t>
  </si>
  <si>
    <t>G19,20</t>
  </si>
  <si>
    <t>G30,34</t>
  </si>
  <si>
    <t>G31,33</t>
  </si>
  <si>
    <t>G35</t>
  </si>
  <si>
    <t>G51</t>
  </si>
  <si>
    <t>G52</t>
  </si>
  <si>
    <t>G53,58</t>
  </si>
  <si>
    <t>G55</t>
  </si>
  <si>
    <t>G56</t>
  </si>
  <si>
    <t>G54,59</t>
  </si>
  <si>
    <t>G60</t>
  </si>
  <si>
    <t>TB</t>
  </si>
  <si>
    <t>15A</t>
  </si>
  <si>
    <t>B,N,SW,2PW</t>
  </si>
  <si>
    <t>B,SW,PW</t>
  </si>
  <si>
    <t>B,N,2PW,SP</t>
  </si>
  <si>
    <t>B,N,3PW,SP</t>
  </si>
  <si>
    <t>IB</t>
  </si>
  <si>
    <t>P2-P4</t>
  </si>
  <si>
    <t>P1-J</t>
  </si>
  <si>
    <t>IH</t>
  </si>
  <si>
    <t>P4-B</t>
  </si>
  <si>
    <t>M10x20</t>
  </si>
  <si>
    <t>B,PW,SP</t>
  </si>
  <si>
    <t>M12x35</t>
  </si>
  <si>
    <t>M12x20</t>
  </si>
  <si>
    <t>LED18W</t>
  </si>
  <si>
    <t>PGI</t>
  </si>
  <si>
    <t>M6x15,B,SW,PW</t>
  </si>
  <si>
    <r>
      <rPr>
        <sz val="10"/>
        <rFont val="바탕"/>
        <family val="1"/>
        <charset val="129"/>
      </rPr>
      <t>고정브라켓</t>
    </r>
  </si>
  <si>
    <r>
      <rPr>
        <sz val="10"/>
        <rFont val="바탕"/>
        <family val="1"/>
        <charset val="129"/>
      </rPr>
      <t>외부콘베어다리</t>
    </r>
  </si>
  <si>
    <r>
      <rPr>
        <sz val="10"/>
        <rFont val="바탕"/>
        <family val="1"/>
        <charset val="129"/>
      </rPr>
      <t>조절좌</t>
    </r>
  </si>
  <si>
    <r>
      <rPr>
        <sz val="10"/>
        <rFont val="바탕"/>
        <family val="1"/>
        <charset val="129"/>
      </rPr>
      <t>덕타일</t>
    </r>
  </si>
  <si>
    <r>
      <rPr>
        <sz val="10"/>
        <rFont val="바탕"/>
        <family val="1"/>
        <charset val="129"/>
      </rPr>
      <t>다이</t>
    </r>
  </si>
  <si>
    <r>
      <rPr>
        <sz val="10"/>
        <rFont val="바탕"/>
        <family val="1"/>
        <charset val="129"/>
      </rPr>
      <t>우레탄</t>
    </r>
  </si>
  <si>
    <r>
      <rPr>
        <sz val="10"/>
        <rFont val="바탕"/>
        <family val="1"/>
        <charset val="129"/>
      </rPr>
      <t>무늬판</t>
    </r>
  </si>
  <si>
    <r>
      <t>2</t>
    </r>
    <r>
      <rPr>
        <sz val="10"/>
        <rFont val="바탕"/>
        <family val="1"/>
        <charset val="129"/>
      </rPr>
      <t>타텐션판</t>
    </r>
  </si>
  <si>
    <r>
      <rPr>
        <sz val="10"/>
        <rFont val="바탕"/>
        <family val="1"/>
        <charset val="129"/>
      </rPr>
      <t>직동다이</t>
    </r>
  </si>
  <si>
    <r>
      <rPr>
        <sz val="10"/>
        <rFont val="바탕"/>
        <family val="1"/>
        <charset val="129"/>
      </rPr>
      <t>세척기다이</t>
    </r>
  </si>
  <si>
    <r>
      <rPr>
        <sz val="10"/>
        <rFont val="바탕"/>
        <family val="1"/>
        <charset val="129"/>
      </rPr>
      <t>승강텐션판</t>
    </r>
  </si>
  <si>
    <r>
      <rPr>
        <sz val="10"/>
        <rFont val="바탕"/>
        <family val="1"/>
        <charset val="129"/>
      </rPr>
      <t>후레임좌우발판브라켓</t>
    </r>
  </si>
  <si>
    <r>
      <rPr>
        <sz val="10"/>
        <rFont val="바탕"/>
        <family val="1"/>
        <charset val="129"/>
      </rPr>
      <t>텐션받침</t>
    </r>
    <r>
      <rPr>
        <sz val="10"/>
        <rFont val="Arial Narrow"/>
        <family val="2"/>
      </rPr>
      <t xml:space="preserve"> TA</t>
    </r>
  </si>
  <si>
    <r>
      <rPr>
        <sz val="10"/>
        <rFont val="바탕"/>
        <family val="1"/>
        <charset val="129"/>
      </rPr>
      <t>텐션받침</t>
    </r>
    <r>
      <rPr>
        <sz val="10"/>
        <rFont val="Arial Narrow"/>
        <family val="2"/>
      </rPr>
      <t xml:space="preserve"> TD3</t>
    </r>
  </si>
  <si>
    <r>
      <rPr>
        <sz val="10"/>
        <rFont val="바탕"/>
        <family val="1"/>
        <charset val="129"/>
      </rPr>
      <t>텐션받침</t>
    </r>
    <r>
      <rPr>
        <sz val="10"/>
        <rFont val="Arial Narrow"/>
        <family val="2"/>
      </rPr>
      <t xml:space="preserve"> TD2</t>
    </r>
  </si>
  <si>
    <r>
      <rPr>
        <sz val="10"/>
        <rFont val="바탕"/>
        <family val="1"/>
        <charset val="129"/>
      </rPr>
      <t>체인레일받침</t>
    </r>
    <r>
      <rPr>
        <sz val="10"/>
        <rFont val="Arial Narrow"/>
        <family val="2"/>
      </rPr>
      <t xml:space="preserve"> CR1</t>
    </r>
  </si>
  <si>
    <r>
      <rPr>
        <sz val="10"/>
        <rFont val="바탕"/>
        <family val="1"/>
        <charset val="129"/>
      </rPr>
      <t>횡열프레임</t>
    </r>
  </si>
  <si>
    <r>
      <rPr>
        <sz val="10"/>
        <rFont val="바탕"/>
        <family val="1"/>
        <charset val="129"/>
      </rPr>
      <t>물받이받침</t>
    </r>
  </si>
  <si>
    <r>
      <rPr>
        <sz val="10"/>
        <rFont val="바탕"/>
        <family val="1"/>
        <charset val="129"/>
      </rPr>
      <t>뒷발올림상판</t>
    </r>
  </si>
  <si>
    <r>
      <rPr>
        <sz val="10"/>
        <rFont val="바탕"/>
        <family val="1"/>
        <charset val="129"/>
      </rPr>
      <t>좌우중앙무늬발판</t>
    </r>
  </si>
  <si>
    <r>
      <rPr>
        <sz val="10"/>
        <rFont val="바탕"/>
        <family val="1"/>
        <charset val="129"/>
      </rPr>
      <t>상무늬발판</t>
    </r>
  </si>
  <si>
    <r>
      <t>AL</t>
    </r>
    <r>
      <rPr>
        <sz val="10"/>
        <rFont val="바탕"/>
        <family val="1"/>
        <charset val="129"/>
      </rPr>
      <t>무늬판</t>
    </r>
  </si>
  <si>
    <r>
      <rPr>
        <sz val="10"/>
        <rFont val="바탕"/>
        <family val="1"/>
        <charset val="129"/>
      </rPr>
      <t>아크릴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손잡이</t>
    </r>
  </si>
  <si>
    <r>
      <rPr>
        <sz val="10"/>
        <rFont val="바탕"/>
        <family val="1"/>
        <charset val="129"/>
      </rPr>
      <t>장석</t>
    </r>
  </si>
  <si>
    <r>
      <rPr>
        <sz val="10"/>
        <rFont val="바탕"/>
        <family val="1"/>
        <charset val="129"/>
      </rPr>
      <t>문짝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손잡이</t>
    </r>
  </si>
  <si>
    <r>
      <rPr>
        <sz val="10"/>
        <rFont val="바탕"/>
        <family val="1"/>
        <charset val="129"/>
      </rPr>
      <t>김떼기롤구동</t>
    </r>
  </si>
  <si>
    <r>
      <rPr>
        <sz val="10"/>
        <rFont val="바탕"/>
        <family val="1"/>
        <charset val="129"/>
      </rPr>
      <t>승강구동</t>
    </r>
  </si>
  <si>
    <r>
      <rPr>
        <sz val="10"/>
        <rFont val="바탕"/>
        <family val="1"/>
        <charset val="129"/>
      </rPr>
      <t>하강구동</t>
    </r>
  </si>
  <si>
    <r>
      <rPr>
        <sz val="10"/>
        <rFont val="바탕"/>
        <family val="1"/>
        <charset val="129"/>
      </rPr>
      <t>탈수기름받이</t>
    </r>
  </si>
  <si>
    <r>
      <rPr>
        <sz val="10"/>
        <rFont val="바탕"/>
        <family val="1"/>
        <charset val="129"/>
      </rPr>
      <t>탈수캠기름받이</t>
    </r>
  </si>
  <si>
    <r>
      <rPr>
        <sz val="10"/>
        <rFont val="바탕"/>
        <family val="1"/>
        <charset val="129"/>
      </rPr>
      <t>뒷발올림커버</t>
    </r>
  </si>
  <si>
    <r>
      <rPr>
        <sz val="10"/>
        <rFont val="바탕"/>
        <family val="1"/>
        <charset val="129"/>
      </rPr>
      <t>도킹명판</t>
    </r>
  </si>
  <si>
    <r>
      <rPr>
        <sz val="10"/>
        <rFont val="바탕"/>
        <family val="1"/>
        <charset val="129"/>
      </rPr>
      <t>탈수구동커버</t>
    </r>
  </si>
  <si>
    <r>
      <rPr>
        <sz val="10"/>
        <rFont val="바탕"/>
        <family val="1"/>
        <charset val="129"/>
      </rPr>
      <t>김떼기작업망</t>
    </r>
  </si>
  <si>
    <r>
      <rPr>
        <sz val="10"/>
        <rFont val="바탕"/>
        <family val="1"/>
        <charset val="129"/>
      </rPr>
      <t>철망</t>
    </r>
  </si>
  <si>
    <r>
      <rPr>
        <sz val="10"/>
        <rFont val="바탕"/>
        <family val="1"/>
        <charset val="129"/>
      </rPr>
      <t>와서</t>
    </r>
    <r>
      <rPr>
        <sz val="10"/>
        <rFont val="Arial Narrow"/>
        <family val="2"/>
      </rPr>
      <t xml:space="preserve"> S</t>
    </r>
  </si>
  <si>
    <r>
      <rPr>
        <sz val="10"/>
        <rFont val="바탕"/>
        <family val="1"/>
        <charset val="129"/>
      </rPr>
      <t>초제</t>
    </r>
  </si>
  <si>
    <r>
      <rPr>
        <sz val="10"/>
        <rFont val="바탕"/>
        <family val="1"/>
        <charset val="129"/>
      </rPr>
      <t>레일연결</t>
    </r>
  </si>
  <si>
    <r>
      <rPr>
        <sz val="10"/>
        <rFont val="바탕"/>
        <family val="1"/>
        <charset val="129"/>
      </rPr>
      <t>상부체인덮개및가이드</t>
    </r>
  </si>
  <si>
    <r>
      <rPr>
        <sz val="10"/>
        <rFont val="바탕"/>
        <family val="1"/>
        <charset val="129"/>
      </rPr>
      <t>김때기부</t>
    </r>
    <r>
      <rPr>
        <sz val="10"/>
        <rFont val="Arial Narrow"/>
        <family val="2"/>
      </rPr>
      <t xml:space="preserve"> </t>
    </r>
  </si>
  <si>
    <r>
      <rPr>
        <sz val="10"/>
        <rFont val="바탕"/>
        <family val="1"/>
        <charset val="129"/>
      </rPr>
      <t>하강기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</t>
    </r>
  </si>
  <si>
    <r>
      <rPr>
        <sz val="10"/>
        <rFont val="바탕"/>
        <family val="1"/>
        <charset val="129"/>
      </rPr>
      <t>우렌탄봉</t>
    </r>
  </si>
  <si>
    <r>
      <rPr>
        <sz val="10"/>
        <rFont val="바탕"/>
        <family val="1"/>
        <charset val="129"/>
      </rPr>
      <t>우레탄봉</t>
    </r>
  </si>
  <si>
    <r>
      <rPr>
        <sz val="10"/>
        <rFont val="바탕"/>
        <family val="1"/>
        <charset val="129"/>
      </rPr>
      <t>휀날개</t>
    </r>
    <r>
      <rPr>
        <sz val="10"/>
        <rFont val="Arial Narrow"/>
        <family val="2"/>
      </rPr>
      <t xml:space="preserve"> 1200</t>
    </r>
  </si>
  <si>
    <r>
      <rPr>
        <sz val="10"/>
        <rFont val="바탕"/>
        <family val="1"/>
        <charset val="129"/>
      </rPr>
      <t>휀날개가드</t>
    </r>
  </si>
  <si>
    <r>
      <rPr>
        <sz val="10"/>
        <rFont val="바탕"/>
        <family val="1"/>
        <charset val="129"/>
      </rPr>
      <t>휀날개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보스</t>
    </r>
  </si>
  <si>
    <r>
      <rPr>
        <sz val="10"/>
        <rFont val="바탕"/>
        <family val="1"/>
        <charset val="129"/>
      </rPr>
      <t>휀날개보스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조립볼트</t>
    </r>
  </si>
  <si>
    <r>
      <rPr>
        <sz val="10"/>
        <rFont val="바탕"/>
        <family val="1"/>
        <charset val="129"/>
      </rPr>
      <t>휀날개조립볼트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</si>
  <si>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사이막이</t>
    </r>
  </si>
  <si>
    <r>
      <rPr>
        <sz val="10"/>
        <rFont val="바탕"/>
        <family val="1"/>
        <charset val="129"/>
      </rPr>
      <t>외벽</t>
    </r>
  </si>
  <si>
    <r>
      <rPr>
        <sz val="10"/>
        <rFont val="바탕"/>
        <family val="1"/>
        <charset val="129"/>
      </rPr>
      <t>글라스판넬</t>
    </r>
  </si>
  <si>
    <r>
      <rPr>
        <sz val="10"/>
        <rFont val="바탕"/>
        <family val="1"/>
        <charset val="129"/>
      </rPr>
      <t>실리콘</t>
    </r>
  </si>
  <si>
    <r>
      <t xml:space="preserve">2 </t>
    </r>
    <r>
      <rPr>
        <sz val="10"/>
        <rFont val="바탕"/>
        <family val="1"/>
        <charset val="129"/>
      </rPr>
      <t>타임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제어반</t>
    </r>
  </si>
  <si>
    <r>
      <rPr>
        <sz val="10"/>
        <rFont val="바탕"/>
        <family val="1"/>
        <charset val="129"/>
      </rPr>
      <t>설치비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포함</t>
    </r>
  </si>
  <si>
    <r>
      <rPr>
        <sz val="10"/>
        <rFont val="바탕"/>
        <family val="1"/>
        <charset val="129"/>
      </rPr>
      <t>건조실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제어반</t>
    </r>
  </si>
  <si>
    <r>
      <rPr>
        <sz val="10"/>
        <rFont val="바탕"/>
        <family val="1"/>
        <charset val="129"/>
      </rPr>
      <t>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인버터</t>
    </r>
  </si>
  <si>
    <t>No.</t>
    <phoneticPr fontId="11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</si>
  <si>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11" type="noConversion"/>
  </si>
  <si>
    <t>No.</t>
    <phoneticPr fontId="27" type="noConversion"/>
  </si>
  <si>
    <t>No.</t>
    <phoneticPr fontId="11" type="noConversion"/>
  </si>
  <si>
    <t>No.</t>
    <phoneticPr fontId="11" type="noConversion"/>
  </si>
  <si>
    <r>
      <rPr>
        <b/>
        <sz val="10"/>
        <rFont val="바탕"/>
        <family val="1"/>
        <charset val="129"/>
      </rPr>
      <t>규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격</t>
    </r>
    <phoneticPr fontId="27" type="noConversion"/>
  </si>
  <si>
    <r>
      <rPr>
        <b/>
        <sz val="10"/>
        <rFont val="바탕"/>
        <family val="1"/>
        <charset val="129"/>
      </rPr>
      <t>수량</t>
    </r>
    <phoneticPr fontId="27" type="noConversion"/>
  </si>
  <si>
    <r>
      <rPr>
        <b/>
        <sz val="10"/>
        <rFont val="바탕"/>
        <family val="1"/>
        <charset val="129"/>
      </rPr>
      <t>배부대상액</t>
    </r>
    <phoneticPr fontId="27" type="noConversion"/>
  </si>
  <si>
    <t>2.5SQ</t>
    <phoneticPr fontId="27" type="noConversion"/>
  </si>
  <si>
    <r>
      <rPr>
        <sz val="10"/>
        <rFont val="바탕"/>
        <family val="1"/>
        <charset val="129"/>
      </rPr>
      <t>횡핸드레일</t>
    </r>
  </si>
  <si>
    <r>
      <rPr>
        <sz val="10"/>
        <rFont val="바탕"/>
        <family val="1"/>
        <charset val="129"/>
      </rPr>
      <t>도킹상부</t>
    </r>
  </si>
  <si>
    <r>
      <rPr>
        <sz val="10"/>
        <rFont val="바탕"/>
        <family val="1"/>
        <charset val="129"/>
      </rPr>
      <t>도킹상부서포트</t>
    </r>
  </si>
  <si>
    <r>
      <rPr>
        <sz val="10"/>
        <rFont val="바탕"/>
        <family val="1"/>
        <charset val="129"/>
      </rPr>
      <t>반전상부</t>
    </r>
  </si>
  <si>
    <r>
      <rPr>
        <sz val="10"/>
        <rFont val="바탕"/>
        <family val="1"/>
        <charset val="129"/>
      </rPr>
      <t>반전상부서포트</t>
    </r>
  </si>
  <si>
    <r>
      <rPr>
        <sz val="10"/>
        <rFont val="바탕"/>
        <family val="1"/>
        <charset val="129"/>
      </rPr>
      <t>횡핸드레일끝마감</t>
    </r>
  </si>
  <si>
    <t>No.</t>
    <phoneticPr fontId="27" type="noConversion"/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</si>
  <si>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액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</si>
  <si>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r>
      <rPr>
        <b/>
        <sz val="10"/>
        <rFont val="Arial Narrow"/>
        <family val="2"/>
      </rPr>
      <t xml:space="preserve"> </t>
    </r>
    <phoneticPr fontId="27" type="noConversion"/>
  </si>
  <si>
    <r>
      <rPr>
        <sz val="10"/>
        <rFont val="바탕"/>
        <family val="1"/>
        <charset val="129"/>
      </rPr>
      <t>동기간의일반관리비</t>
    </r>
    <phoneticPr fontId="27" type="noConversion"/>
  </si>
  <si>
    <t>차량유지비</t>
    <phoneticPr fontId="27" type="noConversion"/>
  </si>
  <si>
    <r>
      <rPr>
        <sz val="10"/>
        <color indexed="8"/>
        <rFont val="바탕"/>
        <family val="1"/>
        <charset val="129"/>
      </rPr>
      <t>접대비</t>
    </r>
    <phoneticPr fontId="27" type="noConversion"/>
  </si>
  <si>
    <r>
      <rPr>
        <sz val="10"/>
        <color indexed="8"/>
        <rFont val="바탕"/>
        <family val="1"/>
        <charset val="129"/>
      </rPr>
      <t>차량유지비</t>
    </r>
  </si>
  <si>
    <r>
      <rPr>
        <sz val="10"/>
        <color indexed="8"/>
        <rFont val="바탕"/>
        <family val="1"/>
        <charset val="129"/>
      </rPr>
      <t>접대비</t>
    </r>
  </si>
  <si>
    <t>불인금액</t>
    <phoneticPr fontId="27" type="noConversion"/>
  </si>
  <si>
    <r>
      <rPr>
        <sz val="9"/>
        <color indexed="8"/>
        <rFont val="바탕"/>
        <family val="1"/>
        <charset val="129"/>
      </rPr>
      <t>Ⅲ</t>
    </r>
    <r>
      <rPr>
        <sz val="9"/>
        <color indexed="8"/>
        <rFont val="Arial Narrow"/>
        <family val="2"/>
      </rPr>
      <t>.</t>
    </r>
    <phoneticPr fontId="14" type="noConversion"/>
  </si>
  <si>
    <r>
      <rPr>
        <sz val="9"/>
        <color indexed="8"/>
        <rFont val="바탕"/>
        <family val="1"/>
        <charset val="129"/>
      </rPr>
      <t>상여금</t>
    </r>
    <phoneticPr fontId="27" type="noConversion"/>
  </si>
  <si>
    <r>
      <rPr>
        <sz val="9"/>
        <color indexed="8"/>
        <rFont val="바탕"/>
        <family val="1"/>
        <charset val="129"/>
      </rPr>
      <t>수도광열비</t>
    </r>
    <phoneticPr fontId="232" type="noConversion"/>
  </si>
  <si>
    <r>
      <rPr>
        <sz val="9"/>
        <color indexed="8"/>
        <rFont val="바탕"/>
        <family val="1"/>
        <charset val="129"/>
      </rPr>
      <t>임차료</t>
    </r>
    <phoneticPr fontId="27" type="noConversion"/>
  </si>
  <si>
    <r>
      <rPr>
        <sz val="9"/>
        <color indexed="8"/>
        <rFont val="바탕"/>
        <family val="1"/>
        <charset val="129"/>
      </rPr>
      <t>교육훈련비</t>
    </r>
    <phoneticPr fontId="27" type="noConversion"/>
  </si>
  <si>
    <r>
      <rPr>
        <sz val="9"/>
        <color indexed="8"/>
        <rFont val="바탕"/>
        <family val="1"/>
        <charset val="129"/>
      </rPr>
      <t>무형자산상각비</t>
    </r>
    <phoneticPr fontId="27" type="noConversion"/>
  </si>
  <si>
    <r>
      <rPr>
        <sz val="9"/>
        <color indexed="8"/>
        <rFont val="바탕"/>
        <family val="1"/>
        <charset val="129"/>
      </rPr>
      <t>업무용차량유지비</t>
    </r>
    <phoneticPr fontId="27" type="noConversion"/>
  </si>
  <si>
    <r>
      <rPr>
        <sz val="9"/>
        <color indexed="8"/>
        <rFont val="바탕"/>
        <family val="1"/>
        <charset val="129"/>
      </rPr>
      <t>유형자산처분이익</t>
    </r>
    <phoneticPr fontId="27" type="noConversion"/>
  </si>
  <si>
    <r>
      <rPr>
        <sz val="9"/>
        <color indexed="8"/>
        <rFont val="바탕"/>
        <family val="1"/>
        <charset val="129"/>
      </rPr>
      <t>원재료비</t>
    </r>
    <phoneticPr fontId="27" type="noConversion"/>
  </si>
  <si>
    <r>
      <rPr>
        <sz val="9"/>
        <color indexed="8"/>
        <rFont val="바탕"/>
        <family val="1"/>
        <charset val="129"/>
      </rPr>
      <t>Ⅱ</t>
    </r>
    <r>
      <rPr>
        <sz val="9"/>
        <color indexed="8"/>
        <rFont val="Arial Narrow"/>
        <family val="2"/>
      </rPr>
      <t>.</t>
    </r>
    <phoneticPr fontId="27" type="noConversion"/>
  </si>
  <si>
    <r>
      <rPr>
        <sz val="9"/>
        <color indexed="8"/>
        <rFont val="바탕"/>
        <family val="1"/>
        <charset val="129"/>
      </rPr>
      <t>퇴직연금</t>
    </r>
    <phoneticPr fontId="14" type="noConversion"/>
  </si>
  <si>
    <r>
      <rPr>
        <sz val="9"/>
        <color indexed="8"/>
        <rFont val="바탕"/>
        <family val="1"/>
        <charset val="129"/>
      </rPr>
      <t>퇴직급여</t>
    </r>
    <phoneticPr fontId="27" type="noConversion"/>
  </si>
  <si>
    <r>
      <rPr>
        <sz val="9"/>
        <color indexed="8"/>
        <rFont val="바탕"/>
        <family val="1"/>
        <charset val="129"/>
      </rPr>
      <t>Ⅲ</t>
    </r>
    <r>
      <rPr>
        <sz val="9"/>
        <color indexed="8"/>
        <rFont val="Arial Narrow"/>
        <family val="2"/>
      </rPr>
      <t>.</t>
    </r>
    <phoneticPr fontId="27" type="noConversion"/>
  </si>
  <si>
    <r>
      <rPr>
        <sz val="9"/>
        <color indexed="8"/>
        <rFont val="바탕"/>
        <family val="1"/>
        <charset val="129"/>
      </rPr>
      <t>당기제품제조원가</t>
    </r>
    <phoneticPr fontId="66" type="noConversion"/>
  </si>
  <si>
    <r>
      <rPr>
        <sz val="10"/>
        <rFont val="바탕"/>
        <family val="1"/>
        <charset val="129"/>
      </rPr>
      <t>차량유지비</t>
    </r>
  </si>
  <si>
    <r>
      <rPr>
        <sz val="10"/>
        <rFont val="바탕"/>
        <family val="1"/>
        <charset val="129"/>
      </rPr>
      <t>접대비</t>
    </r>
  </si>
  <si>
    <t>1HP</t>
  </si>
  <si>
    <t>M12x15</t>
  </si>
  <si>
    <t>#60x12T</t>
  </si>
  <si>
    <t>L130</t>
  </si>
  <si>
    <t>2T</t>
  </si>
  <si>
    <t>ACT</t>
  </si>
  <si>
    <t>3T</t>
  </si>
  <si>
    <t>UCP314</t>
  </si>
  <si>
    <t>20L</t>
  </si>
  <si>
    <t>30L</t>
  </si>
  <si>
    <t>#60×T36,</t>
  </si>
  <si>
    <t>UCFC214</t>
  </si>
  <si>
    <t>4Mx120T</t>
  </si>
  <si>
    <t>4Mx60T</t>
  </si>
  <si>
    <t>3Mx64T</t>
  </si>
  <si>
    <t>15HP</t>
  </si>
  <si>
    <t>UCF314</t>
  </si>
  <si>
    <t>#80x4</t>
  </si>
  <si>
    <t>12T</t>
  </si>
  <si>
    <t>3MxB57Tx32T</t>
  </si>
  <si>
    <t>3Mx38T</t>
  </si>
  <si>
    <t>3Mx36T</t>
  </si>
  <si>
    <t>#50x36T</t>
  </si>
  <si>
    <t>#60x15Tw</t>
  </si>
  <si>
    <t>#80x2x12Tw</t>
  </si>
  <si>
    <t>#60x2x15Tw</t>
  </si>
  <si>
    <t>12TW</t>
  </si>
  <si>
    <t>T15W</t>
  </si>
  <si>
    <t>#6208</t>
  </si>
  <si>
    <t>#6003</t>
  </si>
  <si>
    <t>2Mx50T</t>
  </si>
  <si>
    <t>2Mx50Tx#50x15T</t>
  </si>
  <si>
    <t>#50x15T</t>
  </si>
  <si>
    <t>8x8</t>
  </si>
  <si>
    <t>60L</t>
  </si>
  <si>
    <t>#50x12T</t>
  </si>
  <si>
    <t>M10x30</t>
  </si>
  <si>
    <t>#60x15T</t>
  </si>
  <si>
    <t>M10x40</t>
  </si>
  <si>
    <t>N,SW,PW</t>
  </si>
  <si>
    <t>#60x36T</t>
  </si>
  <si>
    <t>24T</t>
  </si>
  <si>
    <t>M3x34T</t>
  </si>
  <si>
    <r>
      <rPr>
        <sz val="10"/>
        <rFont val="바탕"/>
        <family val="1"/>
        <charset val="129"/>
      </rPr>
      <t>베어링고정대</t>
    </r>
  </si>
  <si>
    <r>
      <rPr>
        <sz val="10"/>
        <rFont val="바탕"/>
        <family val="1"/>
        <charset val="129"/>
      </rPr>
      <t>클러치칼라</t>
    </r>
  </si>
  <si>
    <r>
      <rPr>
        <sz val="10"/>
        <rFont val="바탕"/>
        <family val="1"/>
        <charset val="129"/>
      </rPr>
      <t>다이볼트</t>
    </r>
  </si>
  <si>
    <r>
      <rPr>
        <sz val="10"/>
        <rFont val="바탕"/>
        <family val="1"/>
        <charset val="129"/>
      </rPr>
      <t>초재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</si>
  <si>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캠축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</si>
  <si>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</si>
  <si>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캠구동스프라켓</t>
    </r>
  </si>
  <si>
    <r>
      <rPr>
        <sz val="10"/>
        <rFont val="바탕"/>
        <family val="1"/>
        <charset val="129"/>
      </rPr>
      <t>키</t>
    </r>
  </si>
  <si>
    <r>
      <rPr>
        <sz val="10"/>
        <rFont val="바탕"/>
        <family val="1"/>
        <charset val="129"/>
      </rPr>
      <t>사각틀캠</t>
    </r>
  </si>
  <si>
    <r>
      <rPr>
        <sz val="10"/>
        <rFont val="바탕"/>
        <family val="1"/>
        <charset val="129"/>
      </rPr>
      <t>초재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인버터</t>
    </r>
  </si>
  <si>
    <r>
      <rPr>
        <sz val="10"/>
        <rFont val="바탕"/>
        <family val="1"/>
        <charset val="129"/>
      </rPr>
      <t>초재모터</t>
    </r>
  </si>
  <si>
    <r>
      <rPr>
        <sz val="10"/>
        <rFont val="바탕"/>
        <family val="1"/>
        <charset val="129"/>
      </rPr>
      <t>모터</t>
    </r>
  </si>
  <si>
    <r>
      <rPr>
        <sz val="10"/>
        <rFont val="바탕"/>
        <family val="1"/>
        <charset val="129"/>
      </rPr>
      <t>센서브라켓</t>
    </r>
  </si>
  <si>
    <r>
      <rPr>
        <sz val="10"/>
        <rFont val="바탕"/>
        <family val="1"/>
        <charset val="129"/>
      </rPr>
      <t>분사캠</t>
    </r>
  </si>
  <si>
    <r>
      <rPr>
        <sz val="10"/>
        <rFont val="바탕"/>
        <family val="1"/>
        <charset val="129"/>
      </rPr>
      <t>센서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캠</t>
    </r>
  </si>
  <si>
    <r>
      <rPr>
        <sz val="10"/>
        <rFont val="바탕"/>
        <family val="1"/>
        <charset val="129"/>
      </rPr>
      <t>근접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</si>
  <si>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축볼트</t>
    </r>
  </si>
  <si>
    <r>
      <rPr>
        <sz val="10"/>
        <rFont val="바탕"/>
        <family val="1"/>
        <charset val="129"/>
      </rPr>
      <t>레버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</si>
  <si>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분사레버</t>
    </r>
  </si>
  <si>
    <r>
      <t>MC</t>
    </r>
    <r>
      <rPr>
        <sz val="10"/>
        <rFont val="바탕"/>
        <family val="1"/>
        <charset val="129"/>
      </rPr>
      <t>롤러</t>
    </r>
  </si>
  <si>
    <r>
      <t>MC</t>
    </r>
    <r>
      <rPr>
        <sz val="10"/>
        <rFont val="바탕"/>
        <family val="1"/>
        <charset val="129"/>
      </rPr>
      <t>롤러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볼트</t>
    </r>
  </si>
  <si>
    <r>
      <rPr>
        <sz val="10"/>
        <rFont val="바탕"/>
        <family val="1"/>
        <charset val="129"/>
      </rPr>
      <t>분사캠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작동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</si>
  <si>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리틀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</si>
  <si>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클러치</t>
    </r>
    <r>
      <rPr>
        <sz val="10"/>
        <rFont val="Arial Narrow"/>
        <family val="2"/>
      </rPr>
      <t xml:space="preserve"> S.P</t>
    </r>
    <r>
      <rPr>
        <sz val="10"/>
        <rFont val="바탕"/>
        <family val="1"/>
        <charset val="129"/>
      </rPr>
      <t>걸이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</si>
  <si>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사각틀캠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</si>
  <si>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붓싱</t>
    </r>
  </si>
  <si>
    <r>
      <rPr>
        <sz val="10"/>
        <rFont val="바탕"/>
        <family val="1"/>
        <charset val="129"/>
      </rPr>
      <t>분사장치</t>
    </r>
  </si>
  <si>
    <r>
      <t>PC</t>
    </r>
    <r>
      <rPr>
        <sz val="10"/>
        <rFont val="바탕"/>
        <family val="1"/>
        <charset val="129"/>
      </rPr>
      <t>통고정판</t>
    </r>
  </si>
  <si>
    <r>
      <rPr>
        <sz val="10"/>
        <rFont val="바탕"/>
        <family val="1"/>
        <charset val="129"/>
      </rPr>
      <t>물꼭지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가이드</t>
    </r>
  </si>
  <si>
    <r>
      <rPr>
        <sz val="10"/>
        <rFont val="바탕"/>
        <family val="1"/>
        <charset val="129"/>
      </rPr>
      <t>물꼭지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판</t>
    </r>
  </si>
  <si>
    <r>
      <rPr>
        <sz val="10"/>
        <rFont val="바탕"/>
        <family val="1"/>
        <charset val="129"/>
      </rPr>
      <t>물꼭지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고무</t>
    </r>
  </si>
  <si>
    <r>
      <rPr>
        <sz val="10"/>
        <rFont val="바탕"/>
        <family val="1"/>
        <charset val="129"/>
      </rPr>
      <t>물꼭지고무고정핀</t>
    </r>
  </si>
  <si>
    <r>
      <rPr>
        <sz val="10"/>
        <rFont val="바탕"/>
        <family val="1"/>
        <charset val="129"/>
      </rPr>
      <t>가공</t>
    </r>
  </si>
  <si>
    <r>
      <rPr>
        <sz val="10"/>
        <rFont val="바탕"/>
        <family val="1"/>
        <charset val="129"/>
      </rPr>
      <t>분사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</si>
  <si>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너트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</si>
  <si>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>S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</si>
  <si>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>P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</si>
  <si>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S.P</t>
    </r>
    <r>
      <rPr>
        <sz val="10"/>
        <rFont val="바탕"/>
        <family val="1"/>
        <charset val="129"/>
      </rPr>
      <t>받침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칼라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</si>
  <si>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S.P</t>
    </r>
    <r>
      <rPr>
        <sz val="10"/>
        <rFont val="바탕"/>
        <family val="1"/>
        <charset val="129"/>
      </rPr>
      <t>가이드</t>
    </r>
  </si>
  <si>
    <r>
      <rPr>
        <sz val="10"/>
        <rFont val="바탕"/>
        <family val="1"/>
        <charset val="129"/>
      </rPr>
      <t>분사축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조절너트</t>
    </r>
  </si>
  <si>
    <r>
      <t>P.C</t>
    </r>
    <r>
      <rPr>
        <sz val="10"/>
        <rFont val="바탕"/>
        <family val="1"/>
        <charset val="129"/>
      </rPr>
      <t>통</t>
    </r>
  </si>
  <si>
    <r>
      <rPr>
        <sz val="10"/>
        <rFont val="바탕"/>
        <family val="1"/>
        <charset val="129"/>
      </rPr>
      <t>분사통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파이프</t>
    </r>
  </si>
  <si>
    <r>
      <rPr>
        <sz val="10"/>
        <rFont val="바탕"/>
        <family val="1"/>
        <charset val="129"/>
      </rPr>
      <t>고정너트</t>
    </r>
  </si>
  <si>
    <r>
      <rPr>
        <sz val="10"/>
        <rFont val="바탕"/>
        <family val="1"/>
        <charset val="129"/>
      </rPr>
      <t>초재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사각틀</t>
    </r>
  </si>
  <si>
    <r>
      <t>SUS</t>
    </r>
    <r>
      <rPr>
        <sz val="10"/>
        <rFont val="바탕"/>
        <family val="1"/>
        <charset val="129"/>
      </rPr>
      <t>왁크</t>
    </r>
  </si>
  <si>
    <r>
      <rPr>
        <sz val="10"/>
        <rFont val="바탕"/>
        <family val="1"/>
        <charset val="129"/>
      </rPr>
      <t>사각틀</t>
    </r>
  </si>
  <si>
    <r>
      <rPr>
        <sz val="10"/>
        <rFont val="바탕"/>
        <family val="1"/>
        <charset val="129"/>
      </rPr>
      <t>되박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</si>
  <si>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되박</t>
    </r>
    <r>
      <rPr>
        <sz val="10"/>
        <rFont val="Arial Narrow"/>
        <family val="2"/>
      </rPr>
      <t xml:space="preserve"> S.P</t>
    </r>
  </si>
  <si>
    <r>
      <rPr>
        <sz val="10"/>
        <rFont val="바탕"/>
        <family val="1"/>
        <charset val="129"/>
      </rPr>
      <t>되박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작동다이</t>
    </r>
  </si>
  <si>
    <r>
      <rPr>
        <sz val="10"/>
        <rFont val="바탕"/>
        <family val="1"/>
        <charset val="129"/>
      </rPr>
      <t>되박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가이드</t>
    </r>
  </si>
  <si>
    <r>
      <rPr>
        <sz val="10"/>
        <rFont val="바탕"/>
        <family val="1"/>
        <charset val="129"/>
      </rPr>
      <t>사각틀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가이드</t>
    </r>
  </si>
  <si>
    <r>
      <rPr>
        <sz val="10"/>
        <rFont val="바탕"/>
        <family val="1"/>
        <charset val="129"/>
      </rPr>
      <t>오일씰</t>
    </r>
  </si>
  <si>
    <r>
      <rPr>
        <sz val="10"/>
        <rFont val="바탕"/>
        <family val="1"/>
        <charset val="129"/>
      </rPr>
      <t>되박누름</t>
    </r>
    <r>
      <rPr>
        <sz val="10"/>
        <rFont val="Arial Narrow"/>
        <family val="2"/>
      </rPr>
      <t xml:space="preserve"> S.P</t>
    </r>
  </si>
  <si>
    <r>
      <rPr>
        <sz val="10"/>
        <rFont val="바탕"/>
        <family val="1"/>
        <charset val="129"/>
      </rPr>
      <t>스프링걸이</t>
    </r>
  </si>
  <si>
    <r>
      <rPr>
        <sz val="10"/>
        <rFont val="바탕"/>
        <family val="1"/>
        <charset val="129"/>
      </rPr>
      <t>스프링걸이볼트</t>
    </r>
  </si>
  <si>
    <r>
      <rPr>
        <sz val="10"/>
        <rFont val="바탕"/>
        <family val="1"/>
        <charset val="129"/>
      </rPr>
      <t>물주머니부분</t>
    </r>
  </si>
  <si>
    <r>
      <rPr>
        <sz val="10"/>
        <rFont val="바탕"/>
        <family val="1"/>
        <charset val="129"/>
      </rPr>
      <t>물주머니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틀</t>
    </r>
  </si>
  <si>
    <r>
      <rPr>
        <sz val="10"/>
        <rFont val="바탕"/>
        <family val="1"/>
        <charset val="129"/>
      </rPr>
      <t>물주머니틀센터판</t>
    </r>
  </si>
  <si>
    <r>
      <rPr>
        <sz val="10"/>
        <rFont val="바탕"/>
        <family val="1"/>
        <charset val="129"/>
      </rPr>
      <t>눈금판</t>
    </r>
  </si>
  <si>
    <r>
      <rPr>
        <sz val="10"/>
        <rFont val="바탕"/>
        <family val="1"/>
        <charset val="129"/>
      </rPr>
      <t>판스프링</t>
    </r>
  </si>
  <si>
    <r>
      <rPr>
        <sz val="10"/>
        <rFont val="바탕"/>
        <family val="1"/>
        <charset val="129"/>
      </rPr>
      <t>물주머니틀프레임</t>
    </r>
  </si>
  <si>
    <r>
      <rPr>
        <sz val="10"/>
        <rFont val="바탕"/>
        <family val="1"/>
        <charset val="129"/>
      </rPr>
      <t>물주머니프레임볼트</t>
    </r>
  </si>
  <si>
    <r>
      <rPr>
        <sz val="10"/>
        <rFont val="바탕"/>
        <family val="1"/>
        <charset val="129"/>
      </rPr>
      <t>물막이판</t>
    </r>
  </si>
  <si>
    <r>
      <rPr>
        <sz val="10"/>
        <rFont val="바탕"/>
        <family val="1"/>
        <charset val="129"/>
      </rPr>
      <t>핀플랜지</t>
    </r>
  </si>
  <si>
    <r>
      <rPr>
        <sz val="10"/>
        <rFont val="바탕"/>
        <family val="1"/>
        <charset val="129"/>
      </rPr>
      <t>레버축플랜지</t>
    </r>
  </si>
  <si>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</si>
  <si>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로드</t>
    </r>
  </si>
  <si>
    <r>
      <rPr>
        <sz val="10"/>
        <rFont val="바탕"/>
        <family val="1"/>
        <charset val="129"/>
      </rPr>
      <t>로드엔드베어링</t>
    </r>
  </si>
  <si>
    <r>
      <rPr>
        <sz val="10"/>
        <rFont val="바탕"/>
        <family val="1"/>
        <charset val="129"/>
      </rPr>
      <t>흡기브로워</t>
    </r>
  </si>
  <si>
    <r>
      <rPr>
        <sz val="10"/>
        <rFont val="바탕"/>
        <family val="1"/>
        <charset val="129"/>
      </rPr>
      <t>초제브로워</t>
    </r>
  </si>
  <si>
    <r>
      <rPr>
        <sz val="10"/>
        <rFont val="바탕"/>
        <family val="1"/>
        <charset val="129"/>
      </rPr>
      <t>호스류</t>
    </r>
  </si>
  <si>
    <r>
      <rPr>
        <sz val="10"/>
        <rFont val="바탕"/>
        <family val="1"/>
        <charset val="129"/>
      </rPr>
      <t>로드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</si>
  <si>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좌너트</t>
    </r>
  </si>
  <si>
    <r>
      <rPr>
        <sz val="10"/>
        <rFont val="바탕"/>
        <family val="1"/>
        <charset val="129"/>
      </rPr>
      <t>공급라인</t>
    </r>
  </si>
  <si>
    <r>
      <rPr>
        <sz val="10"/>
        <rFont val="바탕"/>
        <family val="1"/>
        <charset val="129"/>
      </rPr>
      <t>오바통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</si>
  <si>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공급통</t>
    </r>
  </si>
  <si>
    <r>
      <rPr>
        <sz val="10"/>
        <rFont val="바탕"/>
        <family val="1"/>
        <charset val="129"/>
      </rPr>
      <t>오바통</t>
    </r>
  </si>
  <si>
    <r>
      <rPr>
        <sz val="10"/>
        <rFont val="바탕"/>
        <family val="1"/>
        <charset val="129"/>
      </rPr>
      <t>릴레이통</t>
    </r>
  </si>
  <si>
    <r>
      <rPr>
        <sz val="10"/>
        <rFont val="바탕"/>
        <family val="1"/>
        <charset val="129"/>
      </rPr>
      <t>릴레이조절판</t>
    </r>
  </si>
  <si>
    <r>
      <rPr>
        <sz val="10"/>
        <rFont val="바탕"/>
        <family val="1"/>
        <charset val="129"/>
      </rPr>
      <t>공급관플랜지</t>
    </r>
  </si>
  <si>
    <r>
      <rPr>
        <sz val="10"/>
        <rFont val="바탕"/>
        <family val="1"/>
        <charset val="129"/>
      </rPr>
      <t>공급관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</si>
  <si>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수중펌프</t>
    </r>
  </si>
  <si>
    <r>
      <rPr>
        <sz val="10"/>
        <rFont val="바탕"/>
        <family val="1"/>
        <charset val="129"/>
      </rPr>
      <t>기타</t>
    </r>
  </si>
  <si>
    <r>
      <t>S.P</t>
    </r>
    <r>
      <rPr>
        <sz val="10"/>
        <rFont val="바탕"/>
        <family val="1"/>
        <charset val="129"/>
      </rPr>
      <t>고리브라켓</t>
    </r>
  </si>
  <si>
    <r>
      <rPr>
        <sz val="10"/>
        <rFont val="바탕"/>
        <family val="1"/>
        <charset val="129"/>
      </rPr>
      <t>레버고정볼트</t>
    </r>
  </si>
  <si>
    <r>
      <t xml:space="preserve">S.P </t>
    </r>
    <r>
      <rPr>
        <sz val="10"/>
        <rFont val="바탕"/>
        <family val="1"/>
        <charset val="129"/>
      </rPr>
      <t>고리고정볼트</t>
    </r>
  </si>
  <si>
    <r>
      <rPr>
        <sz val="10"/>
        <rFont val="바탕"/>
        <family val="1"/>
        <charset val="129"/>
      </rPr>
      <t>클러치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핸들</t>
    </r>
  </si>
  <si>
    <r>
      <rPr>
        <sz val="10"/>
        <rFont val="바탕"/>
        <family val="1"/>
        <charset val="129"/>
      </rPr>
      <t>클러치</t>
    </r>
  </si>
  <si>
    <r>
      <rPr>
        <sz val="10"/>
        <rFont val="바탕"/>
        <family val="1"/>
        <charset val="129"/>
      </rPr>
      <t>클러치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고정칼라</t>
    </r>
  </si>
  <si>
    <r>
      <rPr>
        <sz val="10"/>
        <rFont val="바탕"/>
        <family val="1"/>
        <charset val="129"/>
      </rPr>
      <t>클러치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</si>
  <si>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레버축보조스프링</t>
    </r>
  </si>
  <si>
    <r>
      <rPr>
        <sz val="10"/>
        <rFont val="바탕"/>
        <family val="1"/>
        <charset val="129"/>
      </rPr>
      <t>분사레버보조스프링</t>
    </r>
  </si>
  <si>
    <r>
      <rPr>
        <sz val="10"/>
        <rFont val="바탕"/>
        <family val="1"/>
        <charset val="129"/>
      </rPr>
      <t>라이나</t>
    </r>
  </si>
  <si>
    <r>
      <rPr>
        <sz val="10"/>
        <rFont val="바탕"/>
        <family val="1"/>
        <charset val="129"/>
      </rPr>
      <t>대퍼와셔</t>
    </r>
  </si>
  <si>
    <r>
      <rPr>
        <sz val="10"/>
        <rFont val="바탕"/>
        <family val="1"/>
        <charset val="129"/>
      </rPr>
      <t>조정볼트</t>
    </r>
  </si>
  <si>
    <r>
      <rPr>
        <sz val="10"/>
        <rFont val="바탕"/>
        <family val="1"/>
        <charset val="129"/>
      </rPr>
      <t>초재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후램</t>
    </r>
  </si>
  <si>
    <r>
      <rPr>
        <sz val="10"/>
        <rFont val="바탕"/>
        <family val="1"/>
        <charset val="129"/>
      </rPr>
      <t>상프레임</t>
    </r>
  </si>
  <si>
    <r>
      <rPr>
        <sz val="10"/>
        <rFont val="바탕"/>
        <family val="1"/>
        <charset val="129"/>
      </rPr>
      <t>하프레임</t>
    </r>
  </si>
  <si>
    <r>
      <rPr>
        <sz val="10"/>
        <rFont val="바탕"/>
        <family val="1"/>
        <charset val="129"/>
      </rPr>
      <t>캠축구동텐션</t>
    </r>
  </si>
  <si>
    <r>
      <rPr>
        <sz val="10"/>
        <rFont val="바탕"/>
        <family val="1"/>
        <charset val="129"/>
      </rPr>
      <t>텐션베이스</t>
    </r>
  </si>
  <si>
    <r>
      <rPr>
        <sz val="10"/>
        <rFont val="바탕"/>
        <family val="1"/>
        <charset val="129"/>
      </rPr>
      <t>텐션핀</t>
    </r>
  </si>
  <si>
    <r>
      <rPr>
        <sz val="10"/>
        <rFont val="바탕"/>
        <family val="1"/>
        <charset val="129"/>
      </rPr>
      <t>힌지</t>
    </r>
  </si>
  <si>
    <r>
      <rPr>
        <sz val="10"/>
        <rFont val="바탕"/>
        <family val="1"/>
        <charset val="129"/>
      </rPr>
      <t>상힌지</t>
    </r>
  </si>
  <si>
    <r>
      <rPr>
        <sz val="10"/>
        <rFont val="바탕"/>
        <family val="1"/>
        <charset val="129"/>
      </rPr>
      <t>하힌지</t>
    </r>
  </si>
  <si>
    <r>
      <rPr>
        <sz val="10"/>
        <rFont val="바탕"/>
        <family val="1"/>
        <charset val="129"/>
      </rPr>
      <t>리프트</t>
    </r>
  </si>
  <si>
    <r>
      <rPr>
        <sz val="10"/>
        <rFont val="바탕"/>
        <family val="1"/>
        <charset val="129"/>
      </rPr>
      <t>에어실린더</t>
    </r>
  </si>
  <si>
    <r>
      <rPr>
        <sz val="10"/>
        <rFont val="바탕"/>
        <family val="1"/>
        <charset val="129"/>
      </rPr>
      <t>실린더수동밸브</t>
    </r>
  </si>
  <si>
    <r>
      <rPr>
        <sz val="10"/>
        <rFont val="바탕"/>
        <family val="1"/>
        <charset val="129"/>
      </rPr>
      <t>수동밸브</t>
    </r>
  </si>
  <si>
    <r>
      <rPr>
        <sz val="10"/>
        <rFont val="바탕"/>
        <family val="1"/>
        <charset val="129"/>
      </rPr>
      <t>에어피팅류</t>
    </r>
  </si>
  <si>
    <r>
      <rPr>
        <sz val="10"/>
        <rFont val="바탕"/>
        <family val="1"/>
        <charset val="129"/>
      </rPr>
      <t>탈수축</t>
    </r>
  </si>
  <si>
    <r>
      <rPr>
        <sz val="10"/>
        <rFont val="바탕"/>
        <family val="1"/>
        <charset val="129"/>
      </rPr>
      <t>축</t>
    </r>
  </si>
  <si>
    <r>
      <t>UC</t>
    </r>
    <r>
      <rPr>
        <sz val="10"/>
        <rFont val="바탕"/>
        <family val="1"/>
        <charset val="129"/>
      </rPr>
      <t>베어링</t>
    </r>
  </si>
  <si>
    <r>
      <rPr>
        <sz val="10"/>
        <rFont val="바탕"/>
        <family val="1"/>
        <charset val="129"/>
      </rPr>
      <t>체인기어</t>
    </r>
  </si>
  <si>
    <r>
      <t>2</t>
    </r>
    <r>
      <rPr>
        <sz val="10"/>
        <rFont val="바탕"/>
        <family val="1"/>
        <charset val="129"/>
      </rPr>
      <t>열</t>
    </r>
  </si>
  <si>
    <r>
      <rPr>
        <sz val="10"/>
        <rFont val="바탕"/>
        <family val="1"/>
        <charset val="129"/>
      </rPr>
      <t>캠보스</t>
    </r>
  </si>
  <si>
    <r>
      <rPr>
        <sz val="10"/>
        <rFont val="바탕"/>
        <family val="1"/>
        <charset val="129"/>
      </rPr>
      <t>캠</t>
    </r>
  </si>
  <si>
    <r>
      <rPr>
        <sz val="10"/>
        <rFont val="바탕"/>
        <family val="1"/>
        <charset val="129"/>
      </rPr>
      <t>캠와셔</t>
    </r>
  </si>
  <si>
    <r>
      <rPr>
        <sz val="10"/>
        <rFont val="바탕"/>
        <family val="1"/>
        <charset val="129"/>
      </rPr>
      <t>슬라이더부품</t>
    </r>
  </si>
  <si>
    <r>
      <rPr>
        <sz val="10"/>
        <rFont val="바탕"/>
        <family val="1"/>
        <charset val="129"/>
      </rPr>
      <t>파이프기둥</t>
    </r>
  </si>
  <si>
    <r>
      <t>M.C</t>
    </r>
    <r>
      <rPr>
        <sz val="10"/>
        <rFont val="바탕"/>
        <family val="1"/>
        <charset val="129"/>
      </rPr>
      <t>마개</t>
    </r>
  </si>
  <si>
    <r>
      <rPr>
        <sz val="10"/>
        <rFont val="바탕"/>
        <family val="1"/>
        <charset val="129"/>
      </rPr>
      <t>오링</t>
    </r>
    <r>
      <rPr>
        <sz val="10"/>
        <rFont val="Arial Narrow"/>
        <family val="2"/>
      </rPr>
      <t>(G40 or G45)</t>
    </r>
  </si>
  <si>
    <r>
      <rPr>
        <sz val="10"/>
        <rFont val="바탕"/>
        <family val="1"/>
        <charset val="129"/>
      </rPr>
      <t>오링</t>
    </r>
  </si>
  <si>
    <r>
      <rPr>
        <sz val="10"/>
        <rFont val="바탕"/>
        <family val="1"/>
        <charset val="129"/>
      </rPr>
      <t>하판메달</t>
    </r>
  </si>
  <si>
    <r>
      <t>DU</t>
    </r>
    <r>
      <rPr>
        <sz val="10"/>
        <rFont val="바탕"/>
        <family val="1"/>
        <charset val="129"/>
      </rPr>
      <t>붓싱</t>
    </r>
  </si>
  <si>
    <r>
      <rPr>
        <sz val="10"/>
        <rFont val="바탕"/>
        <family val="1"/>
        <charset val="129"/>
      </rPr>
      <t>리데나</t>
    </r>
  </si>
  <si>
    <r>
      <rPr>
        <sz val="10"/>
        <rFont val="바탕"/>
        <family val="1"/>
        <charset val="129"/>
      </rPr>
      <t>슬라이더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</si>
  <si>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후레임철판</t>
    </r>
  </si>
  <si>
    <r>
      <rPr>
        <sz val="10"/>
        <rFont val="바탕"/>
        <family val="1"/>
        <charset val="129"/>
      </rPr>
      <t>중간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베어링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고정대</t>
    </r>
  </si>
  <si>
    <r>
      <rPr>
        <sz val="10"/>
        <rFont val="바탕"/>
        <family val="1"/>
        <charset val="129"/>
      </rPr>
      <t>탈수상판</t>
    </r>
  </si>
  <si>
    <r>
      <rPr>
        <sz val="10"/>
        <rFont val="바탕"/>
        <family val="1"/>
        <charset val="129"/>
      </rPr>
      <t>슬라이더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판</t>
    </r>
  </si>
  <si>
    <r>
      <t>H</t>
    </r>
    <r>
      <rPr>
        <sz val="10"/>
        <rFont val="바탕"/>
        <family val="1"/>
        <charset val="129"/>
      </rPr>
      <t>빔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보강평철</t>
    </r>
  </si>
  <si>
    <r>
      <rPr>
        <sz val="10"/>
        <rFont val="바탕"/>
        <family val="1"/>
        <charset val="129"/>
      </rPr>
      <t>탈수하판</t>
    </r>
  </si>
  <si>
    <r>
      <rPr>
        <sz val="10"/>
        <rFont val="바탕"/>
        <family val="1"/>
        <charset val="129"/>
      </rPr>
      <t>끝막이보강</t>
    </r>
  </si>
  <si>
    <r>
      <rPr>
        <sz val="10"/>
        <rFont val="바탕"/>
        <family val="1"/>
        <charset val="129"/>
      </rPr>
      <t>물막이평철</t>
    </r>
  </si>
  <si>
    <r>
      <rPr>
        <sz val="10"/>
        <rFont val="바탕"/>
        <family val="1"/>
        <charset val="129"/>
      </rPr>
      <t>롯드봉</t>
    </r>
  </si>
  <si>
    <r>
      <rPr>
        <sz val="10"/>
        <rFont val="바탕"/>
        <family val="1"/>
        <charset val="129"/>
      </rPr>
      <t>상롯드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고정판</t>
    </r>
  </si>
  <si>
    <r>
      <t>JF</t>
    </r>
    <r>
      <rPr>
        <sz val="10"/>
        <rFont val="바탕"/>
        <family val="1"/>
        <charset val="129"/>
      </rPr>
      <t>베어링</t>
    </r>
  </si>
  <si>
    <r>
      <rPr>
        <sz val="10"/>
        <rFont val="바탕"/>
        <family val="1"/>
        <charset val="129"/>
      </rPr>
      <t>육각롯드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</si>
  <si>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너트</t>
    </r>
  </si>
  <si>
    <r>
      <t xml:space="preserve">B/R </t>
    </r>
    <r>
      <rPr>
        <sz val="10"/>
        <rFont val="바탕"/>
        <family val="1"/>
        <charset val="129"/>
      </rPr>
      <t>와셔</t>
    </r>
  </si>
  <si>
    <r>
      <rPr>
        <sz val="10"/>
        <rFont val="바탕"/>
        <family val="1"/>
        <charset val="129"/>
      </rPr>
      <t>캠롤러</t>
    </r>
  </si>
  <si>
    <r>
      <t xml:space="preserve">B/R </t>
    </r>
    <r>
      <rPr>
        <sz val="10"/>
        <rFont val="바탕"/>
        <family val="1"/>
        <charset val="129"/>
      </rPr>
      <t>고정판</t>
    </r>
  </si>
  <si>
    <r>
      <rPr>
        <sz val="10"/>
        <rFont val="바탕"/>
        <family val="1"/>
        <charset val="129"/>
      </rPr>
      <t>볼베어링</t>
    </r>
  </si>
  <si>
    <r>
      <rPr>
        <sz val="10"/>
        <rFont val="바탕"/>
        <family val="1"/>
        <charset val="129"/>
      </rPr>
      <t>고정와셔</t>
    </r>
  </si>
  <si>
    <r>
      <rPr>
        <sz val="10"/>
        <rFont val="바탕"/>
        <family val="1"/>
        <charset val="129"/>
      </rPr>
      <t>탈수텐션</t>
    </r>
  </si>
  <si>
    <r>
      <rPr>
        <sz val="10"/>
        <rFont val="바탕"/>
        <family val="1"/>
        <charset val="129"/>
      </rPr>
      <t>텐션기어</t>
    </r>
  </si>
  <si>
    <r>
      <rPr>
        <sz val="10"/>
        <rFont val="바탕"/>
        <family val="1"/>
        <charset val="129"/>
      </rPr>
      <t>육각너트</t>
    </r>
  </si>
  <si>
    <r>
      <rPr>
        <sz val="10"/>
        <rFont val="바탕"/>
        <family val="1"/>
        <charset val="129"/>
      </rPr>
      <t>스폰지</t>
    </r>
  </si>
  <si>
    <r>
      <rPr>
        <sz val="10"/>
        <rFont val="바탕"/>
        <family val="1"/>
        <charset val="129"/>
      </rPr>
      <t>스폰지판</t>
    </r>
  </si>
  <si>
    <r>
      <rPr>
        <sz val="10"/>
        <rFont val="바탕"/>
        <family val="1"/>
        <charset val="129"/>
      </rPr>
      <t>스폰지판고리</t>
    </r>
  </si>
  <si>
    <r>
      <rPr>
        <sz val="10"/>
        <rFont val="바탕"/>
        <family val="1"/>
        <charset val="129"/>
      </rPr>
      <t>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</si>
  <si>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둥근머리볼트</t>
    </r>
  </si>
  <si>
    <r>
      <rPr>
        <sz val="10"/>
        <rFont val="바탕"/>
        <family val="1"/>
        <charset val="129"/>
      </rPr>
      <t>카바스폰지걸이앵글</t>
    </r>
  </si>
  <si>
    <r>
      <rPr>
        <sz val="10"/>
        <rFont val="바탕"/>
        <family val="1"/>
        <charset val="129"/>
      </rPr>
      <t>카바</t>
    </r>
  </si>
  <si>
    <r>
      <rPr>
        <sz val="10"/>
        <rFont val="바탕"/>
        <family val="1"/>
        <charset val="129"/>
      </rPr>
      <t>물받이</t>
    </r>
  </si>
  <si>
    <r>
      <rPr>
        <sz val="10"/>
        <rFont val="바탕"/>
        <family val="1"/>
        <charset val="129"/>
      </rPr>
      <t>하부떼기축</t>
    </r>
  </si>
  <si>
    <r>
      <rPr>
        <sz val="10"/>
        <rFont val="바탕"/>
        <family val="1"/>
        <charset val="129"/>
      </rPr>
      <t>하부떼기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</si>
  <si>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</si>
  <si>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하부떼기브라켓</t>
    </r>
  </si>
  <si>
    <r>
      <rPr>
        <sz val="10"/>
        <rFont val="바탕"/>
        <family val="1"/>
        <charset val="129"/>
      </rPr>
      <t>하부떼기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로라</t>
    </r>
  </si>
  <si>
    <r>
      <rPr>
        <sz val="10"/>
        <rFont val="바탕"/>
        <family val="1"/>
        <charset val="129"/>
      </rPr>
      <t>롤브라켓</t>
    </r>
  </si>
  <si>
    <r>
      <rPr>
        <sz val="10"/>
        <rFont val="바탕"/>
        <family val="1"/>
        <charset val="129"/>
      </rPr>
      <t>로드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</si>
  <si>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축중간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받침</t>
    </r>
  </si>
  <si>
    <r>
      <rPr>
        <sz val="10"/>
        <rFont val="바탕"/>
        <family val="1"/>
        <charset val="129"/>
      </rPr>
      <t>축부싱케이스</t>
    </r>
  </si>
  <si>
    <r>
      <rPr>
        <sz val="10"/>
        <rFont val="바탕"/>
        <family val="1"/>
        <charset val="129"/>
      </rPr>
      <t>부쉬</t>
    </r>
  </si>
  <si>
    <r>
      <t xml:space="preserve">B/R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</si>
  <si>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때기축</t>
    </r>
  </si>
  <si>
    <r>
      <rPr>
        <sz val="10"/>
        <rFont val="바탕"/>
        <family val="1"/>
        <charset val="129"/>
      </rPr>
      <t>떼기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</si>
  <si>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떼기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로라</t>
    </r>
  </si>
  <si>
    <r>
      <rPr>
        <sz val="10"/>
        <rFont val="바탕"/>
        <family val="1"/>
        <charset val="129"/>
      </rPr>
      <t>스텐</t>
    </r>
    <r>
      <rPr>
        <sz val="10"/>
        <rFont val="Arial Narrow"/>
        <family val="2"/>
      </rPr>
      <t>PIPE</t>
    </r>
  </si>
  <si>
    <r>
      <rPr>
        <sz val="10"/>
        <rFont val="바탕"/>
        <family val="1"/>
        <charset val="129"/>
      </rPr>
      <t>로드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걸이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</si>
  <si>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t xml:space="preserve">S.P </t>
    </r>
    <r>
      <rPr>
        <sz val="10"/>
        <rFont val="바탕"/>
        <family val="1"/>
        <charset val="129"/>
      </rPr>
      <t>걸이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레버</t>
    </r>
  </si>
  <si>
    <r>
      <rPr>
        <sz val="10"/>
        <rFont val="바탕"/>
        <family val="1"/>
        <charset val="129"/>
      </rPr>
      <t>인장스프링</t>
    </r>
  </si>
  <si>
    <r>
      <rPr>
        <sz val="10"/>
        <rFont val="바탕"/>
        <family val="1"/>
        <charset val="129"/>
      </rPr>
      <t>중간지지대</t>
    </r>
  </si>
  <si>
    <r>
      <rPr>
        <sz val="10"/>
        <rFont val="바탕"/>
        <family val="1"/>
        <charset val="129"/>
      </rPr>
      <t>베어링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Collar</t>
    </r>
  </si>
  <si>
    <r>
      <rPr>
        <sz val="10"/>
        <rFont val="바탕"/>
        <family val="1"/>
        <charset val="129"/>
      </rPr>
      <t>베어링다이</t>
    </r>
  </si>
  <si>
    <r>
      <rPr>
        <sz val="10"/>
        <rFont val="바탕"/>
        <family val="1"/>
        <charset val="129"/>
      </rPr>
      <t>스텐로라축</t>
    </r>
  </si>
  <si>
    <r>
      <rPr>
        <sz val="10"/>
        <rFont val="바탕"/>
        <family val="1"/>
        <charset val="129"/>
      </rPr>
      <t>축고정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</si>
  <si>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스텐로라</t>
    </r>
  </si>
  <si>
    <r>
      <rPr>
        <sz val="10"/>
        <rFont val="바탕"/>
        <family val="1"/>
        <charset val="129"/>
      </rPr>
      <t>스텐로라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브라켓</t>
    </r>
  </si>
  <si>
    <r>
      <rPr>
        <sz val="10"/>
        <rFont val="바탕"/>
        <family val="1"/>
        <charset val="129"/>
      </rPr>
      <t>로드걸이</t>
    </r>
  </si>
  <si>
    <r>
      <t xml:space="preserve">S.P </t>
    </r>
    <r>
      <rPr>
        <sz val="10"/>
        <rFont val="바탕"/>
        <family val="1"/>
        <charset val="129"/>
      </rPr>
      <t>걸이</t>
    </r>
  </si>
  <si>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중앙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고정브라켓</t>
    </r>
  </si>
  <si>
    <r>
      <t>B/R</t>
    </r>
    <r>
      <rPr>
        <sz val="10"/>
        <rFont val="바탕"/>
        <family val="1"/>
        <charset val="129"/>
      </rPr>
      <t>고정대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</si>
  <si>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베어링</t>
    </r>
  </si>
  <si>
    <r>
      <rPr>
        <sz val="10"/>
        <rFont val="바탕"/>
        <family val="1"/>
        <charset val="129"/>
      </rPr>
      <t>중간체인</t>
    </r>
  </si>
  <si>
    <r>
      <rPr>
        <sz val="10"/>
        <rFont val="바탕"/>
        <family val="1"/>
        <charset val="129"/>
      </rPr>
      <t>어태치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체인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</si>
  <si>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철판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</si>
  <si>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앵글</t>
    </r>
  </si>
  <si>
    <r>
      <rPr>
        <sz val="10"/>
        <rFont val="바탕"/>
        <family val="1"/>
        <charset val="129"/>
      </rPr>
      <t>스프라켓용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핀</t>
    </r>
  </si>
  <si>
    <r>
      <rPr>
        <sz val="10"/>
        <rFont val="바탕"/>
        <family val="1"/>
        <charset val="129"/>
      </rPr>
      <t>핀고정너트</t>
    </r>
  </si>
  <si>
    <r>
      <rPr>
        <sz val="10"/>
        <rFont val="바탕"/>
        <family val="1"/>
        <charset val="129"/>
      </rPr>
      <t>텐션볼트</t>
    </r>
  </si>
  <si>
    <r>
      <rPr>
        <sz val="10"/>
        <rFont val="바탕"/>
        <family val="1"/>
        <charset val="129"/>
      </rPr>
      <t>가공와셔</t>
    </r>
  </si>
  <si>
    <r>
      <rPr>
        <sz val="10"/>
        <rFont val="바탕"/>
        <family val="1"/>
        <charset val="129"/>
      </rPr>
      <t>체인기어고정볼트</t>
    </r>
  </si>
  <si>
    <r>
      <rPr>
        <sz val="10"/>
        <rFont val="바탕"/>
        <family val="1"/>
        <charset val="129"/>
      </rPr>
      <t>체인기어틈새칼라</t>
    </r>
  </si>
  <si>
    <r>
      <rPr>
        <sz val="10"/>
        <rFont val="바탕"/>
        <family val="1"/>
        <charset val="129"/>
      </rPr>
      <t>체인기어고정칼라</t>
    </r>
  </si>
  <si>
    <r>
      <rPr>
        <sz val="10"/>
        <rFont val="바탕"/>
        <family val="1"/>
        <charset val="129"/>
      </rPr>
      <t>하부떼기캠</t>
    </r>
  </si>
  <si>
    <r>
      <rPr>
        <sz val="10"/>
        <rFont val="바탕"/>
        <family val="1"/>
        <charset val="129"/>
      </rPr>
      <t>떼기캠</t>
    </r>
  </si>
  <si>
    <r>
      <rPr>
        <sz val="10"/>
        <rFont val="바탕"/>
        <family val="1"/>
        <charset val="129"/>
      </rPr>
      <t>스텐롤캠</t>
    </r>
  </si>
  <si>
    <r>
      <rPr>
        <sz val="10"/>
        <rFont val="바탕"/>
        <family val="1"/>
        <charset val="129"/>
      </rPr>
      <t>갈퀴캠</t>
    </r>
  </si>
  <si>
    <r>
      <rPr>
        <sz val="10"/>
        <rFont val="바탕"/>
        <family val="1"/>
        <charset val="129"/>
      </rPr>
      <t>캠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</si>
  <si>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캠과</t>
    </r>
    <r>
      <rPr>
        <sz val="10"/>
        <rFont val="Arial Narrow"/>
        <family val="2"/>
      </rPr>
      <t xml:space="preserve"> B/R </t>
    </r>
    <r>
      <rPr>
        <sz val="10"/>
        <rFont val="바탕"/>
        <family val="1"/>
        <charset val="129"/>
      </rPr>
      <t>틈새칼라</t>
    </r>
  </si>
  <si>
    <r>
      <rPr>
        <sz val="10"/>
        <rFont val="바탕"/>
        <family val="1"/>
        <charset val="129"/>
      </rPr>
      <t>레버축</t>
    </r>
  </si>
  <si>
    <r>
      <rPr>
        <sz val="10"/>
        <rFont val="바탕"/>
        <family val="1"/>
        <charset val="129"/>
      </rPr>
      <t>레버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고정브라켓</t>
    </r>
  </si>
  <si>
    <r>
      <t>1</t>
    </r>
    <r>
      <rPr>
        <sz val="10"/>
        <rFont val="바탕"/>
        <family val="1"/>
        <charset val="129"/>
      </rPr>
      <t>떼기레버</t>
    </r>
  </si>
  <si>
    <r>
      <rPr>
        <sz val="10"/>
        <rFont val="바탕"/>
        <family val="1"/>
        <charset val="129"/>
      </rPr>
      <t>하부떼기레버</t>
    </r>
  </si>
  <si>
    <r>
      <rPr>
        <sz val="10"/>
        <rFont val="바탕"/>
        <family val="1"/>
        <charset val="129"/>
      </rPr>
      <t>스텐롤레버</t>
    </r>
  </si>
  <si>
    <r>
      <rPr>
        <sz val="10"/>
        <rFont val="바탕"/>
        <family val="1"/>
        <charset val="129"/>
      </rPr>
      <t>떼기레버</t>
    </r>
  </si>
  <si>
    <r>
      <rPr>
        <sz val="10"/>
        <rFont val="바탕"/>
        <family val="1"/>
        <charset val="129"/>
      </rPr>
      <t>레버틈새칼라</t>
    </r>
  </si>
  <si>
    <r>
      <rPr>
        <sz val="10"/>
        <rFont val="바탕"/>
        <family val="1"/>
        <charset val="129"/>
      </rPr>
      <t>고정칼라</t>
    </r>
  </si>
  <si>
    <r>
      <rPr>
        <sz val="10"/>
        <rFont val="바탕"/>
        <family val="1"/>
        <charset val="129"/>
      </rPr>
      <t>로드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</si>
  <si>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레버붓싱</t>
    </r>
  </si>
  <si>
    <r>
      <rPr>
        <sz val="10"/>
        <rFont val="바탕"/>
        <family val="1"/>
        <charset val="129"/>
      </rPr>
      <t>연접봉</t>
    </r>
  </si>
  <si>
    <r>
      <rPr>
        <sz val="10"/>
        <rFont val="바탕"/>
        <family val="1"/>
        <charset val="129"/>
      </rPr>
      <t>갈퀴봉</t>
    </r>
  </si>
  <si>
    <r>
      <rPr>
        <sz val="10"/>
        <rFont val="바탕"/>
        <family val="1"/>
        <charset val="129"/>
      </rPr>
      <t>떼기연결봉</t>
    </r>
  </si>
  <si>
    <r>
      <rPr>
        <sz val="10"/>
        <rFont val="바탕"/>
        <family val="1"/>
        <charset val="129"/>
      </rPr>
      <t>스텐롤연결봉</t>
    </r>
  </si>
  <si>
    <r>
      <t>2,4</t>
    </r>
    <r>
      <rPr>
        <sz val="10"/>
        <rFont val="바탕"/>
        <family val="1"/>
        <charset val="129"/>
      </rPr>
      <t>번떼기연결봉</t>
    </r>
  </si>
  <si>
    <r>
      <rPr>
        <sz val="10"/>
        <rFont val="바탕"/>
        <family val="1"/>
        <charset val="129"/>
      </rPr>
      <t>하부떼기봉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</si>
  <si>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좌너트</t>
    </r>
  </si>
  <si>
    <r>
      <rPr>
        <sz val="10"/>
        <rFont val="바탕"/>
        <family val="1"/>
        <charset val="129"/>
      </rPr>
      <t>브로아</t>
    </r>
  </si>
  <si>
    <r>
      <rPr>
        <sz val="10"/>
        <rFont val="바탕"/>
        <family val="1"/>
        <charset val="129"/>
      </rPr>
      <t>고압파이프</t>
    </r>
  </si>
  <si>
    <r>
      <rPr>
        <sz val="10"/>
        <rFont val="바탕"/>
        <family val="1"/>
        <charset val="129"/>
      </rPr>
      <t>알미늄흡입관</t>
    </r>
  </si>
  <si>
    <r>
      <rPr>
        <sz val="10"/>
        <rFont val="바탕"/>
        <family val="1"/>
        <charset val="129"/>
      </rPr>
      <t>기어</t>
    </r>
  </si>
  <si>
    <r>
      <rPr>
        <sz val="10"/>
        <rFont val="바탕"/>
        <family val="1"/>
        <charset val="129"/>
      </rPr>
      <t>중간메달브라켓</t>
    </r>
  </si>
  <si>
    <r>
      <rPr>
        <sz val="10"/>
        <rFont val="바탕"/>
        <family val="1"/>
        <charset val="129"/>
      </rPr>
      <t>브로아모터</t>
    </r>
  </si>
  <si>
    <r>
      <rPr>
        <sz val="10"/>
        <rFont val="바탕"/>
        <family val="1"/>
        <charset val="129"/>
      </rPr>
      <t>브로아구동축</t>
    </r>
  </si>
  <si>
    <r>
      <rPr>
        <sz val="10"/>
        <rFont val="바탕"/>
        <family val="1"/>
        <charset val="129"/>
      </rPr>
      <t>마환봉</t>
    </r>
  </si>
  <si>
    <r>
      <rPr>
        <sz val="10"/>
        <rFont val="바탕"/>
        <family val="1"/>
        <charset val="129"/>
      </rPr>
      <t>구동체인기어</t>
    </r>
  </si>
  <si>
    <r>
      <rPr>
        <sz val="10"/>
        <rFont val="바탕"/>
        <family val="1"/>
        <charset val="129"/>
      </rPr>
      <t>구동평기어</t>
    </r>
  </si>
  <si>
    <r>
      <rPr>
        <sz val="10"/>
        <rFont val="바탕"/>
        <family val="1"/>
        <charset val="129"/>
      </rPr>
      <t>중간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메달</t>
    </r>
  </si>
  <si>
    <r>
      <rPr>
        <sz val="10"/>
        <rFont val="바탕"/>
        <family val="1"/>
        <charset val="129"/>
      </rPr>
      <t>작은로라</t>
    </r>
  </si>
  <si>
    <r>
      <rPr>
        <sz val="10"/>
        <rFont val="바탕"/>
        <family val="1"/>
        <charset val="129"/>
      </rPr>
      <t>평기어</t>
    </r>
  </si>
  <si>
    <r>
      <rPr>
        <sz val="10"/>
        <rFont val="바탕"/>
        <family val="1"/>
        <charset val="129"/>
      </rPr>
      <t>브라켓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</si>
  <si>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평철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너트</t>
    </r>
  </si>
  <si>
    <r>
      <t>MC,</t>
    </r>
    <r>
      <rPr>
        <sz val="10"/>
        <rFont val="바탕"/>
        <family val="1"/>
        <charset val="129"/>
      </rPr>
      <t>오링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부품</t>
    </r>
  </si>
  <si>
    <r>
      <t xml:space="preserve">M.C </t>
    </r>
    <r>
      <rPr>
        <sz val="10"/>
        <rFont val="바탕"/>
        <family val="1"/>
        <charset val="129"/>
      </rPr>
      <t>롤브라켓</t>
    </r>
  </si>
  <si>
    <r>
      <t xml:space="preserve">M.C </t>
    </r>
    <r>
      <rPr>
        <sz val="10"/>
        <rFont val="바탕"/>
        <family val="1"/>
        <charset val="129"/>
      </rPr>
      <t>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</si>
  <si>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스텐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유도봉</t>
    </r>
  </si>
  <si>
    <r>
      <rPr>
        <sz val="10"/>
        <rFont val="바탕"/>
        <family val="1"/>
        <charset val="129"/>
      </rPr>
      <t>롤축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컬러</t>
    </r>
  </si>
  <si>
    <r>
      <t xml:space="preserve">M.C </t>
    </r>
    <r>
      <rPr>
        <sz val="10"/>
        <rFont val="바탕"/>
        <family val="1"/>
        <charset val="129"/>
      </rPr>
      <t>롤</t>
    </r>
  </si>
  <si>
    <r>
      <t xml:space="preserve">M.C </t>
    </r>
    <r>
      <rPr>
        <sz val="10"/>
        <rFont val="바탕"/>
        <family val="1"/>
        <charset val="129"/>
      </rPr>
      <t>롤축</t>
    </r>
  </si>
  <si>
    <r>
      <rPr>
        <sz val="10"/>
        <rFont val="바탕"/>
        <family val="1"/>
        <charset val="129"/>
      </rPr>
      <t>작은로라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고정대받침</t>
    </r>
  </si>
  <si>
    <r>
      <rPr>
        <sz val="10"/>
        <rFont val="바탕"/>
        <family val="1"/>
        <charset val="129"/>
      </rPr>
      <t>김배출부분</t>
    </r>
  </si>
  <si>
    <r>
      <rPr>
        <sz val="10"/>
        <rFont val="바탕"/>
        <family val="1"/>
        <charset val="129"/>
      </rPr>
      <t>김배출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로라</t>
    </r>
  </si>
  <si>
    <r>
      <rPr>
        <sz val="10"/>
        <rFont val="바탕"/>
        <family val="1"/>
        <charset val="129"/>
      </rPr>
      <t>연마파이트</t>
    </r>
  </si>
  <si>
    <r>
      <rPr>
        <sz val="10"/>
        <rFont val="바탕"/>
        <family val="1"/>
        <charset val="129"/>
      </rPr>
      <t>고무로라축</t>
    </r>
  </si>
  <si>
    <r>
      <rPr>
        <sz val="10"/>
        <rFont val="바탕"/>
        <family val="1"/>
        <charset val="129"/>
      </rPr>
      <t>김배출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고무</t>
    </r>
  </si>
  <si>
    <r>
      <t xml:space="preserve">B/R </t>
    </r>
    <r>
      <rPr>
        <sz val="10"/>
        <rFont val="바탕"/>
        <family val="1"/>
        <charset val="129"/>
      </rPr>
      <t>고정브라켓</t>
    </r>
  </si>
  <si>
    <r>
      <rPr>
        <sz val="10"/>
        <rFont val="바탕"/>
        <family val="1"/>
        <charset val="129"/>
      </rPr>
      <t>스피드모터</t>
    </r>
  </si>
  <si>
    <r>
      <rPr>
        <sz val="10"/>
        <rFont val="바탕"/>
        <family val="1"/>
        <charset val="129"/>
      </rPr>
      <t>모터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</si>
  <si>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중앙레일</t>
    </r>
  </si>
  <si>
    <r>
      <rPr>
        <sz val="10"/>
        <rFont val="바탕"/>
        <family val="1"/>
        <charset val="129"/>
      </rPr>
      <t>스텐레일</t>
    </r>
  </si>
  <si>
    <r>
      <rPr>
        <sz val="10"/>
        <rFont val="바탕"/>
        <family val="1"/>
        <charset val="129"/>
      </rPr>
      <t>레일브라켓</t>
    </r>
  </si>
  <si>
    <r>
      <rPr>
        <sz val="10"/>
        <rFont val="바탕"/>
        <family val="1"/>
        <charset val="129"/>
      </rPr>
      <t>떼기전받침</t>
    </r>
  </si>
  <si>
    <r>
      <rPr>
        <sz val="10"/>
        <rFont val="바탕"/>
        <family val="1"/>
        <charset val="129"/>
      </rPr>
      <t>칼퀴</t>
    </r>
  </si>
  <si>
    <r>
      <rPr>
        <sz val="10"/>
        <rFont val="바탕"/>
        <family val="1"/>
        <charset val="129"/>
      </rPr>
      <t>갈퀴</t>
    </r>
  </si>
  <si>
    <r>
      <rPr>
        <sz val="10"/>
        <rFont val="바탕"/>
        <family val="1"/>
        <charset val="129"/>
      </rPr>
      <t>스텐봉</t>
    </r>
  </si>
  <si>
    <r>
      <rPr>
        <sz val="10"/>
        <rFont val="바탕"/>
        <family val="1"/>
        <charset val="129"/>
      </rPr>
      <t>베어링서포트</t>
    </r>
  </si>
  <si>
    <r>
      <rPr>
        <sz val="10"/>
        <rFont val="바탕"/>
        <family val="1"/>
        <charset val="129"/>
      </rPr>
      <t>프레임</t>
    </r>
  </si>
  <si>
    <r>
      <rPr>
        <sz val="10"/>
        <rFont val="바탕"/>
        <family val="1"/>
        <charset val="129"/>
      </rPr>
      <t>캠</t>
    </r>
    <r>
      <rPr>
        <sz val="10"/>
        <rFont val="Arial Narrow"/>
        <family val="2"/>
      </rPr>
      <t>,</t>
    </r>
    <r>
      <rPr>
        <sz val="10"/>
        <rFont val="바탕"/>
        <family val="1"/>
        <charset val="129"/>
      </rPr>
      <t>레버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중간고정판</t>
    </r>
  </si>
  <si>
    <r>
      <rPr>
        <sz val="10"/>
        <rFont val="바탕"/>
        <family val="1"/>
        <charset val="129"/>
      </rPr>
      <t>장력볼트</t>
    </r>
  </si>
  <si>
    <r>
      <rPr>
        <sz val="10"/>
        <rFont val="바탕"/>
        <family val="1"/>
        <charset val="129"/>
      </rPr>
      <t>장력너트</t>
    </r>
  </si>
  <si>
    <r>
      <rPr>
        <sz val="10"/>
        <rFont val="바탕"/>
        <family val="1"/>
        <charset val="129"/>
      </rPr>
      <t>추가콘베어</t>
    </r>
  </si>
  <si>
    <r>
      <t xml:space="preserve">G </t>
    </r>
    <r>
      <rPr>
        <sz val="10"/>
        <rFont val="바탕"/>
        <family val="1"/>
        <charset val="129"/>
      </rPr>
      <t>축</t>
    </r>
  </si>
  <si>
    <r>
      <t>G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</si>
  <si>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축고정볼트</t>
    </r>
  </si>
  <si>
    <r>
      <t>3</t>
    </r>
    <r>
      <rPr>
        <sz val="10"/>
        <rFont val="바탕"/>
        <family val="1"/>
        <charset val="129"/>
      </rPr>
      <t>열</t>
    </r>
  </si>
  <si>
    <r>
      <t>4</t>
    </r>
    <r>
      <rPr>
        <sz val="10"/>
        <rFont val="바탕"/>
        <family val="1"/>
        <charset val="129"/>
      </rPr>
      <t>열</t>
    </r>
  </si>
  <si>
    <r>
      <rPr>
        <sz val="10"/>
        <rFont val="바탕"/>
        <family val="1"/>
        <charset val="129"/>
      </rPr>
      <t>기어고정볼트</t>
    </r>
  </si>
  <si>
    <r>
      <rPr>
        <sz val="10"/>
        <rFont val="바탕"/>
        <family val="1"/>
        <charset val="129"/>
      </rPr>
      <t>테이퍼허브</t>
    </r>
  </si>
  <si>
    <r>
      <rPr>
        <sz val="10"/>
        <rFont val="바탕"/>
        <family val="1"/>
        <charset val="129"/>
      </rPr>
      <t>기어조절플랜지</t>
    </r>
  </si>
  <si>
    <r>
      <t xml:space="preserve">G1 </t>
    </r>
    <r>
      <rPr>
        <sz val="10"/>
        <rFont val="바탕"/>
        <family val="1"/>
        <charset val="129"/>
      </rPr>
      <t>축</t>
    </r>
  </si>
  <si>
    <r>
      <t>G1</t>
    </r>
    <r>
      <rPr>
        <sz val="10"/>
        <rFont val="바탕"/>
        <family val="1"/>
        <charset val="129"/>
      </rPr>
      <t>축</t>
    </r>
  </si>
  <si>
    <r>
      <t xml:space="preserve">G2 </t>
    </r>
    <r>
      <rPr>
        <sz val="10"/>
        <rFont val="바탕"/>
        <family val="1"/>
        <charset val="129"/>
      </rPr>
      <t>축</t>
    </r>
  </si>
  <si>
    <r>
      <t>G2</t>
    </r>
    <r>
      <rPr>
        <sz val="10"/>
        <rFont val="바탕"/>
        <family val="1"/>
        <charset val="129"/>
      </rPr>
      <t>축</t>
    </r>
  </si>
  <si>
    <r>
      <t xml:space="preserve">H2 </t>
    </r>
    <r>
      <rPr>
        <sz val="10"/>
        <rFont val="바탕"/>
        <family val="1"/>
        <charset val="129"/>
      </rPr>
      <t>축</t>
    </r>
  </si>
  <si>
    <r>
      <t>I1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</si>
  <si>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물주머니캠</t>
    </r>
  </si>
  <si>
    <r>
      <rPr>
        <sz val="10"/>
        <rFont val="바탕"/>
        <family val="1"/>
        <charset val="129"/>
      </rPr>
      <t>캠고정볼트</t>
    </r>
  </si>
  <si>
    <r>
      <t>I</t>
    </r>
    <r>
      <rPr>
        <sz val="10"/>
        <rFont val="바탕"/>
        <family val="1"/>
        <charset val="129"/>
      </rPr>
      <t>축</t>
    </r>
  </si>
  <si>
    <r>
      <t>I2</t>
    </r>
    <r>
      <rPr>
        <sz val="10"/>
        <rFont val="바탕"/>
        <family val="1"/>
        <charset val="129"/>
      </rPr>
      <t>축</t>
    </r>
  </si>
  <si>
    <r>
      <t xml:space="preserve">C, D, E 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</si>
  <si>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고정보조판</t>
    </r>
  </si>
  <si>
    <r>
      <rPr>
        <sz val="10"/>
        <rFont val="바탕"/>
        <family val="1"/>
        <charset val="129"/>
      </rPr>
      <t>축와셔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볼트</t>
    </r>
  </si>
  <si>
    <r>
      <rPr>
        <sz val="10"/>
        <rFont val="바탕"/>
        <family val="1"/>
        <charset val="129"/>
      </rPr>
      <t>체인기어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</si>
  <si>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체인기어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와셔</t>
    </r>
  </si>
  <si>
    <r>
      <t xml:space="preserve"> </t>
    </r>
    <r>
      <rPr>
        <sz val="10"/>
        <rFont val="바탕"/>
        <family val="1"/>
        <charset val="129"/>
      </rPr>
      <t>고정볼트</t>
    </r>
  </si>
  <si>
    <r>
      <t xml:space="preserve">B </t>
    </r>
    <r>
      <rPr>
        <sz val="10"/>
        <rFont val="바탕"/>
        <family val="1"/>
        <charset val="129"/>
      </rPr>
      <t>축</t>
    </r>
  </si>
  <si>
    <r>
      <t>B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</si>
  <si>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축장력볼트</t>
    </r>
  </si>
  <si>
    <r>
      <rPr>
        <sz val="10"/>
        <rFont val="바탕"/>
        <family val="1"/>
        <charset val="129"/>
      </rPr>
      <t>축와셔볼트</t>
    </r>
  </si>
  <si>
    <r>
      <rPr>
        <sz val="10"/>
        <rFont val="바탕"/>
        <family val="1"/>
        <charset val="129"/>
      </rPr>
      <t>체인면판</t>
    </r>
  </si>
  <si>
    <r>
      <rPr>
        <sz val="10"/>
        <rFont val="바탕"/>
        <family val="1"/>
        <charset val="129"/>
      </rPr>
      <t>체인면판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</si>
  <si>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t>(</t>
    </r>
    <r>
      <rPr>
        <sz val="10"/>
        <rFont val="바탕"/>
        <family val="1"/>
        <charset val="129"/>
      </rPr>
      <t>특강</t>
    </r>
    <r>
      <rPr>
        <sz val="10"/>
        <rFont val="Arial Narrow"/>
        <family val="2"/>
      </rPr>
      <t>)</t>
    </r>
  </si>
  <si>
    <r>
      <rPr>
        <sz val="10"/>
        <rFont val="바탕"/>
        <family val="1"/>
        <charset val="129"/>
      </rPr>
      <t>고정칼라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볼트</t>
    </r>
  </si>
  <si>
    <r>
      <t>#60×T24x3</t>
    </r>
    <r>
      <rPr>
        <sz val="10"/>
        <rFont val="바탕"/>
        <family val="1"/>
        <charset val="129"/>
      </rPr>
      <t>열</t>
    </r>
  </si>
  <si>
    <r>
      <t xml:space="preserve">U </t>
    </r>
    <r>
      <rPr>
        <sz val="10"/>
        <rFont val="바탕"/>
        <family val="1"/>
        <charset val="129"/>
      </rPr>
      <t>축</t>
    </r>
  </si>
  <si>
    <r>
      <t>U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</si>
  <si>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체인고정볼트</t>
    </r>
  </si>
  <si>
    <r>
      <rPr>
        <sz val="10"/>
        <rFont val="바탕"/>
        <family val="1"/>
        <charset val="129"/>
      </rPr>
      <t>체인고정칼라</t>
    </r>
  </si>
  <si>
    <r>
      <t>U</t>
    </r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측면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보조판</t>
    </r>
  </si>
  <si>
    <r>
      <rPr>
        <sz val="10"/>
        <rFont val="바탕"/>
        <family val="1"/>
        <charset val="129"/>
      </rPr>
      <t>보조판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</si>
  <si>
    <r>
      <rPr>
        <sz val="10"/>
        <rFont val="바탕"/>
        <family val="1"/>
        <charset val="129"/>
      </rPr>
      <t>틈새</t>
    </r>
    <r>
      <rPr>
        <sz val="10"/>
        <rFont val="Arial Narrow"/>
        <family val="2"/>
      </rPr>
      <t xml:space="preserve"> Collar</t>
    </r>
  </si>
  <si>
    <r>
      <t>U2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</si>
  <si>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보조판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</si>
  <si>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rPr>
        <sz val="10"/>
        <rFont val="바탕"/>
        <family val="1"/>
        <charset val="129"/>
      </rPr>
      <t>조절플랜지</t>
    </r>
  </si>
  <si>
    <r>
      <t xml:space="preserve">T </t>
    </r>
    <r>
      <rPr>
        <sz val="10"/>
        <rFont val="바탕"/>
        <family val="1"/>
        <charset val="129"/>
      </rPr>
      <t>축</t>
    </r>
  </si>
  <si>
    <r>
      <t>T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</si>
  <si>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체인볼트</t>
    </r>
  </si>
  <si>
    <r>
      <rPr>
        <sz val="10"/>
        <rFont val="바탕"/>
        <family val="1"/>
        <charset val="129"/>
      </rPr>
      <t>축중앙</t>
    </r>
    <r>
      <rPr>
        <sz val="10"/>
        <rFont val="Arial Narrow"/>
        <family val="2"/>
      </rPr>
      <t>B/R</t>
    </r>
    <r>
      <rPr>
        <sz val="10"/>
        <rFont val="바탕"/>
        <family val="1"/>
        <charset val="129"/>
      </rPr>
      <t>고정브라켓</t>
    </r>
  </si>
  <si>
    <r>
      <t xml:space="preserve">M </t>
    </r>
    <r>
      <rPr>
        <sz val="10"/>
        <rFont val="바탕"/>
        <family val="1"/>
        <charset val="129"/>
      </rPr>
      <t>축</t>
    </r>
  </si>
  <si>
    <r>
      <t>M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</si>
  <si>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기어고정칼라</t>
    </r>
  </si>
  <si>
    <r>
      <t xml:space="preserve">P1 </t>
    </r>
    <r>
      <rPr>
        <sz val="10"/>
        <rFont val="바탕"/>
        <family val="1"/>
        <charset val="129"/>
      </rPr>
      <t>축</t>
    </r>
  </si>
  <si>
    <r>
      <t>P1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</si>
  <si>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체인기어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고정볼트</t>
    </r>
  </si>
  <si>
    <r>
      <t>P2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</si>
  <si>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입력</t>
    </r>
    <r>
      <rPr>
        <sz val="10"/>
        <rFont val="Arial Narrow"/>
        <family val="2"/>
      </rPr>
      <t xml:space="preserve"> P2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</si>
  <si>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커플링</t>
    </r>
  </si>
  <si>
    <r>
      <rPr>
        <sz val="10"/>
        <rFont val="바탕"/>
        <family val="1"/>
        <charset val="129"/>
      </rPr>
      <t>인덱스</t>
    </r>
  </si>
  <si>
    <r>
      <t>P3</t>
    </r>
    <r>
      <rPr>
        <sz val="10"/>
        <rFont val="바탕"/>
        <family val="1"/>
        <charset val="129"/>
      </rPr>
      <t>축</t>
    </r>
  </si>
  <si>
    <r>
      <t>P4</t>
    </r>
    <r>
      <rPr>
        <sz val="10"/>
        <rFont val="바탕"/>
        <family val="1"/>
        <charset val="129"/>
      </rPr>
      <t>축</t>
    </r>
  </si>
  <si>
    <r>
      <t xml:space="preserve">A </t>
    </r>
    <r>
      <rPr>
        <sz val="10"/>
        <rFont val="바탕"/>
        <family val="1"/>
        <charset val="129"/>
      </rPr>
      <t>축</t>
    </r>
  </si>
  <si>
    <r>
      <t>A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</si>
  <si>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체인기어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고정칼라</t>
    </r>
  </si>
  <si>
    <r>
      <t>A2</t>
    </r>
    <r>
      <rPr>
        <sz val="10"/>
        <rFont val="바탕"/>
        <family val="1"/>
        <charset val="129"/>
      </rPr>
      <t>핀</t>
    </r>
  </si>
  <si>
    <r>
      <rPr>
        <sz val="10"/>
        <rFont val="바탕"/>
        <family val="1"/>
        <charset val="129"/>
      </rPr>
      <t>홈</t>
    </r>
  </si>
  <si>
    <r>
      <t>B2</t>
    </r>
    <r>
      <rPr>
        <sz val="10"/>
        <rFont val="바탕"/>
        <family val="1"/>
        <charset val="129"/>
      </rPr>
      <t>핀</t>
    </r>
  </si>
  <si>
    <r>
      <t>W,X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</si>
  <si>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상뒤집기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면판</t>
    </r>
  </si>
  <si>
    <r>
      <rPr>
        <sz val="10"/>
        <rFont val="바탕"/>
        <family val="1"/>
        <charset val="129"/>
      </rPr>
      <t>뒤집기</t>
    </r>
    <r>
      <rPr>
        <sz val="10"/>
        <rFont val="Arial Narrow"/>
        <family val="2"/>
      </rPr>
      <t xml:space="preserve"> M.C</t>
    </r>
    <r>
      <rPr>
        <sz val="10"/>
        <rFont val="바탕"/>
        <family val="1"/>
        <charset val="129"/>
      </rPr>
      <t>판</t>
    </r>
  </si>
  <si>
    <r>
      <t>MC</t>
    </r>
    <r>
      <rPr>
        <sz val="10"/>
        <rFont val="바탕"/>
        <family val="1"/>
        <charset val="129"/>
      </rPr>
      <t>판</t>
    </r>
  </si>
  <si>
    <r>
      <t>Y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</si>
  <si>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면판</t>
    </r>
  </si>
  <si>
    <r>
      <rPr>
        <sz val="10"/>
        <rFont val="바탕"/>
        <family val="1"/>
        <charset val="129"/>
      </rPr>
      <t>반전자동투입</t>
    </r>
  </si>
  <si>
    <r>
      <rPr>
        <sz val="10"/>
        <rFont val="바탕"/>
        <family val="1"/>
        <charset val="129"/>
      </rPr>
      <t>베어링케이스</t>
    </r>
  </si>
  <si>
    <r>
      <rPr>
        <sz val="10"/>
        <rFont val="바탕"/>
        <family val="1"/>
        <charset val="129"/>
      </rPr>
      <t>캠핀</t>
    </r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</si>
  <si>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>P</t>
    </r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</si>
  <si>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>S</t>
    </r>
  </si>
  <si>
    <r>
      <rPr>
        <sz val="10"/>
        <rFont val="바탕"/>
        <family val="1"/>
        <charset val="129"/>
      </rPr>
      <t>레버핀</t>
    </r>
  </si>
  <si>
    <r>
      <rPr>
        <sz val="10"/>
        <rFont val="바탕"/>
        <family val="1"/>
        <charset val="129"/>
      </rPr>
      <t>레버로드</t>
    </r>
  </si>
  <si>
    <r>
      <rPr>
        <sz val="10"/>
        <rFont val="바탕"/>
        <family val="1"/>
        <charset val="129"/>
      </rPr>
      <t>투입판</t>
    </r>
  </si>
  <si>
    <r>
      <rPr>
        <sz val="10"/>
        <rFont val="바탕"/>
        <family val="1"/>
        <charset val="129"/>
      </rPr>
      <t>투입가이드</t>
    </r>
  </si>
  <si>
    <r>
      <rPr>
        <sz val="10"/>
        <rFont val="바탕"/>
        <family val="1"/>
        <charset val="129"/>
      </rPr>
      <t>투입판서포트</t>
    </r>
  </si>
  <si>
    <r>
      <rPr>
        <sz val="10"/>
        <rFont val="바탕"/>
        <family val="1"/>
        <charset val="129"/>
      </rPr>
      <t>투입판베이스</t>
    </r>
  </si>
  <si>
    <r>
      <rPr>
        <sz val="10"/>
        <rFont val="바탕"/>
        <family val="1"/>
        <charset val="129"/>
      </rPr>
      <t>직동부싱</t>
    </r>
  </si>
  <si>
    <r>
      <rPr>
        <sz val="10"/>
        <rFont val="바탕"/>
        <family val="1"/>
        <charset val="129"/>
      </rPr>
      <t>카트리지</t>
    </r>
  </si>
  <si>
    <r>
      <rPr>
        <sz val="10"/>
        <rFont val="바탕"/>
        <family val="1"/>
        <charset val="129"/>
      </rPr>
      <t>무늬판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안전커버</t>
    </r>
  </si>
  <si>
    <r>
      <rPr>
        <sz val="10"/>
        <rFont val="바탕"/>
        <family val="1"/>
        <charset val="129"/>
      </rPr>
      <t>스톱퍼</t>
    </r>
  </si>
  <si>
    <r>
      <rPr>
        <sz val="10"/>
        <rFont val="바탕"/>
        <family val="1"/>
        <charset val="129"/>
      </rPr>
      <t>구동모터</t>
    </r>
  </si>
  <si>
    <r>
      <rPr>
        <sz val="10"/>
        <rFont val="바탕"/>
        <family val="1"/>
        <charset val="129"/>
      </rPr>
      <t>남광</t>
    </r>
  </si>
  <si>
    <r>
      <rPr>
        <sz val="10"/>
        <rFont val="바탕"/>
        <family val="1"/>
        <charset val="129"/>
      </rPr>
      <t>커플링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테이퍼</t>
    </r>
  </si>
  <si>
    <r>
      <rPr>
        <sz val="10"/>
        <rFont val="바탕"/>
        <family val="1"/>
        <charset val="129"/>
      </rPr>
      <t>커플링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플랜지</t>
    </r>
  </si>
  <si>
    <r>
      <rPr>
        <sz val="10"/>
        <rFont val="바탕"/>
        <family val="1"/>
        <charset val="129"/>
      </rPr>
      <t>구동축</t>
    </r>
  </si>
  <si>
    <r>
      <rPr>
        <sz val="10"/>
        <rFont val="바탕"/>
        <family val="1"/>
        <charset val="129"/>
      </rPr>
      <t>모터체인기어</t>
    </r>
  </si>
  <si>
    <r>
      <rPr>
        <sz val="10"/>
        <rFont val="바탕"/>
        <family val="1"/>
        <charset val="129"/>
      </rPr>
      <t>모터구동텐션</t>
    </r>
  </si>
  <si>
    <r>
      <rPr>
        <sz val="10"/>
        <rFont val="바탕"/>
        <family val="1"/>
        <charset val="129"/>
      </rPr>
      <t>유동텐션판</t>
    </r>
  </si>
  <si>
    <r>
      <rPr>
        <sz val="10"/>
        <rFont val="바탕"/>
        <family val="1"/>
        <charset val="129"/>
      </rPr>
      <t>장력조절볼트</t>
    </r>
  </si>
  <si>
    <r>
      <rPr>
        <sz val="10"/>
        <rFont val="바탕"/>
        <family val="1"/>
        <charset val="129"/>
      </rPr>
      <t>멈춤나사</t>
    </r>
  </si>
  <si>
    <r>
      <rPr>
        <sz val="10"/>
        <rFont val="바탕"/>
        <family val="1"/>
        <charset val="129"/>
      </rPr>
      <t>체인받침</t>
    </r>
  </si>
  <si>
    <r>
      <rPr>
        <sz val="10"/>
        <rFont val="바탕"/>
        <family val="1"/>
        <charset val="129"/>
      </rPr>
      <t>고정텐션판</t>
    </r>
  </si>
  <si>
    <r>
      <rPr>
        <sz val="10"/>
        <rFont val="바탕"/>
        <family val="1"/>
        <charset val="129"/>
      </rPr>
      <t>떼기구동</t>
    </r>
  </si>
  <si>
    <r>
      <rPr>
        <sz val="10"/>
        <rFont val="바탕"/>
        <family val="1"/>
        <charset val="129"/>
      </rPr>
      <t>아이들축</t>
    </r>
  </si>
  <si>
    <r>
      <rPr>
        <sz val="10"/>
        <rFont val="바탕"/>
        <family val="1"/>
        <charset val="129"/>
      </rPr>
      <t>베벨평기어</t>
    </r>
  </si>
  <si>
    <r>
      <rPr>
        <sz val="10"/>
        <rFont val="바탕"/>
        <family val="1"/>
        <charset val="129"/>
      </rPr>
      <t>가로구동축</t>
    </r>
  </si>
  <si>
    <r>
      <rPr>
        <sz val="10"/>
        <rFont val="바탕"/>
        <family val="1"/>
        <charset val="129"/>
      </rPr>
      <t>베벨기어</t>
    </r>
  </si>
  <si>
    <r>
      <rPr>
        <sz val="10"/>
        <rFont val="바탕"/>
        <family val="1"/>
        <charset val="129"/>
      </rPr>
      <t>세로종동</t>
    </r>
    <r>
      <rPr>
        <sz val="10"/>
        <rFont val="Arial Narrow"/>
        <family val="2"/>
      </rPr>
      <t>1</t>
    </r>
    <r>
      <rPr>
        <sz val="10"/>
        <rFont val="바탕"/>
        <family val="1"/>
        <charset val="129"/>
      </rPr>
      <t>축</t>
    </r>
  </si>
  <si>
    <r>
      <rPr>
        <sz val="10"/>
        <rFont val="바탕"/>
        <family val="1"/>
        <charset val="129"/>
      </rPr>
      <t>에어클러치</t>
    </r>
  </si>
  <si>
    <r>
      <rPr>
        <sz val="10"/>
        <rFont val="바탕"/>
        <family val="1"/>
        <charset val="129"/>
      </rPr>
      <t>세로종동</t>
    </r>
    <r>
      <rPr>
        <sz val="10"/>
        <rFont val="Arial Narrow"/>
        <family val="2"/>
      </rPr>
      <t>2</t>
    </r>
    <r>
      <rPr>
        <sz val="10"/>
        <rFont val="바탕"/>
        <family val="1"/>
        <charset val="129"/>
      </rPr>
      <t>축</t>
    </r>
  </si>
  <si>
    <r>
      <t>G-H</t>
    </r>
    <r>
      <rPr>
        <sz val="10"/>
        <rFont val="바탕"/>
        <family val="1"/>
        <charset val="129"/>
      </rPr>
      <t>텐션</t>
    </r>
  </si>
  <si>
    <r>
      <t>G1-G2</t>
    </r>
    <r>
      <rPr>
        <sz val="10"/>
        <rFont val="바탕"/>
        <family val="1"/>
        <charset val="129"/>
      </rPr>
      <t>텐션</t>
    </r>
  </si>
  <si>
    <r>
      <t>G2-i1</t>
    </r>
    <r>
      <rPr>
        <sz val="10"/>
        <rFont val="바탕"/>
        <family val="1"/>
        <charset val="129"/>
      </rPr>
      <t>텐션</t>
    </r>
  </si>
  <si>
    <r>
      <t>P1-G</t>
    </r>
    <r>
      <rPr>
        <sz val="10"/>
        <rFont val="바탕"/>
        <family val="1"/>
        <charset val="129"/>
      </rPr>
      <t>텐션</t>
    </r>
  </si>
  <si>
    <r>
      <t>P2-U</t>
    </r>
    <r>
      <rPr>
        <sz val="10"/>
        <rFont val="바탕"/>
        <family val="1"/>
        <charset val="129"/>
      </rPr>
      <t>축텐션</t>
    </r>
  </si>
  <si>
    <r>
      <rPr>
        <sz val="10"/>
        <rFont val="바탕"/>
        <family val="1"/>
        <charset val="129"/>
      </rPr>
      <t>하부텐션판</t>
    </r>
  </si>
  <si>
    <r>
      <rPr>
        <sz val="10"/>
        <rFont val="바탕"/>
        <family val="1"/>
        <charset val="129"/>
      </rPr>
      <t>하부고정텐션판</t>
    </r>
  </si>
  <si>
    <r>
      <rPr>
        <sz val="10"/>
        <rFont val="바탕"/>
        <family val="1"/>
        <charset val="129"/>
      </rPr>
      <t>유동텐션</t>
    </r>
  </si>
  <si>
    <r>
      <rPr>
        <sz val="10"/>
        <rFont val="바탕"/>
        <family val="1"/>
        <charset val="129"/>
      </rPr>
      <t>김떼기텐션</t>
    </r>
  </si>
  <si>
    <r>
      <rPr>
        <sz val="10"/>
        <rFont val="바탕"/>
        <family val="1"/>
        <charset val="129"/>
      </rPr>
      <t>캠구동고정텐션</t>
    </r>
  </si>
  <si>
    <r>
      <rPr>
        <sz val="10"/>
        <rFont val="바탕"/>
        <family val="1"/>
        <charset val="129"/>
      </rPr>
      <t>캠구동</t>
    </r>
    <r>
      <rPr>
        <sz val="10"/>
        <rFont val="Arial Narrow"/>
        <family val="2"/>
      </rPr>
      <t xml:space="preserve">1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</si>
  <si>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캠구동</t>
    </r>
    <r>
      <rPr>
        <sz val="10"/>
        <rFont val="Arial Narrow"/>
        <family val="2"/>
      </rPr>
      <t xml:space="preserve">2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</si>
  <si>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브로아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</si>
  <si>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체인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</si>
  <si>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초제텐션</t>
    </r>
  </si>
  <si>
    <r>
      <rPr>
        <sz val="10"/>
        <rFont val="바탕"/>
        <family val="1"/>
        <charset val="129"/>
      </rPr>
      <t>초제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</si>
  <si>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</si>
  <si>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헤드체인</t>
    </r>
  </si>
  <si>
    <r>
      <rPr>
        <sz val="10"/>
        <rFont val="바탕"/>
        <family val="1"/>
        <charset val="129"/>
      </rPr>
      <t>헤드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체인</t>
    </r>
  </si>
  <si>
    <r>
      <rPr>
        <sz val="10"/>
        <rFont val="바탕"/>
        <family val="1"/>
        <charset val="129"/>
      </rPr>
      <t>뒷발올림</t>
    </r>
  </si>
  <si>
    <r>
      <rPr>
        <sz val="10"/>
        <rFont val="바탕"/>
        <family val="1"/>
        <charset val="129"/>
      </rPr>
      <t>허브</t>
    </r>
  </si>
  <si>
    <r>
      <rPr>
        <sz val="10"/>
        <rFont val="바탕"/>
        <family val="1"/>
        <charset val="129"/>
      </rPr>
      <t>평기어</t>
    </r>
    <r>
      <rPr>
        <sz val="10"/>
        <rFont val="Arial Narrow"/>
        <family val="2"/>
      </rPr>
      <t>,</t>
    </r>
    <r>
      <rPr>
        <sz val="10"/>
        <rFont val="바탕"/>
        <family val="1"/>
        <charset val="129"/>
      </rPr>
      <t>스프라켓</t>
    </r>
  </si>
  <si>
    <r>
      <rPr>
        <sz val="10"/>
        <rFont val="바탕"/>
        <family val="1"/>
        <charset val="129"/>
      </rPr>
      <t>올림캠</t>
    </r>
  </si>
  <si>
    <r>
      <rPr>
        <sz val="10"/>
        <rFont val="바탕"/>
        <family val="1"/>
        <charset val="129"/>
      </rPr>
      <t>텐션</t>
    </r>
  </si>
  <si>
    <r>
      <t>B</t>
    </r>
    <r>
      <rPr>
        <sz val="10"/>
        <rFont val="바탕"/>
        <family val="1"/>
        <charset val="129"/>
      </rPr>
      <t>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구동텐션</t>
    </r>
  </si>
  <si>
    <r>
      <rPr>
        <sz val="10"/>
        <rFont val="바탕"/>
        <family val="1"/>
        <charset val="129"/>
      </rPr>
      <t>로드엔드</t>
    </r>
  </si>
  <si>
    <r>
      <rPr>
        <sz val="10"/>
        <rFont val="바탕"/>
        <family val="1"/>
        <charset val="129"/>
      </rPr>
      <t>모터브라켓</t>
    </r>
  </si>
  <si>
    <r>
      <rPr>
        <sz val="10"/>
        <rFont val="바탕"/>
        <family val="1"/>
        <charset val="129"/>
      </rPr>
      <t>노즐</t>
    </r>
  </si>
  <si>
    <r>
      <rPr>
        <sz val="10"/>
        <rFont val="바탕"/>
        <family val="1"/>
        <charset val="129"/>
      </rPr>
      <t>세척노즐</t>
    </r>
  </si>
  <si>
    <r>
      <rPr>
        <sz val="10"/>
        <rFont val="바탕"/>
        <family val="1"/>
        <charset val="129"/>
      </rPr>
      <t>거치대</t>
    </r>
  </si>
  <si>
    <r>
      <rPr>
        <sz val="10"/>
        <rFont val="바탕"/>
        <family val="1"/>
        <charset val="129"/>
      </rPr>
      <t>물주머니구동</t>
    </r>
  </si>
  <si>
    <r>
      <rPr>
        <sz val="10"/>
        <rFont val="바탕"/>
        <family val="1"/>
        <charset val="129"/>
      </rPr>
      <t>반전부보조</t>
    </r>
  </si>
  <si>
    <r>
      <rPr>
        <sz val="10"/>
        <rFont val="바탕"/>
        <family val="1"/>
        <charset val="129"/>
      </rPr>
      <t>텐션다이</t>
    </r>
  </si>
  <si>
    <r>
      <t>L</t>
    </r>
    <r>
      <rPr>
        <sz val="10"/>
        <rFont val="바탕"/>
        <family val="1"/>
        <charset val="129"/>
      </rPr>
      <t>아다치</t>
    </r>
  </si>
  <si>
    <r>
      <rPr>
        <sz val="10"/>
        <rFont val="바탕"/>
        <family val="1"/>
        <charset val="129"/>
      </rPr>
      <t>자석</t>
    </r>
  </si>
  <si>
    <r>
      <rPr>
        <sz val="10"/>
        <rFont val="바탕"/>
        <family val="1"/>
        <charset val="129"/>
      </rPr>
      <t>자석브라켓</t>
    </r>
  </si>
  <si>
    <r>
      <t>2-1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텐션</t>
    </r>
  </si>
  <si>
    <r>
      <rPr>
        <sz val="10"/>
        <rFont val="바탕"/>
        <family val="1"/>
        <charset val="129"/>
      </rPr>
      <t>도킹자석</t>
    </r>
  </si>
  <si>
    <r>
      <rPr>
        <sz val="10"/>
        <rFont val="바탕"/>
        <family val="1"/>
        <charset val="129"/>
      </rPr>
      <t>초제후흡입기</t>
    </r>
  </si>
  <si>
    <r>
      <rPr>
        <sz val="10"/>
        <rFont val="바탕"/>
        <family val="1"/>
        <charset val="129"/>
      </rPr>
      <t>서포트</t>
    </r>
  </si>
  <si>
    <r>
      <rPr>
        <sz val="10"/>
        <rFont val="바탕"/>
        <family val="1"/>
        <charset val="129"/>
      </rPr>
      <t>상부레버</t>
    </r>
  </si>
  <si>
    <r>
      <rPr>
        <sz val="10"/>
        <rFont val="바탕"/>
        <family val="1"/>
        <charset val="129"/>
      </rPr>
      <t>상부레버핀</t>
    </r>
  </si>
  <si>
    <r>
      <rPr>
        <sz val="10"/>
        <rFont val="바탕"/>
        <family val="1"/>
        <charset val="129"/>
      </rPr>
      <t>하부레버</t>
    </r>
  </si>
  <si>
    <r>
      <rPr>
        <sz val="10"/>
        <rFont val="바탕"/>
        <family val="1"/>
        <charset val="129"/>
      </rPr>
      <t>하부레버허브</t>
    </r>
  </si>
  <si>
    <r>
      <rPr>
        <sz val="10"/>
        <rFont val="바탕"/>
        <family val="1"/>
        <charset val="129"/>
      </rPr>
      <t>하부레버축</t>
    </r>
  </si>
  <si>
    <r>
      <rPr>
        <sz val="10"/>
        <rFont val="바탕"/>
        <family val="1"/>
        <charset val="129"/>
      </rPr>
      <t>캠레버</t>
    </r>
  </si>
  <si>
    <r>
      <rPr>
        <sz val="10"/>
        <rFont val="바탕"/>
        <family val="1"/>
        <charset val="129"/>
      </rPr>
      <t>캠프로어</t>
    </r>
  </si>
  <si>
    <r>
      <rPr>
        <sz val="10"/>
        <rFont val="바탕"/>
        <family val="1"/>
        <charset val="129"/>
      </rPr>
      <t>캠레버핀</t>
    </r>
  </si>
  <si>
    <r>
      <rPr>
        <sz val="10"/>
        <rFont val="바탕"/>
        <family val="1"/>
        <charset val="129"/>
      </rPr>
      <t>구동로드</t>
    </r>
  </si>
  <si>
    <r>
      <rPr>
        <sz val="10"/>
        <rFont val="바탕"/>
        <family val="1"/>
        <charset val="129"/>
      </rPr>
      <t>직동장치</t>
    </r>
  </si>
  <si>
    <r>
      <rPr>
        <sz val="10"/>
        <rFont val="바탕"/>
        <family val="1"/>
        <charset val="129"/>
      </rPr>
      <t>이구스부싱</t>
    </r>
  </si>
  <si>
    <r>
      <rPr>
        <sz val="10"/>
        <rFont val="바탕"/>
        <family val="1"/>
        <charset val="129"/>
      </rPr>
      <t>이구스레일</t>
    </r>
  </si>
  <si>
    <r>
      <rPr>
        <sz val="10"/>
        <rFont val="바탕"/>
        <family val="1"/>
        <charset val="129"/>
      </rPr>
      <t>옆승강판</t>
    </r>
  </si>
  <si>
    <r>
      <rPr>
        <sz val="10"/>
        <rFont val="바탕"/>
        <family val="1"/>
        <charset val="129"/>
      </rPr>
      <t>중앙승강판</t>
    </r>
  </si>
  <si>
    <r>
      <rPr>
        <sz val="10"/>
        <rFont val="바탕"/>
        <family val="1"/>
        <charset val="129"/>
      </rPr>
      <t>레일베이스</t>
    </r>
  </si>
  <si>
    <r>
      <rPr>
        <sz val="10"/>
        <rFont val="바탕"/>
        <family val="1"/>
        <charset val="129"/>
      </rPr>
      <t>캠플로워</t>
    </r>
  </si>
  <si>
    <r>
      <rPr>
        <sz val="10"/>
        <rFont val="바탕"/>
        <family val="1"/>
        <charset val="129"/>
      </rPr>
      <t>레버힌지</t>
    </r>
  </si>
  <si>
    <r>
      <rPr>
        <sz val="10"/>
        <rFont val="바탕"/>
        <family val="1"/>
        <charset val="129"/>
      </rPr>
      <t>직동베어링</t>
    </r>
  </si>
  <si>
    <r>
      <rPr>
        <sz val="10"/>
        <rFont val="바탕"/>
        <family val="1"/>
        <charset val="129"/>
      </rPr>
      <t>위너스직동</t>
    </r>
  </si>
  <si>
    <r>
      <rPr>
        <sz val="10"/>
        <rFont val="바탕"/>
        <family val="1"/>
        <charset val="129"/>
      </rPr>
      <t>위너스레일</t>
    </r>
  </si>
  <si>
    <r>
      <rPr>
        <sz val="10"/>
        <rFont val="바탕"/>
        <family val="1"/>
        <charset val="129"/>
      </rPr>
      <t>커버</t>
    </r>
  </si>
  <si>
    <r>
      <rPr>
        <sz val="10"/>
        <rFont val="바탕"/>
        <family val="1"/>
        <charset val="129"/>
      </rPr>
      <t>개폐캠</t>
    </r>
  </si>
  <si>
    <r>
      <rPr>
        <sz val="10"/>
        <rFont val="바탕"/>
        <family val="1"/>
        <charset val="129"/>
      </rPr>
      <t>승강축보조판넬</t>
    </r>
  </si>
  <si>
    <r>
      <rPr>
        <sz val="10"/>
        <rFont val="바탕"/>
        <family val="1"/>
        <charset val="129"/>
      </rPr>
      <t>중앙자석</t>
    </r>
  </si>
  <si>
    <r>
      <rPr>
        <sz val="10"/>
        <rFont val="바탕"/>
        <family val="1"/>
        <charset val="129"/>
      </rPr>
      <t>판넬브라켓</t>
    </r>
  </si>
  <si>
    <r>
      <rPr>
        <sz val="10"/>
        <rFont val="바탕"/>
        <family val="1"/>
        <charset val="129"/>
      </rPr>
      <t>체인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받침</t>
    </r>
  </si>
  <si>
    <r>
      <rPr>
        <sz val="10"/>
        <rFont val="바탕"/>
        <family val="1"/>
        <charset val="129"/>
      </rPr>
      <t>자석체인</t>
    </r>
  </si>
  <si>
    <r>
      <rPr>
        <sz val="10"/>
        <rFont val="바탕"/>
        <family val="1"/>
        <charset val="129"/>
      </rPr>
      <t>어태치체인</t>
    </r>
  </si>
  <si>
    <r>
      <rPr>
        <sz val="10"/>
        <rFont val="바탕"/>
        <family val="1"/>
        <charset val="129"/>
      </rPr>
      <t>하강바</t>
    </r>
  </si>
  <si>
    <r>
      <rPr>
        <sz val="10"/>
        <rFont val="바탕"/>
        <family val="1"/>
        <charset val="129"/>
      </rPr>
      <t>렌치볼트</t>
    </r>
  </si>
  <si>
    <r>
      <rPr>
        <sz val="10"/>
        <rFont val="바탕"/>
        <family val="1"/>
        <charset val="129"/>
      </rPr>
      <t>롤스페이서</t>
    </r>
  </si>
  <si>
    <r>
      <rPr>
        <sz val="10"/>
        <rFont val="바탕"/>
        <family val="1"/>
        <charset val="129"/>
      </rPr>
      <t>로드핀</t>
    </r>
  </si>
  <si>
    <r>
      <rPr>
        <sz val="10"/>
        <rFont val="바탕"/>
        <family val="1"/>
        <charset val="129"/>
      </rPr>
      <t>개폐기</t>
    </r>
  </si>
  <si>
    <r>
      <rPr>
        <sz val="10"/>
        <rFont val="바탕"/>
        <family val="1"/>
        <charset val="129"/>
      </rPr>
      <t>완충핀</t>
    </r>
  </si>
  <si>
    <r>
      <rPr>
        <sz val="10"/>
        <rFont val="바탕"/>
        <family val="1"/>
        <charset val="129"/>
      </rPr>
      <t>완충캡</t>
    </r>
  </si>
  <si>
    <r>
      <rPr>
        <sz val="10"/>
        <rFont val="바탕"/>
        <family val="1"/>
        <charset val="129"/>
      </rPr>
      <t>완충스프링</t>
    </r>
  </si>
  <si>
    <r>
      <rPr>
        <sz val="10"/>
        <rFont val="바탕"/>
        <family val="1"/>
        <charset val="129"/>
      </rPr>
      <t>개폐레일</t>
    </r>
  </si>
  <si>
    <r>
      <rPr>
        <sz val="10"/>
        <rFont val="바탕"/>
        <family val="1"/>
        <charset val="129"/>
      </rPr>
      <t>개폐레일브라켓</t>
    </r>
  </si>
  <si>
    <r>
      <rPr>
        <sz val="10"/>
        <rFont val="바탕"/>
        <family val="1"/>
        <charset val="129"/>
      </rPr>
      <t>직동레일</t>
    </r>
  </si>
  <si>
    <r>
      <rPr>
        <sz val="10"/>
        <rFont val="바탕"/>
        <family val="1"/>
        <charset val="129"/>
      </rPr>
      <t>직동레버</t>
    </r>
  </si>
  <si>
    <r>
      <rPr>
        <sz val="10"/>
        <rFont val="바탕"/>
        <family val="1"/>
        <charset val="129"/>
      </rPr>
      <t>직동핀</t>
    </r>
  </si>
  <si>
    <r>
      <rPr>
        <sz val="10"/>
        <rFont val="바탕"/>
        <family val="1"/>
        <charset val="129"/>
      </rPr>
      <t>승강부</t>
    </r>
  </si>
  <si>
    <r>
      <rPr>
        <sz val="10"/>
        <rFont val="바탕"/>
        <family val="1"/>
        <charset val="129"/>
      </rPr>
      <t>하강부</t>
    </r>
  </si>
  <si>
    <r>
      <rPr>
        <sz val="10"/>
        <rFont val="바탕"/>
        <family val="1"/>
        <charset val="129"/>
      </rPr>
      <t>구동부</t>
    </r>
  </si>
  <si>
    <r>
      <rPr>
        <sz val="10"/>
        <rFont val="바탕"/>
        <family val="1"/>
        <charset val="129"/>
      </rPr>
      <t>기어조절판</t>
    </r>
  </si>
  <si>
    <r>
      <rPr>
        <sz val="10"/>
        <rFont val="바탕"/>
        <family val="1"/>
        <charset val="129"/>
      </rPr>
      <t>인덱스텐션</t>
    </r>
  </si>
  <si>
    <r>
      <rPr>
        <sz val="10"/>
        <rFont val="바탕"/>
        <family val="1"/>
        <charset val="129"/>
      </rPr>
      <t>구동텐션</t>
    </r>
  </si>
  <si>
    <r>
      <rPr>
        <sz val="10"/>
        <rFont val="바탕"/>
        <family val="1"/>
        <charset val="129"/>
      </rPr>
      <t>베어링판</t>
    </r>
  </si>
  <si>
    <r>
      <t>Y2</t>
    </r>
    <r>
      <rPr>
        <sz val="10"/>
        <rFont val="바탕"/>
        <family val="1"/>
        <charset val="129"/>
      </rPr>
      <t>핀</t>
    </r>
  </si>
  <si>
    <r>
      <rPr>
        <sz val="10"/>
        <rFont val="바탕"/>
        <family val="1"/>
        <charset val="129"/>
      </rPr>
      <t>종동축</t>
    </r>
  </si>
  <si>
    <r>
      <t>2</t>
    </r>
    <r>
      <rPr>
        <sz val="10"/>
        <rFont val="바탕"/>
        <family val="1"/>
        <charset val="129"/>
      </rPr>
      <t>타임체인</t>
    </r>
  </si>
  <si>
    <r>
      <rPr>
        <sz val="10"/>
        <rFont val="바탕"/>
        <family val="1"/>
        <charset val="129"/>
      </rPr>
      <t>체인미세조정</t>
    </r>
  </si>
  <si>
    <r>
      <rPr>
        <sz val="10"/>
        <rFont val="바탕"/>
        <family val="1"/>
        <charset val="129"/>
      </rPr>
      <t>조절판</t>
    </r>
  </si>
  <si>
    <r>
      <rPr>
        <sz val="10"/>
        <rFont val="바탕"/>
        <family val="1"/>
        <charset val="129"/>
      </rPr>
      <t>고정판</t>
    </r>
  </si>
  <si>
    <r>
      <rPr>
        <sz val="10"/>
        <rFont val="바탕"/>
        <family val="1"/>
        <charset val="129"/>
      </rPr>
      <t>스페이서</t>
    </r>
  </si>
  <si>
    <r>
      <rPr>
        <sz val="10"/>
        <rFont val="바탕"/>
        <family val="1"/>
        <charset val="129"/>
      </rPr>
      <t>하강부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잘업발판</t>
    </r>
  </si>
  <si>
    <r>
      <rPr>
        <sz val="10"/>
        <rFont val="바탕"/>
        <family val="1"/>
        <charset val="129"/>
      </rPr>
      <t>승강부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잘업발판</t>
    </r>
  </si>
  <si>
    <r>
      <rPr>
        <sz val="10"/>
        <rFont val="바탕"/>
        <family val="1"/>
        <charset val="129"/>
      </rPr>
      <t>초제앞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잘업발판</t>
    </r>
  </si>
  <si>
    <r>
      <rPr>
        <sz val="10"/>
        <rFont val="바탕"/>
        <family val="1"/>
        <charset val="129"/>
      </rPr>
      <t>발판브라켓</t>
    </r>
  </si>
  <si>
    <r>
      <rPr>
        <sz val="10"/>
        <rFont val="바탕"/>
        <family val="1"/>
        <charset val="129"/>
      </rPr>
      <t>승강사다리</t>
    </r>
  </si>
  <si>
    <r>
      <rPr>
        <sz val="10"/>
        <rFont val="바탕"/>
        <family val="1"/>
        <charset val="129"/>
      </rPr>
      <t>도킹발판</t>
    </r>
  </si>
  <si>
    <r>
      <rPr>
        <sz val="10"/>
        <rFont val="바탕"/>
        <family val="1"/>
        <charset val="129"/>
      </rPr>
      <t>문짝</t>
    </r>
  </si>
  <si>
    <r>
      <rPr>
        <sz val="10"/>
        <rFont val="바탕"/>
        <family val="1"/>
        <charset val="129"/>
      </rPr>
      <t>스러스터</t>
    </r>
    <r>
      <rPr>
        <sz val="10"/>
        <rFont val="Arial Narrow"/>
        <family val="2"/>
      </rPr>
      <t xml:space="preserve"> B/R</t>
    </r>
  </si>
  <si>
    <r>
      <rPr>
        <sz val="10"/>
        <rFont val="바탕"/>
        <family val="1"/>
        <charset val="129"/>
      </rPr>
      <t>중간베어링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고정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빔</t>
    </r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</si>
  <si>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14&gt; </t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</si>
  <si>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15&gt; </t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</si>
  <si>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17&gt; </t>
    </r>
    <phoneticPr fontId="11" type="noConversion"/>
  </si>
  <si>
    <r>
      <rPr>
        <b/>
        <sz val="9"/>
        <color indexed="8"/>
        <rFont val="바탕"/>
        <family val="1"/>
        <charset val="129"/>
      </rPr>
      <t>비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바탕"/>
        <family val="1"/>
        <charset val="129"/>
      </rPr>
      <t>고</t>
    </r>
    <phoneticPr fontId="27" type="noConversion"/>
  </si>
  <si>
    <r>
      <rPr>
        <sz val="9"/>
        <color indexed="8"/>
        <rFont val="바탕"/>
        <family val="1"/>
        <charset val="129"/>
      </rPr>
      <t>기초원재료재고액</t>
    </r>
    <phoneticPr fontId="235" type="noConversion"/>
  </si>
  <si>
    <r>
      <rPr>
        <sz val="9"/>
        <color indexed="8"/>
        <rFont val="바탕"/>
        <family val="1"/>
        <charset val="129"/>
      </rPr>
      <t>당기원재료매입액</t>
    </r>
    <phoneticPr fontId="235" type="noConversion"/>
  </si>
  <si>
    <r>
      <rPr>
        <sz val="9"/>
        <color indexed="8"/>
        <rFont val="바탕"/>
        <family val="1"/>
        <charset val="129"/>
      </rPr>
      <t>기말원재료재고액</t>
    </r>
    <phoneticPr fontId="27" type="noConversion"/>
  </si>
  <si>
    <r>
      <rPr>
        <sz val="9"/>
        <color indexed="8"/>
        <rFont val="바탕"/>
        <family val="1"/>
        <charset val="129"/>
      </rPr>
      <t>급여</t>
    </r>
    <phoneticPr fontId="14" type="noConversion"/>
  </si>
  <si>
    <r>
      <rPr>
        <sz val="9"/>
        <color indexed="8"/>
        <rFont val="바탕"/>
        <family val="1"/>
        <charset val="129"/>
      </rPr>
      <t>상여금</t>
    </r>
    <phoneticPr fontId="14" type="noConversion"/>
  </si>
  <si>
    <r>
      <rPr>
        <sz val="9"/>
        <color indexed="8"/>
        <rFont val="바탕"/>
        <family val="1"/>
        <charset val="129"/>
      </rPr>
      <t>가스수도료</t>
    </r>
    <phoneticPr fontId="27" type="noConversion"/>
  </si>
  <si>
    <r>
      <rPr>
        <sz val="9"/>
        <color indexed="8"/>
        <rFont val="바탕"/>
        <family val="1"/>
        <charset val="129"/>
      </rPr>
      <t>잡비</t>
    </r>
    <phoneticPr fontId="27" type="noConversion"/>
  </si>
  <si>
    <r>
      <rPr>
        <sz val="9"/>
        <color indexed="8"/>
        <rFont val="바탕"/>
        <family val="1"/>
        <charset val="129"/>
      </rPr>
      <t>장비사용료</t>
    </r>
    <phoneticPr fontId="27" type="noConversion"/>
  </si>
  <si>
    <r>
      <rPr>
        <sz val="9"/>
        <color indexed="8"/>
        <rFont val="바탕"/>
        <family val="1"/>
        <charset val="129"/>
      </rPr>
      <t>기초재공품재고액</t>
    </r>
    <phoneticPr fontId="66" type="noConversion"/>
  </si>
  <si>
    <r>
      <rPr>
        <b/>
        <sz val="9"/>
        <color indexed="8"/>
        <rFont val="바탕"/>
        <family val="1"/>
        <charset val="129"/>
      </rPr>
      <t>비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바탕"/>
        <family val="1"/>
        <charset val="129"/>
      </rPr>
      <t>고</t>
    </r>
    <phoneticPr fontId="27" type="noConversion"/>
  </si>
  <si>
    <r>
      <rPr>
        <sz val="9"/>
        <color indexed="8"/>
        <rFont val="바탕"/>
        <family val="1"/>
        <charset val="129"/>
      </rPr>
      <t>제품매출</t>
    </r>
    <phoneticPr fontId="27" type="noConversion"/>
  </si>
  <si>
    <r>
      <rPr>
        <sz val="9"/>
        <color indexed="8"/>
        <rFont val="바탕"/>
        <family val="1"/>
        <charset val="129"/>
      </rPr>
      <t>당기제품제조원가</t>
    </r>
    <phoneticPr fontId="232" type="noConversion"/>
  </si>
  <si>
    <r>
      <rPr>
        <sz val="9"/>
        <color indexed="8"/>
        <rFont val="바탕"/>
        <family val="1"/>
        <charset val="129"/>
      </rPr>
      <t>영업외수익</t>
    </r>
    <phoneticPr fontId="14" type="noConversion"/>
  </si>
  <si>
    <r>
      <rPr>
        <sz val="9"/>
        <color indexed="8"/>
        <rFont val="바탕"/>
        <family val="1"/>
        <charset val="129"/>
      </rPr>
      <t>유형자산처분손실</t>
    </r>
    <phoneticPr fontId="27" type="noConversion"/>
  </si>
  <si>
    <r>
      <rPr>
        <sz val="9"/>
        <color indexed="8"/>
        <rFont val="바탕"/>
        <family val="1"/>
        <charset val="129"/>
      </rPr>
      <t>잡손실</t>
    </r>
    <phoneticPr fontId="27" type="noConversion"/>
  </si>
  <si>
    <r>
      <rPr>
        <sz val="9"/>
        <color indexed="8"/>
        <rFont val="바탕"/>
        <family val="1"/>
        <charset val="129"/>
      </rPr>
      <t>법인세등</t>
    </r>
    <phoneticPr fontId="27" type="noConversion"/>
  </si>
  <si>
    <r>
      <rPr>
        <b/>
        <sz val="10"/>
        <rFont val="바탕"/>
        <family val="1"/>
        <charset val="129"/>
      </rPr>
      <t>급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여</t>
    </r>
    <phoneticPr fontId="27" type="noConversion"/>
  </si>
  <si>
    <r>
      <rPr>
        <b/>
        <sz val="10"/>
        <rFont val="바탕"/>
        <family val="1"/>
        <charset val="129"/>
      </rPr>
      <t>계</t>
    </r>
    <phoneticPr fontId="31" type="noConversion"/>
  </si>
  <si>
    <r>
      <rPr>
        <b/>
        <u/>
        <sz val="20"/>
        <rFont val="바탕"/>
        <family val="1"/>
        <charset val="129"/>
      </rPr>
      <t>이</t>
    </r>
    <r>
      <rPr>
        <b/>
        <u/>
        <sz val="20"/>
        <rFont val="Arial Narrow"/>
        <family val="2"/>
      </rPr>
      <t xml:space="preserve">         </t>
    </r>
    <r>
      <rPr>
        <b/>
        <u/>
        <sz val="20"/>
        <rFont val="바탕"/>
        <family val="1"/>
        <charset val="129"/>
      </rPr>
      <t>윤</t>
    </r>
    <phoneticPr fontId="11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</si>
  <si>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11" type="noConversion"/>
  </si>
  <si>
    <r>
      <rPr>
        <b/>
        <sz val="10"/>
        <rFont val="바탕"/>
        <family val="1"/>
        <charset val="129"/>
      </rPr>
      <t>대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상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액</t>
    </r>
    <phoneticPr fontId="11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</si>
  <si>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11" type="noConversion"/>
  </si>
  <si>
    <r>
      <rPr>
        <b/>
        <sz val="10"/>
        <rFont val="바탕"/>
        <family val="1"/>
        <charset val="129"/>
      </rPr>
      <t>이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윤</t>
    </r>
    <phoneticPr fontId="11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</si>
  <si>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11" type="noConversion"/>
  </si>
  <si>
    <r>
      <rPr>
        <b/>
        <sz val="10"/>
        <rFont val="바탕"/>
        <family val="1"/>
        <charset val="129"/>
      </rPr>
      <t>일반관리비</t>
    </r>
    <phoneticPr fontId="11" type="noConversion"/>
  </si>
  <si>
    <r>
      <rPr>
        <b/>
        <sz val="10"/>
        <rFont val="바탕"/>
        <family val="1"/>
        <charset val="129"/>
      </rPr>
      <t>계</t>
    </r>
    <phoneticPr fontId="11" type="noConversion"/>
  </si>
  <si>
    <r>
      <rPr>
        <b/>
        <sz val="10"/>
        <rFont val="바탕"/>
        <family val="1"/>
        <charset val="129"/>
      </rPr>
      <t>전문업체
비율</t>
    </r>
    <phoneticPr fontId="27" type="noConversion"/>
  </si>
  <si>
    <r>
      <t xml:space="preserve"> </t>
    </r>
    <r>
      <rPr>
        <sz val="10"/>
        <rFont val="바탕"/>
        <family val="1"/>
        <charset val="129"/>
      </rPr>
      <t>주</t>
    </r>
    <r>
      <rPr>
        <sz val="10"/>
        <rFont val="Arial Narrow"/>
        <family val="2"/>
      </rPr>
      <t xml:space="preserve"> 1)</t>
    </r>
    <phoneticPr fontId="224" type="noConversion"/>
  </si>
  <si>
    <r>
      <rPr>
        <sz val="10"/>
        <rFont val="바탕"/>
        <family val="1"/>
        <charset val="129"/>
      </rPr>
      <t>④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무형자산상각비</t>
    </r>
    <phoneticPr fontId="27" type="noConversion"/>
  </si>
  <si>
    <r>
      <rPr>
        <b/>
        <u/>
        <sz val="20"/>
        <rFont val="바탕"/>
        <family val="1"/>
        <charset val="129"/>
      </rPr>
      <t>일반관리비</t>
    </r>
    <r>
      <rPr>
        <b/>
        <u/>
        <sz val="20"/>
        <rFont val="Arial Narrow"/>
        <family val="2"/>
      </rPr>
      <t/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</si>
  <si>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13&gt; </t>
    </r>
    <phoneticPr fontId="11" type="noConversion"/>
  </si>
  <si>
    <r>
      <rPr>
        <b/>
        <sz val="10"/>
        <rFont val="바탕"/>
        <family val="1"/>
        <charset val="129"/>
      </rPr>
      <t>대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상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 </t>
    </r>
    <r>
      <rPr>
        <b/>
        <sz val="10"/>
        <rFont val="바탕"/>
        <family val="1"/>
        <charset val="129"/>
      </rPr>
      <t>액</t>
    </r>
    <phoneticPr fontId="11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</si>
  <si>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11" type="noConversion"/>
  </si>
  <si>
    <r>
      <rPr>
        <b/>
        <sz val="10"/>
        <rFont val="바탕"/>
        <family val="1"/>
        <charset val="129"/>
      </rPr>
      <t>재료비</t>
    </r>
    <phoneticPr fontId="11" type="noConversion"/>
  </si>
  <si>
    <r>
      <rPr>
        <b/>
        <sz val="10"/>
        <rFont val="바탕"/>
        <family val="1"/>
        <charset val="129"/>
      </rPr>
      <t>경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비</t>
    </r>
    <phoneticPr fontId="11" type="noConversion"/>
  </si>
  <si>
    <r>
      <rPr>
        <b/>
        <sz val="10"/>
        <rFont val="바탕"/>
        <family val="1"/>
        <charset val="129"/>
      </rPr>
      <t>계</t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</si>
  <si>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11&gt; </t>
    </r>
    <phoneticPr fontId="27" type="noConversion"/>
  </si>
  <si>
    <r>
      <rPr>
        <sz val="10"/>
        <color indexed="8"/>
        <rFont val="바탕"/>
        <family val="1"/>
        <charset val="129"/>
      </rPr>
      <t>직접원가법</t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</si>
  <si>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8&gt; </t>
    </r>
    <phoneticPr fontId="27" type="noConversion"/>
  </si>
  <si>
    <r>
      <rPr>
        <b/>
        <sz val="10"/>
        <rFont val="바탕"/>
        <family val="1"/>
        <charset val="129"/>
      </rPr>
      <t>산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출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내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역</t>
    </r>
    <phoneticPr fontId="235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</si>
  <si>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</si>
  <si>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고</t>
    </r>
    <phoneticPr fontId="27" type="noConversion"/>
  </si>
  <si>
    <r>
      <rPr>
        <sz val="10"/>
        <rFont val="바탕"/>
        <family val="1"/>
        <charset val="129"/>
      </rPr>
      <t>기획재정부
계약예규기준시</t>
    </r>
    <phoneticPr fontId="27" type="noConversion"/>
  </si>
  <si>
    <r>
      <rPr>
        <sz val="10"/>
        <rFont val="바탕"/>
        <family val="1"/>
        <charset val="129"/>
      </rPr>
      <t>「조립금속제품」의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제조</t>
    </r>
    <r>
      <rPr>
        <sz val="10"/>
        <rFont val="Arial Narrow"/>
        <family val="2"/>
      </rPr>
      <t xml:space="preserve">, </t>
    </r>
    <r>
      <rPr>
        <sz val="10"/>
        <rFont val="바탕"/>
        <family val="1"/>
        <charset val="129"/>
      </rPr>
      <t>구매업</t>
    </r>
    <phoneticPr fontId="27" type="noConversion"/>
  </si>
  <si>
    <r>
      <t>100%</t>
    </r>
    <r>
      <rPr>
        <sz val="10"/>
        <rFont val="바탕"/>
        <family val="1"/>
        <charset val="129"/>
      </rPr>
      <t>이내</t>
    </r>
    <phoneticPr fontId="27" type="noConversion"/>
  </si>
  <si>
    <r>
      <rPr>
        <sz val="10"/>
        <rFont val="바탕"/>
        <family val="1"/>
        <charset val="129"/>
      </rPr>
      <t>㉠직접부문지급액</t>
    </r>
    <r>
      <rPr>
        <sz val="10"/>
        <rFont val="Arial Narrow"/>
        <family val="2"/>
      </rPr>
      <t>:</t>
    </r>
    <phoneticPr fontId="27" type="noConversion"/>
  </si>
  <si>
    <r>
      <rPr>
        <sz val="10"/>
        <rFont val="바탕"/>
        <family val="1"/>
        <charset val="129"/>
      </rPr>
      <t>㉡간접부문지급액</t>
    </r>
    <r>
      <rPr>
        <sz val="10"/>
        <rFont val="Arial Narrow"/>
        <family val="2"/>
      </rPr>
      <t>:</t>
    </r>
    <phoneticPr fontId="27" type="noConversion"/>
  </si>
  <si>
    <r>
      <rPr>
        <sz val="10"/>
        <rFont val="바탕"/>
        <family val="1"/>
        <charset val="129"/>
      </rPr>
      <t>▶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공식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㉡</t>
    </r>
    <r>
      <rPr>
        <sz val="10"/>
        <rFont val="Arial Narrow"/>
        <family val="2"/>
      </rPr>
      <t xml:space="preserve"> ÷ </t>
    </r>
    <r>
      <rPr>
        <sz val="10"/>
        <rFont val="바탕"/>
        <family val="1"/>
        <charset val="129"/>
      </rPr>
      <t>㉠</t>
    </r>
    <r>
      <rPr>
        <sz val="10"/>
        <rFont val="Arial Narrow"/>
        <family val="2"/>
      </rPr>
      <t xml:space="preserve"> X 100</t>
    </r>
    <phoneticPr fontId="27" type="noConversion"/>
  </si>
  <si>
    <t>M3967</t>
    <phoneticPr fontId="27" type="noConversion"/>
  </si>
  <si>
    <t>M3967</t>
    <phoneticPr fontId="27" type="noConversion"/>
  </si>
  <si>
    <t>B50</t>
  </si>
  <si>
    <t>L120</t>
  </si>
  <si>
    <t>8A</t>
  </si>
  <si>
    <t>M3968</t>
  </si>
  <si>
    <t>M0077</t>
    <phoneticPr fontId="27" type="noConversion"/>
  </si>
  <si>
    <t>M0152</t>
    <phoneticPr fontId="27" type="noConversion"/>
  </si>
  <si>
    <t>M3968</t>
    <phoneticPr fontId="27" type="noConversion"/>
  </si>
  <si>
    <t>M1059</t>
    <phoneticPr fontId="27" type="noConversion"/>
  </si>
  <si>
    <r>
      <rPr>
        <sz val="10"/>
        <rFont val="바탕"/>
        <family val="1"/>
        <charset val="129"/>
      </rPr>
      <t>모터다이보강</t>
    </r>
  </si>
  <si>
    <r>
      <rPr>
        <sz val="10"/>
        <rFont val="바탕"/>
        <family val="1"/>
        <charset val="129"/>
      </rPr>
      <t>물주머니틀하판</t>
    </r>
  </si>
  <si>
    <r>
      <rPr>
        <sz val="10"/>
        <rFont val="바탕"/>
        <family val="1"/>
        <charset val="129"/>
      </rPr>
      <t>배수관</t>
    </r>
  </si>
  <si>
    <r>
      <t>U</t>
    </r>
    <r>
      <rPr>
        <sz val="10"/>
        <rFont val="바탕"/>
        <family val="1"/>
        <charset val="129"/>
      </rPr>
      <t>축위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발판</t>
    </r>
  </si>
  <si>
    <r>
      <rPr>
        <sz val="10"/>
        <rFont val="바탕"/>
        <family val="1"/>
        <charset val="129"/>
      </rPr>
      <t>초제후발판</t>
    </r>
  </si>
  <si>
    <r>
      <rPr>
        <sz val="10"/>
        <rFont val="바탕"/>
        <family val="1"/>
        <charset val="129"/>
      </rPr>
      <t>고정핀</t>
    </r>
  </si>
  <si>
    <r>
      <t>2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계단</t>
    </r>
  </si>
  <si>
    <r>
      <rPr>
        <sz val="10"/>
        <rFont val="바탕"/>
        <family val="1"/>
        <charset val="129"/>
      </rPr>
      <t>서포트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앵글</t>
    </r>
  </si>
  <si>
    <r>
      <t>2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옆면</t>
    </r>
  </si>
  <si>
    <r>
      <t>1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옆면</t>
    </r>
    <r>
      <rPr>
        <sz val="10"/>
        <rFont val="Arial Narrow"/>
        <family val="2"/>
      </rPr>
      <t>-1</t>
    </r>
  </si>
  <si>
    <r>
      <t>1</t>
    </r>
    <r>
      <rPr>
        <sz val="10"/>
        <rFont val="바탕"/>
        <family val="1"/>
        <charset val="129"/>
      </rPr>
      <t>층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옆면</t>
    </r>
    <r>
      <rPr>
        <sz val="10"/>
        <rFont val="Arial Narrow"/>
        <family val="2"/>
      </rPr>
      <t>-2</t>
    </r>
  </si>
  <si>
    <r>
      <t>1</t>
    </r>
    <r>
      <rPr>
        <sz val="10"/>
        <rFont val="바탕"/>
        <family val="1"/>
        <charset val="129"/>
      </rPr>
      <t>층계단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서포트</t>
    </r>
  </si>
  <si>
    <r>
      <rPr>
        <sz val="10"/>
        <rFont val="바탕"/>
        <family val="1"/>
        <charset val="129"/>
      </rPr>
      <t>초제오버관</t>
    </r>
  </si>
  <si>
    <r>
      <rPr>
        <sz val="10"/>
        <rFont val="바탕"/>
        <family val="1"/>
        <charset val="129"/>
      </rPr>
      <t>물막이고무</t>
    </r>
  </si>
  <si>
    <r>
      <rPr>
        <sz val="10"/>
        <rFont val="바탕"/>
        <family val="1"/>
        <charset val="129"/>
      </rPr>
      <t>물막이</t>
    </r>
  </si>
  <si>
    <r>
      <rPr>
        <sz val="10"/>
        <rFont val="바탕"/>
        <family val="1"/>
        <charset val="129"/>
      </rPr>
      <t>유동파이프</t>
    </r>
  </si>
  <si>
    <r>
      <rPr>
        <sz val="10"/>
        <rFont val="바탕"/>
        <family val="1"/>
        <charset val="129"/>
      </rPr>
      <t>유동대</t>
    </r>
  </si>
  <si>
    <r>
      <rPr>
        <sz val="10"/>
        <rFont val="바탕"/>
        <family val="1"/>
        <charset val="129"/>
      </rPr>
      <t>흡기파이프</t>
    </r>
  </si>
  <si>
    <r>
      <rPr>
        <sz val="10"/>
        <color indexed="8"/>
        <rFont val="바탕"/>
        <family val="1"/>
        <charset val="129"/>
      </rPr>
      <t>유리절단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재제원</t>
    </r>
  </si>
  <si>
    <r>
      <rPr>
        <sz val="10"/>
        <color indexed="8"/>
        <rFont val="바탕"/>
        <family val="1"/>
        <charset val="129"/>
      </rPr>
      <t>화학제품생산기계조작원</t>
    </r>
  </si>
  <si>
    <r>
      <rPr>
        <sz val="10"/>
        <color indexed="8"/>
        <rFont val="바탕"/>
        <family val="1"/>
        <charset val="129"/>
      </rPr>
      <t>수동연마원</t>
    </r>
  </si>
  <si>
    <r>
      <rPr>
        <sz val="10"/>
        <color indexed="8"/>
        <rFont val="바탕"/>
        <family val="1"/>
        <charset val="129"/>
      </rPr>
      <t>전기</t>
    </r>
    <r>
      <rPr>
        <sz val="10"/>
        <color indexed="8"/>
        <rFont val="Arial Narrow"/>
        <family val="2"/>
      </rPr>
      <t xml:space="preserve">, </t>
    </r>
    <r>
      <rPr>
        <sz val="10"/>
        <color indexed="8"/>
        <rFont val="바탕"/>
        <family val="1"/>
        <charset val="129"/>
      </rPr>
      <t>전자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기계품질관리사</t>
    </r>
  </si>
  <si>
    <r>
      <rPr>
        <sz val="10"/>
        <color indexed="8"/>
        <rFont val="바탕"/>
        <family val="1"/>
        <charset val="129"/>
      </rPr>
      <t>전기</t>
    </r>
    <r>
      <rPr>
        <sz val="10"/>
        <color indexed="8"/>
        <rFont val="Arial Narrow"/>
        <family val="2"/>
      </rPr>
      <t xml:space="preserve">, </t>
    </r>
    <r>
      <rPr>
        <sz val="10"/>
        <color indexed="8"/>
        <rFont val="바탕"/>
        <family val="1"/>
        <charset val="129"/>
      </rPr>
      <t>전자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기계품질관리원</t>
    </r>
  </si>
  <si>
    <r>
      <rPr>
        <sz val="10"/>
        <color indexed="8"/>
        <rFont val="바탕"/>
        <family val="1"/>
        <charset val="129"/>
      </rPr>
      <t>전기</t>
    </r>
    <r>
      <rPr>
        <sz val="10"/>
        <color indexed="8"/>
        <rFont val="Arial Narrow"/>
        <family val="2"/>
      </rPr>
      <t xml:space="preserve">, </t>
    </r>
    <r>
      <rPr>
        <sz val="10"/>
        <color indexed="8"/>
        <rFont val="바탕"/>
        <family val="1"/>
        <charset val="129"/>
      </rPr>
      <t>전자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바탕"/>
        <family val="1"/>
        <charset val="129"/>
      </rPr>
      <t>기계제품시험원</t>
    </r>
  </si>
  <si>
    <r>
      <t xml:space="preserve">1) </t>
    </r>
    <r>
      <rPr>
        <sz val="9"/>
        <color indexed="8"/>
        <rFont val="바탕"/>
        <family val="1"/>
        <charset val="129"/>
      </rPr>
      <t>손익계산서</t>
    </r>
    <r>
      <rPr>
        <sz val="9"/>
        <color indexed="8"/>
        <rFont val="Arial Narrow"/>
        <family val="2"/>
      </rPr>
      <t xml:space="preserve">         </t>
    </r>
    <r>
      <rPr>
        <sz val="9"/>
        <color indexed="8"/>
        <rFont val="바탕"/>
        <family val="1"/>
        <charset val="129"/>
      </rPr>
      <t>제</t>
    </r>
    <r>
      <rPr>
        <sz val="9"/>
        <color indexed="8"/>
        <rFont val="Arial Narrow"/>
        <family val="2"/>
      </rPr>
      <t>14</t>
    </r>
    <r>
      <rPr>
        <sz val="9"/>
        <color indexed="8"/>
        <rFont val="바탕"/>
        <family val="1"/>
        <charset val="129"/>
      </rPr>
      <t>기</t>
    </r>
    <r>
      <rPr>
        <sz val="9"/>
        <color indexed="8"/>
        <rFont val="Arial Narrow"/>
        <family val="2"/>
      </rPr>
      <t xml:space="preserve">  2024</t>
    </r>
    <r>
      <rPr>
        <sz val="9"/>
        <color indexed="8"/>
        <rFont val="바탕"/>
        <family val="1"/>
        <charset val="129"/>
      </rPr>
      <t>년</t>
    </r>
    <r>
      <rPr>
        <sz val="9"/>
        <color indexed="8"/>
        <rFont val="Arial Narrow"/>
        <family val="2"/>
      </rPr>
      <t xml:space="preserve"> 01</t>
    </r>
    <r>
      <rPr>
        <sz val="9"/>
        <color indexed="8"/>
        <rFont val="바탕"/>
        <family val="1"/>
        <charset val="129"/>
      </rPr>
      <t>월</t>
    </r>
    <r>
      <rPr>
        <sz val="9"/>
        <color indexed="8"/>
        <rFont val="Arial Narrow"/>
        <family val="2"/>
      </rPr>
      <t xml:space="preserve"> 01</t>
    </r>
    <r>
      <rPr>
        <sz val="9"/>
        <color indexed="8"/>
        <rFont val="바탕"/>
        <family val="1"/>
        <charset val="129"/>
      </rPr>
      <t>일부터</t>
    </r>
    <r>
      <rPr>
        <sz val="9"/>
        <color indexed="8"/>
        <rFont val="Arial Narrow"/>
        <family val="2"/>
      </rPr>
      <t xml:space="preserve">  2024</t>
    </r>
    <r>
      <rPr>
        <sz val="9"/>
        <color indexed="8"/>
        <rFont val="바탕"/>
        <family val="1"/>
        <charset val="129"/>
      </rPr>
      <t>년</t>
    </r>
    <r>
      <rPr>
        <sz val="9"/>
        <color indexed="8"/>
        <rFont val="Arial Narrow"/>
        <family val="2"/>
      </rPr>
      <t xml:space="preserve"> 12</t>
    </r>
    <r>
      <rPr>
        <sz val="9"/>
        <color indexed="8"/>
        <rFont val="바탕"/>
        <family val="1"/>
        <charset val="129"/>
      </rPr>
      <t>월</t>
    </r>
    <r>
      <rPr>
        <sz val="9"/>
        <color indexed="8"/>
        <rFont val="Arial Narrow"/>
        <family val="2"/>
      </rPr>
      <t xml:space="preserve"> 31</t>
    </r>
    <r>
      <rPr>
        <sz val="9"/>
        <color indexed="8"/>
        <rFont val="바탕"/>
        <family val="1"/>
        <charset val="129"/>
      </rPr>
      <t>일까지</t>
    </r>
    <phoneticPr fontId="27" type="noConversion"/>
  </si>
  <si>
    <t>배당금수익</t>
    <phoneticPr fontId="27" type="noConversion"/>
  </si>
  <si>
    <r>
      <rPr>
        <sz val="9"/>
        <color indexed="8"/>
        <rFont val="바탕"/>
        <family val="1"/>
        <charset val="129"/>
      </rPr>
      <t>복리후생비</t>
    </r>
    <phoneticPr fontId="27" type="noConversion"/>
  </si>
  <si>
    <r>
      <rPr>
        <sz val="9"/>
        <color indexed="8"/>
        <rFont val="바탕"/>
        <family val="1"/>
        <charset val="129"/>
      </rPr>
      <t>기업업무추진비</t>
    </r>
    <phoneticPr fontId="27" type="noConversion"/>
  </si>
  <si>
    <r>
      <t xml:space="preserve">2) </t>
    </r>
    <r>
      <rPr>
        <sz val="9"/>
        <color indexed="8"/>
        <rFont val="바탕"/>
        <family val="1"/>
        <charset val="129"/>
      </rPr>
      <t>제조원가명세서</t>
    </r>
    <r>
      <rPr>
        <sz val="9"/>
        <color indexed="8"/>
        <rFont val="Arial Narrow"/>
        <family val="2"/>
      </rPr>
      <t xml:space="preserve">     </t>
    </r>
    <r>
      <rPr>
        <sz val="9"/>
        <color indexed="8"/>
        <rFont val="바탕"/>
        <family val="1"/>
        <charset val="129"/>
      </rPr>
      <t>제</t>
    </r>
    <r>
      <rPr>
        <sz val="9"/>
        <color indexed="8"/>
        <rFont val="Arial Narrow"/>
        <family val="2"/>
      </rPr>
      <t>14</t>
    </r>
    <r>
      <rPr>
        <sz val="9"/>
        <color indexed="8"/>
        <rFont val="바탕"/>
        <family val="1"/>
        <charset val="129"/>
      </rPr>
      <t>기</t>
    </r>
    <r>
      <rPr>
        <sz val="9"/>
        <color indexed="8"/>
        <rFont val="Arial Narrow"/>
        <family val="2"/>
      </rPr>
      <t xml:space="preserve">  2024</t>
    </r>
    <r>
      <rPr>
        <sz val="9"/>
        <color indexed="8"/>
        <rFont val="바탕"/>
        <family val="1"/>
        <charset val="129"/>
      </rPr>
      <t>년</t>
    </r>
    <r>
      <rPr>
        <sz val="9"/>
        <color indexed="8"/>
        <rFont val="Arial Narrow"/>
        <family val="2"/>
      </rPr>
      <t xml:space="preserve"> 01</t>
    </r>
    <r>
      <rPr>
        <sz val="9"/>
        <color indexed="8"/>
        <rFont val="바탕"/>
        <family val="1"/>
        <charset val="129"/>
      </rPr>
      <t>월</t>
    </r>
    <r>
      <rPr>
        <sz val="9"/>
        <color indexed="8"/>
        <rFont val="Arial Narrow"/>
        <family val="2"/>
      </rPr>
      <t xml:space="preserve"> 01</t>
    </r>
    <r>
      <rPr>
        <sz val="9"/>
        <color indexed="8"/>
        <rFont val="바탕"/>
        <family val="1"/>
        <charset val="129"/>
      </rPr>
      <t>일부터</t>
    </r>
    <r>
      <rPr>
        <sz val="9"/>
        <color indexed="8"/>
        <rFont val="Arial Narrow"/>
        <family val="2"/>
      </rPr>
      <t xml:space="preserve">  2024</t>
    </r>
    <r>
      <rPr>
        <sz val="9"/>
        <color indexed="8"/>
        <rFont val="바탕"/>
        <family val="1"/>
        <charset val="129"/>
      </rPr>
      <t>년</t>
    </r>
    <r>
      <rPr>
        <sz val="9"/>
        <color indexed="8"/>
        <rFont val="Arial Narrow"/>
        <family val="2"/>
      </rPr>
      <t xml:space="preserve"> 12</t>
    </r>
    <r>
      <rPr>
        <sz val="9"/>
        <color indexed="8"/>
        <rFont val="바탕"/>
        <family val="1"/>
        <charset val="129"/>
      </rPr>
      <t>월</t>
    </r>
    <r>
      <rPr>
        <sz val="9"/>
        <color indexed="8"/>
        <rFont val="Arial Narrow"/>
        <family val="2"/>
      </rPr>
      <t xml:space="preserve"> 31</t>
    </r>
    <r>
      <rPr>
        <sz val="9"/>
        <color indexed="8"/>
        <rFont val="바탕"/>
        <family val="1"/>
        <charset val="129"/>
      </rPr>
      <t>일까지</t>
    </r>
    <phoneticPr fontId="27" type="noConversion"/>
  </si>
  <si>
    <t>STS303</t>
  </si>
  <si>
    <t>AN07</t>
  </si>
  <si>
    <t>Ø50</t>
  </si>
  <si>
    <t>Ø40</t>
  </si>
  <si>
    <t>Ø60</t>
  </si>
  <si>
    <t>Ø30</t>
  </si>
  <si>
    <t>Ø70</t>
  </si>
  <si>
    <t>(8A) Ø13.8</t>
  </si>
  <si>
    <t>Ø45</t>
  </si>
  <si>
    <t>Ø12</t>
  </si>
  <si>
    <t>Ø25</t>
  </si>
  <si>
    <t>Ø3</t>
  </si>
  <si>
    <t>Ø2.5</t>
  </si>
  <si>
    <t>Ø115</t>
  </si>
  <si>
    <t>Ø6</t>
  </si>
  <si>
    <t>Ø4</t>
  </si>
  <si>
    <t>STS316</t>
  </si>
  <si>
    <t>100A</t>
  </si>
  <si>
    <t>50A</t>
  </si>
  <si>
    <t>STS305</t>
  </si>
  <si>
    <t>45C</t>
  </si>
  <si>
    <t>sts</t>
  </si>
  <si>
    <t>1.8x18x170</t>
  </si>
  <si>
    <t>T3.2</t>
  </si>
  <si>
    <t>T2.6</t>
  </si>
  <si>
    <t>T5</t>
  </si>
  <si>
    <t>T2.3</t>
  </si>
  <si>
    <t>Ø250</t>
  </si>
  <si>
    <t>Ø80</t>
  </si>
  <si>
    <t>2HP 1/40</t>
  </si>
  <si>
    <t>M10x15</t>
  </si>
  <si>
    <r>
      <rPr>
        <sz val="10"/>
        <rFont val="바탕"/>
        <family val="1"/>
        <charset val="129"/>
      </rPr>
      <t>기어드</t>
    </r>
    <r>
      <rPr>
        <sz val="10"/>
        <rFont val="Arial Narrow"/>
        <family val="2"/>
      </rPr>
      <t xml:space="preserve"> 1hp 1/40 max2</t>
    </r>
  </si>
  <si>
    <r>
      <rPr>
        <sz val="10"/>
        <rFont val="바탕"/>
        <family val="1"/>
        <charset val="129"/>
      </rPr>
      <t>재래</t>
    </r>
  </si>
  <si>
    <r>
      <rPr>
        <sz val="10"/>
        <rFont val="바탕"/>
        <family val="1"/>
        <charset val="129"/>
      </rPr>
      <t>기본</t>
    </r>
  </si>
  <si>
    <r>
      <rPr>
        <sz val="10"/>
        <rFont val="바탕"/>
        <family val="1"/>
        <charset val="129"/>
      </rPr>
      <t>아세탈</t>
    </r>
  </si>
  <si>
    <r>
      <rPr>
        <sz val="10"/>
        <rFont val="바탕"/>
        <family val="1"/>
        <charset val="129"/>
      </rPr>
      <t>압축</t>
    </r>
    <r>
      <rPr>
        <sz val="10"/>
        <rFont val="Arial Narrow"/>
        <family val="2"/>
      </rPr>
      <t xml:space="preserve"> 3X31X120L</t>
    </r>
  </si>
  <si>
    <r>
      <rPr>
        <sz val="10"/>
        <rFont val="바탕"/>
        <family val="1"/>
        <charset val="129"/>
      </rPr>
      <t>재래</t>
    </r>
    <r>
      <rPr>
        <sz val="10"/>
        <rFont val="Arial Narrow"/>
        <family val="2"/>
      </rPr>
      <t xml:space="preserve"> 20</t>
    </r>
    <r>
      <rPr>
        <sz val="10"/>
        <rFont val="바탕"/>
        <family val="1"/>
        <charset val="129"/>
      </rPr>
      <t>발브</t>
    </r>
  </si>
  <si>
    <r>
      <rPr>
        <sz val="10"/>
        <rFont val="바탕"/>
        <family val="1"/>
        <charset val="129"/>
      </rPr>
      <t>기본</t>
    </r>
    <r>
      <rPr>
        <sz val="10"/>
        <rFont val="Arial Narrow"/>
        <family val="2"/>
      </rPr>
      <t xml:space="preserve"> 16</t>
    </r>
    <r>
      <rPr>
        <sz val="10"/>
        <rFont val="바탕"/>
        <family val="1"/>
        <charset val="129"/>
      </rPr>
      <t>발브</t>
    </r>
  </si>
  <si>
    <r>
      <rPr>
        <sz val="10"/>
        <rFont val="바탕"/>
        <family val="1"/>
        <charset val="129"/>
      </rPr>
      <t>재래</t>
    </r>
    <r>
      <rPr>
        <sz val="10"/>
        <rFont val="Arial Narrow"/>
        <family val="2"/>
      </rPr>
      <t xml:space="preserve"> P.C</t>
    </r>
  </si>
  <si>
    <r>
      <rPr>
        <sz val="10"/>
        <rFont val="바탕"/>
        <family val="1"/>
        <charset val="129"/>
      </rPr>
      <t>기본</t>
    </r>
    <r>
      <rPr>
        <sz val="10"/>
        <rFont val="Arial Narrow"/>
        <family val="2"/>
      </rPr>
      <t xml:space="preserve"> P.C</t>
    </r>
  </si>
  <si>
    <r>
      <rPr>
        <sz val="10"/>
        <rFont val="바탕"/>
        <family val="1"/>
        <charset val="129"/>
      </rPr>
      <t>압축</t>
    </r>
  </si>
  <si>
    <r>
      <rPr>
        <sz val="10"/>
        <rFont val="바탕"/>
        <family val="1"/>
        <charset val="129"/>
      </rPr>
      <t>인장</t>
    </r>
  </si>
  <si>
    <r>
      <rPr>
        <sz val="10"/>
        <rFont val="바탕"/>
        <family val="1"/>
        <charset val="129"/>
      </rPr>
      <t>고무</t>
    </r>
    <r>
      <rPr>
        <sz val="10"/>
        <rFont val="Arial Narrow"/>
        <family val="2"/>
      </rPr>
      <t xml:space="preserve"> 283</t>
    </r>
  </si>
  <si>
    <r>
      <rPr>
        <sz val="10"/>
        <rFont val="바탕"/>
        <family val="1"/>
        <charset val="129"/>
      </rPr>
      <t>물주머니바닥판</t>
    </r>
  </si>
  <si>
    <r>
      <rPr>
        <sz val="10"/>
        <rFont val="바탕"/>
        <family val="1"/>
        <charset val="129"/>
      </rPr>
      <t>물주머니받침판</t>
    </r>
  </si>
  <si>
    <r>
      <rPr>
        <sz val="10"/>
        <rFont val="바탕"/>
        <family val="1"/>
        <charset val="129"/>
      </rPr>
      <t>베어링너트</t>
    </r>
  </si>
  <si>
    <r>
      <rPr>
        <sz val="10"/>
        <rFont val="바탕"/>
        <family val="1"/>
        <charset val="129"/>
      </rPr>
      <t>흡기파이프덮개</t>
    </r>
  </si>
  <si>
    <r>
      <rPr>
        <sz val="10"/>
        <rFont val="바탕"/>
        <family val="1"/>
        <charset val="129"/>
      </rPr>
      <t>영창</t>
    </r>
    <r>
      <rPr>
        <sz val="10"/>
        <rFont val="Arial Narrow"/>
        <family val="2"/>
      </rPr>
      <t>803</t>
    </r>
  </si>
  <si>
    <r>
      <rPr>
        <sz val="10"/>
        <rFont val="바탕"/>
        <family val="1"/>
        <charset val="129"/>
      </rPr>
      <t>주강</t>
    </r>
  </si>
  <si>
    <r>
      <rPr>
        <sz val="10"/>
        <rFont val="바탕"/>
        <family val="1"/>
        <charset val="129"/>
      </rPr>
      <t>외경</t>
    </r>
    <r>
      <rPr>
        <sz val="10"/>
        <rFont val="Arial Narrow"/>
        <family val="2"/>
      </rPr>
      <t>47</t>
    </r>
  </si>
  <si>
    <r>
      <rPr>
        <sz val="10"/>
        <rFont val="바탕"/>
        <family val="1"/>
        <charset val="129"/>
      </rPr>
      <t>주물</t>
    </r>
  </si>
  <si>
    <r>
      <rPr>
        <sz val="10"/>
        <rFont val="바탕"/>
        <family val="1"/>
        <charset val="129"/>
      </rPr>
      <t>주철</t>
    </r>
  </si>
  <si>
    <r>
      <t>L</t>
    </r>
    <r>
      <rPr>
        <sz val="10"/>
        <rFont val="바탕"/>
        <family val="1"/>
        <charset val="129"/>
      </rPr>
      <t>형</t>
    </r>
  </si>
  <si>
    <r>
      <rPr>
        <sz val="10"/>
        <rFont val="바탕"/>
        <family val="1"/>
        <charset val="129"/>
      </rPr>
      <t>외주가공</t>
    </r>
    <r>
      <rPr>
        <sz val="10"/>
        <rFont val="Arial Narrow"/>
        <family val="2"/>
      </rPr>
      <t xml:space="preserve"> R,L</t>
    </r>
  </si>
  <si>
    <r>
      <t>1</t>
    </r>
    <r>
      <rPr>
        <sz val="10"/>
        <rFont val="바탕"/>
        <family val="1"/>
        <charset val="129"/>
      </rPr>
      <t>산</t>
    </r>
  </si>
  <si>
    <r>
      <rPr>
        <sz val="10"/>
        <rFont val="바탕"/>
        <family val="1"/>
        <charset val="129"/>
      </rPr>
      <t>알미늄</t>
    </r>
  </si>
  <si>
    <r>
      <rPr>
        <sz val="10"/>
        <rFont val="바탕"/>
        <family val="1"/>
        <charset val="129"/>
      </rPr>
      <t>영창</t>
    </r>
    <r>
      <rPr>
        <sz val="10"/>
        <rFont val="Arial Narrow"/>
        <family val="2"/>
      </rPr>
      <t xml:space="preserve"> VBS-503</t>
    </r>
  </si>
  <si>
    <r>
      <rPr>
        <sz val="10"/>
        <rFont val="바탕"/>
        <family val="1"/>
        <charset val="129"/>
      </rPr>
      <t>작은로라</t>
    </r>
    <r>
      <rPr>
        <sz val="10"/>
        <rFont val="Arial Narrow"/>
        <family val="2"/>
      </rPr>
      <t xml:space="preserve"> Ø16</t>
    </r>
  </si>
  <si>
    <r>
      <rPr>
        <sz val="10"/>
        <rFont val="바탕"/>
        <family val="1"/>
        <charset val="129"/>
      </rPr>
      <t>고무</t>
    </r>
    <r>
      <rPr>
        <sz val="10"/>
        <rFont val="Arial Narrow"/>
        <family val="2"/>
      </rPr>
      <t xml:space="preserve"> Ø60</t>
    </r>
  </si>
  <si>
    <r>
      <rPr>
        <sz val="10"/>
        <rFont val="바탕"/>
        <family val="1"/>
        <charset val="129"/>
      </rPr>
      <t>성신</t>
    </r>
    <r>
      <rPr>
        <sz val="10"/>
        <rFont val="Arial Narrow"/>
        <family val="2"/>
      </rPr>
      <t xml:space="preserve"> 180W 9:1</t>
    </r>
  </si>
  <si>
    <r>
      <rPr>
        <sz val="10"/>
        <rFont val="바탕"/>
        <family val="1"/>
        <charset val="129"/>
      </rPr>
      <t>인덱스셑</t>
    </r>
  </si>
  <si>
    <r>
      <rPr>
        <sz val="10"/>
        <rFont val="바탕"/>
        <family val="1"/>
        <charset val="129"/>
      </rPr>
      <t>제작</t>
    </r>
  </si>
  <si>
    <r>
      <rPr>
        <sz val="10"/>
        <rFont val="바탕"/>
        <family val="1"/>
        <charset val="129"/>
      </rPr>
      <t>센서캠</t>
    </r>
  </si>
  <si>
    <r>
      <rPr>
        <sz val="10"/>
        <rFont val="바탕"/>
        <family val="1"/>
        <charset val="129"/>
      </rPr>
      <t>센서캠고정볼트</t>
    </r>
  </si>
  <si>
    <r>
      <rPr>
        <sz val="10"/>
        <rFont val="바탕"/>
        <family val="1"/>
        <charset val="129"/>
      </rPr>
      <t>센서다이</t>
    </r>
  </si>
  <si>
    <r>
      <rPr>
        <sz val="10"/>
        <rFont val="바탕"/>
        <family val="1"/>
        <charset val="129"/>
      </rPr>
      <t>기어드모터</t>
    </r>
  </si>
  <si>
    <r>
      <rPr>
        <sz val="10"/>
        <rFont val="바탕"/>
        <family val="1"/>
        <charset val="129"/>
      </rPr>
      <t>구동모터고정볼트</t>
    </r>
  </si>
  <si>
    <r>
      <rPr>
        <sz val="10"/>
        <rFont val="바탕"/>
        <family val="1"/>
        <charset val="129"/>
      </rPr>
      <t>인디게이터</t>
    </r>
  </si>
  <si>
    <r>
      <rPr>
        <sz val="10"/>
        <rFont val="바탕"/>
        <family val="1"/>
        <charset val="129"/>
      </rPr>
      <t>육각환봉</t>
    </r>
  </si>
  <si>
    <r>
      <rPr>
        <sz val="10"/>
        <rFont val="바탕"/>
        <family val="1"/>
        <charset val="129"/>
      </rPr>
      <t>근접캠</t>
    </r>
  </si>
  <si>
    <r>
      <rPr>
        <sz val="10"/>
        <rFont val="바탕"/>
        <family val="1"/>
        <charset val="129"/>
      </rPr>
      <t>평철</t>
    </r>
    <r>
      <rPr>
        <sz val="10"/>
        <rFont val="Arial Narrow"/>
        <family val="2"/>
      </rPr>
      <t xml:space="preserve"> T9</t>
    </r>
  </si>
  <si>
    <r>
      <rPr>
        <sz val="10"/>
        <rFont val="바탕"/>
        <family val="1"/>
        <charset val="129"/>
      </rPr>
      <t>아연</t>
    </r>
  </si>
  <si>
    <r>
      <rPr>
        <sz val="10"/>
        <rFont val="바탕"/>
        <family val="1"/>
        <charset val="129"/>
      </rPr>
      <t>대</t>
    </r>
  </si>
  <si>
    <r>
      <t>B</t>
    </r>
    <r>
      <rPr>
        <sz val="10"/>
        <rFont val="바탕"/>
        <family val="1"/>
        <charset val="129"/>
      </rPr>
      <t>형</t>
    </r>
    <r>
      <rPr>
        <sz val="10"/>
        <rFont val="Arial Narrow"/>
        <family val="2"/>
      </rPr>
      <t>5" 2</t>
    </r>
    <r>
      <rPr>
        <sz val="10"/>
        <rFont val="바탕"/>
        <family val="1"/>
        <charset val="129"/>
      </rPr>
      <t>열</t>
    </r>
  </si>
  <si>
    <r>
      <t>B</t>
    </r>
    <r>
      <rPr>
        <sz val="10"/>
        <rFont val="바탕"/>
        <family val="1"/>
        <charset val="129"/>
      </rPr>
      <t>형</t>
    </r>
    <r>
      <rPr>
        <sz val="10"/>
        <rFont val="Arial Narrow"/>
        <family val="2"/>
      </rPr>
      <t>12" 2</t>
    </r>
    <r>
      <rPr>
        <sz val="10"/>
        <rFont val="바탕"/>
        <family val="1"/>
        <charset val="129"/>
      </rPr>
      <t>열</t>
    </r>
  </si>
  <si>
    <t xml:space="preserve">    3) 퇴직급여충당금 : 근로기준법에 의거 년 통상지급액의 1/12계상</t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</si>
  <si>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58" type="noConversion"/>
  </si>
  <si>
    <r>
      <rPr>
        <sz val="10"/>
        <rFont val="바탕"/>
        <family val="1"/>
        <charset val="129"/>
      </rPr>
      <t>⑤</t>
    </r>
    <phoneticPr fontId="27" type="noConversion"/>
  </si>
  <si>
    <r>
      <rPr>
        <sz val="10"/>
        <rFont val="바탕"/>
        <family val="1"/>
        <charset val="129"/>
      </rPr>
      <t>⑥</t>
    </r>
    <phoneticPr fontId="27" type="noConversion"/>
  </si>
  <si>
    <t>주) 세부산출내용은 이하의 내역서를 참조 바랍니다.</t>
    <phoneticPr fontId="27" type="noConversion"/>
  </si>
  <si>
    <r>
      <rPr>
        <b/>
        <u/>
        <sz val="20"/>
        <rFont val="바탕"/>
        <family val="1"/>
        <charset val="129"/>
      </rPr>
      <t>Ⅳ</t>
    </r>
    <r>
      <rPr>
        <b/>
        <u/>
        <sz val="20"/>
        <rFont val="Arial Narrow"/>
        <family val="2"/>
      </rPr>
      <t xml:space="preserve">. </t>
    </r>
    <r>
      <rPr>
        <b/>
        <u/>
        <sz val="20"/>
        <rFont val="바탕"/>
        <family val="1"/>
        <charset val="129"/>
      </rPr>
      <t>원가계산서</t>
    </r>
    <r>
      <rPr>
        <b/>
        <u/>
        <sz val="20"/>
        <rFont val="Arial Narrow"/>
        <family val="2"/>
      </rPr>
      <t/>
    </r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</si>
  <si>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53" type="noConversion"/>
  </si>
  <si>
    <r>
      <rPr>
        <b/>
        <sz val="10"/>
        <rFont val="바탕"/>
        <family val="1"/>
        <charset val="129"/>
      </rPr>
      <t xml:space="preserve">구성비
</t>
    </r>
    <r>
      <rPr>
        <b/>
        <sz val="10"/>
        <rFont val="Arial Narrow"/>
        <family val="2"/>
      </rPr>
      <t>(%)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</si>
  <si>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고</t>
    </r>
    <phoneticPr fontId="54" type="noConversion"/>
  </si>
  <si>
    <r>
      <rPr>
        <b/>
        <sz val="10"/>
        <rFont val="바탕"/>
        <family val="1"/>
        <charset val="129"/>
      </rPr>
      <t>품</t>
    </r>
    <r>
      <rPr>
        <b/>
        <sz val="10"/>
        <rFont val="Arial Narrow"/>
        <family val="2"/>
      </rPr>
      <t xml:space="preserve">              </t>
    </r>
    <r>
      <rPr>
        <b/>
        <sz val="10"/>
        <rFont val="바탕"/>
        <family val="1"/>
        <charset val="129"/>
      </rPr>
      <t>명</t>
    </r>
    <phoneticPr fontId="27" type="noConversion"/>
  </si>
  <si>
    <r>
      <t xml:space="preserve">3. </t>
    </r>
    <r>
      <rPr>
        <sz val="10"/>
        <rFont val="바탕"/>
        <family val="1"/>
        <charset val="129"/>
      </rPr>
      <t>김떼기</t>
    </r>
    <phoneticPr fontId="27" type="noConversion"/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</si>
  <si>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액</t>
    </r>
    <phoneticPr fontId="11" type="noConversion"/>
  </si>
  <si>
    <r>
      <rPr>
        <b/>
        <sz val="10"/>
        <rFont val="바탕"/>
        <family val="1"/>
        <charset val="129"/>
      </rPr>
      <t>제조</t>
    </r>
    <r>
      <rPr>
        <sz val="11"/>
        <color theme="1"/>
        <rFont val="맑은 고딕"/>
        <family val="2"/>
        <charset val="129"/>
        <scheme val="minor"/>
      </rPr>
      <t/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</si>
  <si>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고</t>
    </r>
    <phoneticPr fontId="27" type="noConversion"/>
  </si>
  <si>
    <r>
      <t xml:space="preserve">2. </t>
    </r>
    <r>
      <rPr>
        <b/>
        <sz val="10"/>
        <rFont val="바탕"/>
        <family val="1"/>
        <charset val="129"/>
      </rPr>
      <t>제조</t>
    </r>
    <r>
      <rPr>
        <b/>
        <sz val="10"/>
        <rFont val="Arial Narrow"/>
        <family val="2"/>
      </rPr>
      <t>.</t>
    </r>
    <r>
      <rPr>
        <b/>
        <sz val="10"/>
        <rFont val="바탕"/>
        <family val="1"/>
        <charset val="129"/>
      </rPr>
      <t>구매</t>
    </r>
    <phoneticPr fontId="27" type="noConversion"/>
  </si>
  <si>
    <r>
      <t xml:space="preserve">9. </t>
    </r>
    <r>
      <rPr>
        <b/>
        <sz val="10"/>
        <rFont val="바탕"/>
        <family val="1"/>
        <charset val="129"/>
      </rPr>
      <t>조립금속제품·기계·장비의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제조·구매</t>
    </r>
    <phoneticPr fontId="27" type="noConversion"/>
  </si>
  <si>
    <r>
      <t>2023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하</t>
    </r>
    <phoneticPr fontId="27" type="noConversion"/>
  </si>
  <si>
    <r>
      <rPr>
        <b/>
        <sz val="10"/>
        <rFont val="바탕"/>
        <family val="1"/>
        <charset val="129"/>
      </rPr>
      <t>단위</t>
    </r>
    <phoneticPr fontId="27" type="noConversion"/>
  </si>
  <si>
    <r>
      <rPr>
        <sz val="10"/>
        <rFont val="바탕"/>
        <family val="1"/>
        <charset val="129"/>
      </rPr>
      <t>간접노무비</t>
    </r>
    <phoneticPr fontId="27" type="noConversion"/>
  </si>
  <si>
    <r>
      <rPr>
        <b/>
        <sz val="10"/>
        <rFont val="바탕"/>
        <family val="1"/>
        <charset val="129"/>
      </rPr>
      <t>단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위</t>
    </r>
    <phoneticPr fontId="27" type="noConversion"/>
  </si>
  <si>
    <r>
      <t>6. 2</t>
    </r>
    <r>
      <rPr>
        <sz val="10"/>
        <rFont val="바탕"/>
        <family val="1"/>
        <charset val="129"/>
      </rPr>
      <t>타임</t>
    </r>
    <phoneticPr fontId="27" type="noConversion"/>
  </si>
  <si>
    <r>
      <t xml:space="preserve">10. 2F </t>
    </r>
    <r>
      <rPr>
        <sz val="10"/>
        <rFont val="바탕"/>
        <family val="1"/>
        <charset val="129"/>
      </rPr>
      <t>테일부</t>
    </r>
    <phoneticPr fontId="27" type="noConversion"/>
  </si>
  <si>
    <r>
      <t xml:space="preserve">13. </t>
    </r>
    <r>
      <rPr>
        <sz val="10"/>
        <rFont val="바탕"/>
        <family val="1"/>
        <charset val="129"/>
      </rPr>
      <t>건조실</t>
    </r>
    <phoneticPr fontId="27" type="noConversion"/>
  </si>
  <si>
    <r>
      <rPr>
        <sz val="10"/>
        <rFont val="바탕"/>
        <family val="1"/>
        <charset val="129"/>
      </rPr>
      <t>주문품</t>
    </r>
    <phoneticPr fontId="27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</si>
  <si>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</si>
  <si>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</si>
  <si>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시중품</t>
    </r>
    <phoneticPr fontId="27" type="noConversion"/>
  </si>
  <si>
    <r>
      <t xml:space="preserve">15. </t>
    </r>
    <r>
      <rPr>
        <sz val="10"/>
        <rFont val="바탕"/>
        <family val="1"/>
        <charset val="129"/>
      </rPr>
      <t>기타설비</t>
    </r>
    <phoneticPr fontId="27" type="noConversion"/>
  </si>
  <si>
    <r>
      <rPr>
        <sz val="10"/>
        <rFont val="바탕"/>
        <family val="1"/>
        <charset val="129"/>
      </rPr>
      <t>용접원</t>
    </r>
    <phoneticPr fontId="27" type="noConversion"/>
  </si>
  <si>
    <r>
      <rPr>
        <sz val="10"/>
        <rFont val="바탕"/>
        <family val="1"/>
        <charset val="129"/>
      </rPr>
      <t>연삭기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연마기조작원</t>
    </r>
    <phoneticPr fontId="27" type="noConversion"/>
  </si>
  <si>
    <r>
      <rPr>
        <sz val="10"/>
        <rFont val="바탕"/>
        <family val="1"/>
        <charset val="129"/>
      </rPr>
      <t>경기계조립원</t>
    </r>
    <phoneticPr fontId="27" type="noConversion"/>
  </si>
  <si>
    <r>
      <rPr>
        <sz val="10"/>
        <rFont val="바탕"/>
        <family val="1"/>
        <charset val="129"/>
      </rPr>
      <t>제품검사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조정원</t>
    </r>
    <phoneticPr fontId="27" type="noConversion"/>
  </si>
  <si>
    <r>
      <rPr>
        <sz val="10"/>
        <rFont val="바탕"/>
        <family val="1"/>
        <charset val="129"/>
      </rPr>
      <t>드릴링기조작원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</si>
  <si>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7" type="noConversion"/>
  </si>
  <si>
    <r>
      <t>CAD</t>
    </r>
    <r>
      <rPr>
        <sz val="10"/>
        <rFont val="바탕"/>
        <family val="1"/>
        <charset val="129"/>
      </rPr>
      <t>설계사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기계</t>
    </r>
    <r>
      <rPr>
        <sz val="10"/>
        <rFont val="Arial Narrow"/>
        <family val="2"/>
      </rPr>
      <t>)</t>
    </r>
    <phoneticPr fontId="27" type="noConversion"/>
  </si>
  <si>
    <r>
      <rPr>
        <sz val="10"/>
        <rFont val="바탕"/>
        <family val="1"/>
        <charset val="129"/>
      </rPr>
      <t>절단원</t>
    </r>
    <phoneticPr fontId="27" type="noConversion"/>
  </si>
  <si>
    <r>
      <rPr>
        <b/>
        <sz val="10"/>
        <rFont val="바탕"/>
        <family val="1"/>
        <charset val="129"/>
      </rPr>
      <t>직종
번호</t>
    </r>
    <phoneticPr fontId="27" type="noConversion"/>
  </si>
  <si>
    <r>
      <t xml:space="preserve">M/D </t>
    </r>
    <r>
      <rPr>
        <b/>
        <sz val="10"/>
        <rFont val="바탕"/>
        <family val="1"/>
        <charset val="129"/>
      </rPr>
      <t>단가</t>
    </r>
    <phoneticPr fontId="27" type="noConversion"/>
  </si>
  <si>
    <r>
      <rPr>
        <b/>
        <u/>
        <sz val="20"/>
        <rFont val="바탕"/>
        <family val="1"/>
        <charset val="129"/>
      </rPr>
      <t>간접노무비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</si>
  <si>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7&gt; </t>
    </r>
    <phoneticPr fontId="11" type="noConversion"/>
  </si>
  <si>
    <r>
      <rPr>
        <b/>
        <sz val="10"/>
        <rFont val="바탕"/>
        <family val="1"/>
        <charset val="129"/>
      </rPr>
      <t>품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명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</si>
  <si>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11" type="noConversion"/>
  </si>
  <si>
    <r>
      <rPr>
        <sz val="10"/>
        <rFont val="바탕"/>
        <family val="1"/>
        <charset val="129"/>
      </rPr>
      <t>직접노무비의</t>
    </r>
    <phoneticPr fontId="27" type="noConversion"/>
  </si>
  <si>
    <r>
      <rPr>
        <sz val="10"/>
        <rFont val="바탕"/>
        <family val="1"/>
        <charset val="129"/>
      </rPr>
      <t>식</t>
    </r>
    <phoneticPr fontId="27" type="noConversion"/>
  </si>
  <si>
    <r>
      <rPr>
        <b/>
        <u/>
        <sz val="20"/>
        <rFont val="바탕"/>
        <family val="1"/>
        <charset val="129"/>
      </rPr>
      <t>직접노무비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</si>
  <si>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6&gt; </t>
    </r>
    <phoneticPr fontId="27" type="noConversion"/>
  </si>
  <si>
    <r>
      <rPr>
        <b/>
        <sz val="10"/>
        <rFont val="바탕"/>
        <family val="1"/>
        <charset val="129"/>
      </rPr>
      <t>공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종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명</t>
    </r>
    <r>
      <rPr>
        <b/>
        <sz val="10"/>
        <rFont val="Arial Narrow"/>
        <family val="2"/>
      </rPr>
      <t xml:space="preserve">  /  </t>
    </r>
    <r>
      <rPr>
        <b/>
        <sz val="10"/>
        <rFont val="바탕"/>
        <family val="1"/>
        <charset val="129"/>
      </rPr>
      <t>직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종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명</t>
    </r>
    <phoneticPr fontId="232" type="noConversion"/>
  </si>
  <si>
    <r>
      <rPr>
        <b/>
        <sz val="10"/>
        <rFont val="바탕"/>
        <family val="1"/>
        <charset val="129"/>
      </rPr>
      <t>단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위</t>
    </r>
    <phoneticPr fontId="232" type="noConversion"/>
  </si>
  <si>
    <r>
      <rPr>
        <b/>
        <sz val="10"/>
        <rFont val="바탕"/>
        <family val="1"/>
        <charset val="129"/>
      </rPr>
      <t>수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량</t>
    </r>
    <phoneticPr fontId="232" type="noConversion"/>
  </si>
  <si>
    <r>
      <rPr>
        <b/>
        <sz val="10"/>
        <rFont val="바탕"/>
        <family val="1"/>
        <charset val="129"/>
      </rPr>
      <t>단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가</t>
    </r>
    <phoneticPr fontId="232" type="noConversion"/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</si>
  <si>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액</t>
    </r>
    <phoneticPr fontId="232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</si>
  <si>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32" type="noConversion"/>
  </si>
  <si>
    <r>
      <t>CAD</t>
    </r>
    <r>
      <rPr>
        <sz val="10"/>
        <rFont val="바탕"/>
        <family val="1"/>
        <charset val="129"/>
      </rPr>
      <t>설계사</t>
    </r>
    <r>
      <rPr>
        <sz val="10"/>
        <rFont val="Arial Narrow"/>
        <family val="2"/>
      </rPr>
      <t>(</t>
    </r>
    <r>
      <rPr>
        <sz val="10"/>
        <rFont val="바탕"/>
        <family val="1"/>
        <charset val="129"/>
      </rPr>
      <t>기계</t>
    </r>
    <r>
      <rPr>
        <sz val="10"/>
        <rFont val="Arial Narrow"/>
        <family val="2"/>
      </rPr>
      <t>)</t>
    </r>
    <phoneticPr fontId="27" type="noConversion"/>
  </si>
  <si>
    <r>
      <rPr>
        <sz val="10"/>
        <rFont val="바탕"/>
        <family val="1"/>
        <charset val="129"/>
      </rPr>
      <t>드릴링기조작원</t>
    </r>
    <phoneticPr fontId="27" type="noConversion"/>
  </si>
  <si>
    <r>
      <rPr>
        <b/>
        <sz val="10"/>
        <rFont val="바탕"/>
        <family val="1"/>
        <charset val="129"/>
      </rPr>
      <t>합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계</t>
    </r>
    <phoneticPr fontId="27" type="noConversion"/>
  </si>
  <si>
    <r>
      <rPr>
        <b/>
        <sz val="10"/>
        <rFont val="바탕"/>
        <family val="1"/>
        <charset val="129"/>
      </rPr>
      <t>수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량</t>
    </r>
    <phoneticPr fontId="27" type="noConversion"/>
  </si>
  <si>
    <r>
      <t xml:space="preserve">4. </t>
    </r>
    <r>
      <rPr>
        <sz val="10"/>
        <rFont val="바탕"/>
        <family val="1"/>
        <charset val="129"/>
      </rPr>
      <t>정렬기</t>
    </r>
    <phoneticPr fontId="27" type="noConversion"/>
  </si>
  <si>
    <r>
      <t xml:space="preserve">5.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구동</t>
    </r>
    <phoneticPr fontId="27" type="noConversion"/>
  </si>
  <si>
    <r>
      <t xml:space="preserve">8.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발판</t>
    </r>
    <phoneticPr fontId="27" type="noConversion"/>
  </si>
  <si>
    <r>
      <t xml:space="preserve">9. </t>
    </r>
    <r>
      <rPr>
        <sz val="10"/>
        <rFont val="바탕"/>
        <family val="1"/>
        <charset val="129"/>
      </rPr>
      <t>반전</t>
    </r>
    <phoneticPr fontId="27" type="noConversion"/>
  </si>
  <si>
    <r>
      <t xml:space="preserve">11.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커버</t>
    </r>
    <phoneticPr fontId="27" type="noConversion"/>
  </si>
  <si>
    <r>
      <rPr>
        <sz val="10"/>
        <rFont val="바탕"/>
        <family val="1"/>
        <charset val="129"/>
      </rPr>
      <t>반전부</t>
    </r>
    <phoneticPr fontId="27" type="noConversion"/>
  </si>
  <si>
    <r>
      <rPr>
        <sz val="10"/>
        <rFont val="바탕"/>
        <family val="1"/>
        <charset val="129"/>
      </rPr>
      <t>와셔</t>
    </r>
    <r>
      <rPr>
        <sz val="10"/>
        <rFont val="Arial Narrow"/>
        <family val="2"/>
      </rPr>
      <t xml:space="preserve"> T</t>
    </r>
    <phoneticPr fontId="27" type="noConversion"/>
  </si>
  <si>
    <r>
      <t>12</t>
    </r>
    <r>
      <rPr>
        <sz val="10"/>
        <rFont val="바탕"/>
        <family val="1"/>
        <charset val="129"/>
      </rPr>
      <t>연</t>
    </r>
    <phoneticPr fontId="27" type="noConversion"/>
  </si>
  <si>
    <r>
      <t xml:space="preserve">2. </t>
    </r>
    <r>
      <rPr>
        <sz val="10"/>
        <rFont val="바탕"/>
        <family val="1"/>
        <charset val="129"/>
      </rPr>
      <t>탈수기</t>
    </r>
    <r>
      <rPr>
        <sz val="10"/>
        <rFont val="Arial Narrow"/>
        <family val="2"/>
      </rPr>
      <t>sts</t>
    </r>
    <phoneticPr fontId="27" type="noConversion"/>
  </si>
  <si>
    <r>
      <rPr>
        <sz val="10"/>
        <rFont val="바탕"/>
        <family val="1"/>
        <charset val="129"/>
      </rPr>
      <t>총원가</t>
    </r>
    <phoneticPr fontId="27" type="noConversion"/>
  </si>
  <si>
    <r>
      <rPr>
        <sz val="10"/>
        <rFont val="바탕"/>
        <family val="1"/>
        <charset val="129"/>
      </rPr>
      <t>④</t>
    </r>
    <r>
      <rPr>
        <sz val="10"/>
        <rFont val="Arial Narrow"/>
        <family val="2"/>
      </rPr>
      <t>+</t>
    </r>
    <r>
      <rPr>
        <sz val="10"/>
        <rFont val="바탕"/>
        <family val="1"/>
        <charset val="129"/>
      </rPr>
      <t>⑤</t>
    </r>
    <r>
      <rPr>
        <sz val="10"/>
        <rFont val="Arial Narrow"/>
        <family val="2"/>
      </rPr>
      <t>+</t>
    </r>
    <r>
      <rPr>
        <sz val="10"/>
        <rFont val="바탕"/>
        <family val="1"/>
        <charset val="129"/>
      </rPr>
      <t>⑥</t>
    </r>
    <phoneticPr fontId="27" type="noConversion"/>
  </si>
  <si>
    <r>
      <rPr>
        <sz val="10"/>
        <rFont val="바탕"/>
        <family val="1"/>
        <charset val="129"/>
      </rPr>
      <t>⑦</t>
    </r>
    <r>
      <rPr>
        <sz val="10"/>
        <rFont val="Arial Narrow"/>
        <family val="2"/>
      </rPr>
      <t xml:space="preserve"> × 10%</t>
    </r>
    <phoneticPr fontId="27" type="noConversion"/>
  </si>
  <si>
    <r>
      <rPr>
        <b/>
        <sz val="10"/>
        <rFont val="바탕"/>
        <family val="1"/>
        <charset val="129"/>
      </rPr>
      <t>합계</t>
    </r>
    <phoneticPr fontId="27" type="noConversion"/>
  </si>
  <si>
    <r>
      <rPr>
        <b/>
        <sz val="10"/>
        <rFont val="바탕"/>
        <family val="1"/>
        <charset val="129"/>
      </rPr>
      <t>⑦</t>
    </r>
    <r>
      <rPr>
        <b/>
        <sz val="10"/>
        <rFont val="Arial Narrow"/>
        <family val="2"/>
      </rPr>
      <t xml:space="preserve"> + </t>
    </r>
    <r>
      <rPr>
        <b/>
        <sz val="10"/>
        <rFont val="바탕"/>
        <family val="1"/>
        <charset val="129"/>
      </rPr>
      <t>⑧</t>
    </r>
    <phoneticPr fontId="27" type="noConversion"/>
  </si>
  <si>
    <t>⑨</t>
    <phoneticPr fontId="27" type="noConversion"/>
  </si>
  <si>
    <t>⑧</t>
    <phoneticPr fontId="27" type="noConversion"/>
  </si>
  <si>
    <t>⑦</t>
    <phoneticPr fontId="27" type="noConversion"/>
  </si>
  <si>
    <t>주) 2024년 기업경영분석(한국은행, 2025. 10.) : CODE NO. C291『일반 목적용 기계』참조</t>
    <phoneticPr fontId="27" type="noConversion"/>
  </si>
  <si>
    <t>주) 2024년 기업경영분석(한국은행, 2025. 10.) : CODE NO. C291『일반 목적용 기계』참조</t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</si>
  <si>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16&gt; </t>
    </r>
    <phoneticPr fontId="11" type="noConversion"/>
  </si>
  <si>
    <r>
      <rPr>
        <b/>
        <sz val="10"/>
        <rFont val="바탕"/>
        <family val="1"/>
        <charset val="129"/>
      </rPr>
      <t>노무비</t>
    </r>
    <phoneticPr fontId="11" type="noConversion"/>
  </si>
  <si>
    <r>
      <t xml:space="preserve">7.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프레임</t>
    </r>
    <phoneticPr fontId="27" type="noConversion"/>
  </si>
  <si>
    <r>
      <t xml:space="preserve">12. 2F </t>
    </r>
    <r>
      <rPr>
        <sz val="10"/>
        <rFont val="바탕"/>
        <family val="1"/>
        <charset val="129"/>
      </rPr>
      <t>레일</t>
    </r>
    <r>
      <rPr>
        <sz val="10"/>
        <rFont val="Arial Narrow"/>
        <family val="2"/>
      </rPr>
      <t>-P</t>
    </r>
    <phoneticPr fontId="27" type="noConversion"/>
  </si>
  <si>
    <r>
      <rPr>
        <b/>
        <u/>
        <sz val="20"/>
        <rFont val="바탕"/>
        <family val="1"/>
        <charset val="129"/>
      </rPr>
      <t>간접재료비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산출표</t>
    </r>
    <phoneticPr fontId="1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</si>
  <si>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3&gt; </t>
    </r>
    <phoneticPr fontId="11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</si>
  <si>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11" type="noConversion"/>
  </si>
  <si>
    <r>
      <rPr>
        <b/>
        <sz val="10"/>
        <rFont val="바탕"/>
        <family val="1"/>
        <charset val="129"/>
      </rPr>
      <t>품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명</t>
    </r>
    <phoneticPr fontId="27" type="noConversion"/>
  </si>
  <si>
    <r>
      <rPr>
        <b/>
        <sz val="10"/>
        <rFont val="바탕"/>
        <family val="1"/>
        <charset val="129"/>
      </rPr>
      <t>규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격</t>
    </r>
    <phoneticPr fontId="27" type="noConversion"/>
  </si>
  <si>
    <r>
      <rPr>
        <b/>
        <sz val="10"/>
        <rFont val="바탕"/>
        <family val="1"/>
        <charset val="129"/>
      </rPr>
      <t>단위</t>
    </r>
    <phoneticPr fontId="27" type="noConversion"/>
  </si>
  <si>
    <r>
      <rPr>
        <b/>
        <sz val="10"/>
        <rFont val="바탕"/>
        <family val="1"/>
        <charset val="129"/>
      </rPr>
      <t>수량</t>
    </r>
    <phoneticPr fontId="27" type="noConversion"/>
  </si>
  <si>
    <r>
      <rPr>
        <b/>
        <sz val="10"/>
        <rFont val="바탕"/>
        <family val="1"/>
        <charset val="129"/>
      </rPr>
      <t>배부대상액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</si>
  <si>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율</t>
    </r>
    <phoneticPr fontId="11" type="noConversion"/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</si>
  <si>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액</t>
    </r>
    <phoneticPr fontId="11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</si>
  <si>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11" type="noConversion"/>
  </si>
  <si>
    <r>
      <rPr>
        <sz val="10"/>
        <rFont val="바탕"/>
        <family val="1"/>
        <charset val="129"/>
      </rPr>
      <t>소모재료</t>
    </r>
    <phoneticPr fontId="27" type="noConversion"/>
  </si>
  <si>
    <r>
      <rPr>
        <sz val="10"/>
        <rFont val="바탕"/>
        <family val="1"/>
        <charset val="129"/>
      </rPr>
      <t>직접재료비의</t>
    </r>
    <phoneticPr fontId="27" type="noConversion"/>
  </si>
  <si>
    <r>
      <rPr>
        <sz val="10"/>
        <rFont val="바탕"/>
        <family val="1"/>
        <charset val="129"/>
      </rPr>
      <t>식</t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</si>
  <si>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2&gt; </t>
    </r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</si>
  <si>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27" type="noConversion"/>
  </si>
  <si>
    <r>
      <rPr>
        <b/>
        <sz val="10"/>
        <rFont val="바탕"/>
        <family val="1"/>
        <charset val="129"/>
      </rPr>
      <t>품</t>
    </r>
    <r>
      <rPr>
        <b/>
        <sz val="10"/>
        <rFont val="Arial Narrow"/>
        <family val="2"/>
      </rPr>
      <t xml:space="preserve">               </t>
    </r>
    <r>
      <rPr>
        <b/>
        <sz val="10"/>
        <rFont val="바탕"/>
        <family val="1"/>
        <charset val="129"/>
      </rPr>
      <t>명</t>
    </r>
    <phoneticPr fontId="232" type="noConversion"/>
  </si>
  <si>
    <r>
      <rPr>
        <b/>
        <sz val="10"/>
        <rFont val="바탕"/>
        <family val="1"/>
        <charset val="129"/>
      </rPr>
      <t>규</t>
    </r>
    <r>
      <rPr>
        <b/>
        <sz val="10"/>
        <rFont val="Arial Narrow"/>
        <family val="2"/>
      </rPr>
      <t xml:space="preserve">                      </t>
    </r>
    <r>
      <rPr>
        <b/>
        <sz val="10"/>
        <rFont val="바탕"/>
        <family val="1"/>
        <charset val="129"/>
      </rPr>
      <t>격</t>
    </r>
    <phoneticPr fontId="27" type="noConversion"/>
  </si>
  <si>
    <r>
      <rPr>
        <b/>
        <sz val="10"/>
        <rFont val="바탕"/>
        <family val="1"/>
        <charset val="129"/>
      </rPr>
      <t>재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질</t>
    </r>
    <phoneticPr fontId="27" type="noConversion"/>
  </si>
  <si>
    <r>
      <rPr>
        <b/>
        <sz val="10"/>
        <rFont val="바탕"/>
        <family val="1"/>
        <charset val="129"/>
      </rPr>
      <t>수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량</t>
    </r>
    <phoneticPr fontId="27" type="noConversion"/>
  </si>
  <si>
    <r>
      <rPr>
        <b/>
        <sz val="10"/>
        <rFont val="바탕"/>
        <family val="1"/>
        <charset val="129"/>
      </rPr>
      <t>중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량</t>
    </r>
    <phoneticPr fontId="232" type="noConversion"/>
  </si>
  <si>
    <r>
      <rPr>
        <b/>
        <sz val="10"/>
        <rFont val="바탕"/>
        <family val="1"/>
        <charset val="129"/>
      </rPr>
      <t>단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가</t>
    </r>
    <phoneticPr fontId="27" type="noConversion"/>
  </si>
  <si>
    <r>
      <rPr>
        <b/>
        <sz val="10"/>
        <rFont val="바탕"/>
        <family val="1"/>
        <charset val="129"/>
      </rPr>
      <t>금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액</t>
    </r>
    <phoneticPr fontId="232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</si>
  <si>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32" type="noConversion"/>
  </si>
  <si>
    <r>
      <rPr>
        <b/>
        <sz val="10"/>
        <rFont val="바탕"/>
        <family val="1"/>
        <charset val="129"/>
      </rPr>
      <t>연</t>
    </r>
    <phoneticPr fontId="232" type="noConversion"/>
  </si>
  <si>
    <r>
      <rPr>
        <b/>
        <sz val="10"/>
        <rFont val="바탕"/>
        <family val="1"/>
        <charset val="129"/>
      </rPr>
      <t>칸수</t>
    </r>
    <phoneticPr fontId="232" type="noConversion"/>
  </si>
  <si>
    <r>
      <rPr>
        <b/>
        <sz val="10"/>
        <rFont val="바탕"/>
        <family val="1"/>
        <charset val="129"/>
      </rPr>
      <t>재래</t>
    </r>
    <phoneticPr fontId="27" type="noConversion"/>
  </si>
  <si>
    <r>
      <rPr>
        <b/>
        <sz val="10"/>
        <rFont val="바탕"/>
        <family val="1"/>
        <charset val="129"/>
      </rPr>
      <t>기본</t>
    </r>
    <phoneticPr fontId="27" type="noConversion"/>
  </si>
  <si>
    <r>
      <rPr>
        <b/>
        <sz val="10"/>
        <rFont val="바탕"/>
        <family val="1"/>
        <charset val="129"/>
      </rPr>
      <t>연</t>
    </r>
    <phoneticPr fontId="27" type="noConversion"/>
  </si>
  <si>
    <r>
      <rPr>
        <b/>
        <sz val="10"/>
        <rFont val="바탕"/>
        <family val="1"/>
        <charset val="129"/>
      </rPr>
      <t>호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칭</t>
    </r>
    <phoneticPr fontId="27" type="noConversion"/>
  </si>
  <si>
    <r>
      <rPr>
        <b/>
        <sz val="10"/>
        <rFont val="바탕"/>
        <family val="1"/>
        <charset val="129"/>
      </rPr>
      <t>길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이</t>
    </r>
    <phoneticPr fontId="27" type="noConversion"/>
  </si>
  <si>
    <r>
      <rPr>
        <sz val="10"/>
        <rFont val="바탕"/>
        <family val="1"/>
        <charset val="129"/>
      </rPr>
      <t>평철</t>
    </r>
    <phoneticPr fontId="27" type="noConversion"/>
  </si>
  <si>
    <r>
      <rPr>
        <sz val="10"/>
        <rFont val="바탕"/>
        <family val="1"/>
        <charset val="129"/>
      </rPr>
      <t>주문품</t>
    </r>
    <phoneticPr fontId="27" type="noConversion"/>
  </si>
  <si>
    <r>
      <rPr>
        <sz val="10"/>
        <rFont val="바탕"/>
        <family val="1"/>
        <charset val="129"/>
      </rPr>
      <t>주문품</t>
    </r>
    <phoneticPr fontId="27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</si>
  <si>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</si>
  <si>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</si>
  <si>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t>1</t>
    </r>
    <r>
      <rPr>
        <sz val="10"/>
        <rFont val="바탕"/>
        <family val="1"/>
        <charset val="129"/>
      </rPr>
      <t>떼기레버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</si>
  <si>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</si>
  <si>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</si>
  <si>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복렬식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김떼기</t>
    </r>
    <phoneticPr fontId="27" type="noConversion"/>
  </si>
  <si>
    <r>
      <rPr>
        <sz val="10"/>
        <rFont val="바탕"/>
        <family val="1"/>
        <charset val="129"/>
      </rPr>
      <t>전산</t>
    </r>
    <r>
      <rPr>
        <sz val="10"/>
        <rFont val="Arial Narrow"/>
        <family val="2"/>
      </rPr>
      <t xml:space="preserve"> M8</t>
    </r>
    <phoneticPr fontId="27" type="noConversion"/>
  </si>
  <si>
    <r>
      <rPr>
        <sz val="10"/>
        <rFont val="바탕"/>
        <family val="1"/>
        <charset val="129"/>
      </rPr>
      <t>전산</t>
    </r>
    <r>
      <rPr>
        <sz val="10"/>
        <rFont val="Arial Narrow"/>
        <family val="2"/>
      </rPr>
      <t xml:space="preserve"> M6</t>
    </r>
    <phoneticPr fontId="27" type="noConversion"/>
  </si>
  <si>
    <r>
      <rPr>
        <sz val="10"/>
        <rFont val="바탕"/>
        <family val="1"/>
        <charset val="129"/>
      </rPr>
      <t>시중품</t>
    </r>
    <phoneticPr fontId="27" type="noConversion"/>
  </si>
  <si>
    <r>
      <rPr>
        <sz val="10"/>
        <rFont val="바탕"/>
        <family val="1"/>
        <charset val="129"/>
      </rPr>
      <t>전산</t>
    </r>
    <r>
      <rPr>
        <sz val="10"/>
        <rFont val="Arial Narrow"/>
        <family val="2"/>
      </rPr>
      <t xml:space="preserve"> M10</t>
    </r>
    <phoneticPr fontId="27" type="noConversion"/>
  </si>
  <si>
    <r>
      <rPr>
        <sz val="10"/>
        <rFont val="바탕"/>
        <family val="1"/>
        <charset val="129"/>
      </rPr>
      <t>주문품</t>
    </r>
    <phoneticPr fontId="27" type="noConversion"/>
  </si>
  <si>
    <r>
      <rPr>
        <sz val="10"/>
        <rFont val="바탕"/>
        <family val="1"/>
        <charset val="129"/>
      </rPr>
      <t>시중품</t>
    </r>
    <phoneticPr fontId="27" type="noConversion"/>
  </si>
  <si>
    <r>
      <rPr>
        <sz val="10"/>
        <rFont val="바탕"/>
        <family val="1"/>
        <charset val="129"/>
      </rPr>
      <t>추가콘베어</t>
    </r>
    <phoneticPr fontId="27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</si>
  <si>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</si>
  <si>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</si>
  <si>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</si>
  <si>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</si>
  <si>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시중품</t>
    </r>
    <phoneticPr fontId="27" type="noConversion"/>
  </si>
  <si>
    <r>
      <rPr>
        <sz val="10"/>
        <rFont val="바탕"/>
        <family val="1"/>
        <charset val="129"/>
      </rPr>
      <t>좌우무늬소발판</t>
    </r>
    <r>
      <rPr>
        <sz val="10"/>
        <rFont val="Arial Narrow"/>
        <family val="2"/>
      </rPr>
      <t>1</t>
    </r>
    <phoneticPr fontId="27" type="noConversion"/>
  </si>
  <si>
    <r>
      <rPr>
        <sz val="10"/>
        <rFont val="바탕"/>
        <family val="1"/>
        <charset val="129"/>
      </rPr>
      <t>좌우무늬소발판</t>
    </r>
    <r>
      <rPr>
        <sz val="10"/>
        <rFont val="Arial Narrow"/>
        <family val="2"/>
      </rPr>
      <t>2</t>
    </r>
    <phoneticPr fontId="27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</si>
  <si>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</si>
  <si>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</si>
  <si>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계</t>
    </r>
    <phoneticPr fontId="27" type="noConversion"/>
  </si>
  <si>
    <r>
      <rPr>
        <sz val="10"/>
        <rFont val="바탕"/>
        <family val="1"/>
        <charset val="129"/>
      </rPr>
      <t>소</t>
    </r>
    <r>
      <rPr>
        <sz val="10"/>
        <rFont val="Arial Narrow"/>
        <family val="2"/>
      </rPr>
      <t xml:space="preserve">          </t>
    </r>
    <r>
      <rPr>
        <sz val="10"/>
        <rFont val="바탕"/>
        <family val="1"/>
        <charset val="129"/>
      </rPr>
      <t>계</t>
    </r>
    <phoneticPr fontId="232" type="noConversion"/>
  </si>
  <si>
    <r>
      <rPr>
        <sz val="10"/>
        <rFont val="바탕"/>
        <family val="1"/>
        <charset val="129"/>
      </rPr>
      <t>건조실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외벽</t>
    </r>
    <phoneticPr fontId="27" type="noConversion"/>
  </si>
  <si>
    <r>
      <rPr>
        <b/>
        <sz val="10"/>
        <rFont val="바탕"/>
        <family val="1"/>
        <charset val="129"/>
      </rPr>
      <t>합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계</t>
    </r>
    <phoneticPr fontId="232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</si>
  <si>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1&gt; </t>
    </r>
    <phoneticPr fontId="27" type="noConversion"/>
  </si>
  <si>
    <r>
      <t xml:space="preserve">1. </t>
    </r>
    <r>
      <rPr>
        <sz val="10"/>
        <rFont val="바탕"/>
        <family val="1"/>
        <charset val="129"/>
      </rPr>
      <t>초제기</t>
    </r>
    <r>
      <rPr>
        <sz val="10"/>
        <rFont val="Arial Narrow"/>
        <family val="2"/>
      </rPr>
      <t>sts</t>
    </r>
    <phoneticPr fontId="27" type="noConversion"/>
  </si>
  <si>
    <r>
      <t xml:space="preserve">14. </t>
    </r>
    <r>
      <rPr>
        <sz val="10"/>
        <rFont val="바탕"/>
        <family val="1"/>
        <charset val="129"/>
      </rPr>
      <t>연소실</t>
    </r>
    <phoneticPr fontId="27" type="noConversion"/>
  </si>
  <si>
    <r>
      <rPr>
        <b/>
        <sz val="14"/>
        <rFont val="바탕"/>
        <family val="1"/>
        <charset val="129"/>
      </rPr>
      <t>이</t>
    </r>
    <r>
      <rPr>
        <b/>
        <sz val="14"/>
        <rFont val="Arial Narrow"/>
        <family val="2"/>
      </rPr>
      <t xml:space="preserve">   </t>
    </r>
    <r>
      <rPr>
        <b/>
        <sz val="14"/>
        <rFont val="바탕"/>
        <family val="1"/>
        <charset val="129"/>
      </rPr>
      <t>사</t>
    </r>
    <r>
      <rPr>
        <b/>
        <sz val="14"/>
        <rFont val="Arial Narrow"/>
        <family val="2"/>
      </rPr>
      <t xml:space="preserve">   </t>
    </r>
    <r>
      <rPr>
        <b/>
        <sz val="14"/>
        <rFont val="바탕"/>
        <family val="1"/>
        <charset val="129"/>
      </rPr>
      <t>장</t>
    </r>
    <r>
      <rPr>
        <b/>
        <sz val="14"/>
        <rFont val="Arial Narrow"/>
        <family val="2"/>
      </rPr>
      <t xml:space="preserve">    </t>
    </r>
    <r>
      <rPr>
        <b/>
        <sz val="14"/>
        <rFont val="바탕"/>
        <family val="1"/>
        <charset val="129"/>
      </rPr>
      <t>김</t>
    </r>
    <r>
      <rPr>
        <b/>
        <sz val="14"/>
        <rFont val="Arial Narrow"/>
        <family val="2"/>
      </rPr>
      <t xml:space="preserve">  </t>
    </r>
    <r>
      <rPr>
        <b/>
        <sz val="14"/>
        <rFont val="바탕"/>
        <family val="1"/>
        <charset val="129"/>
      </rPr>
      <t>재</t>
    </r>
    <r>
      <rPr>
        <b/>
        <sz val="14"/>
        <rFont val="Arial Narrow"/>
        <family val="2"/>
      </rPr>
      <t xml:space="preserve">  </t>
    </r>
    <r>
      <rPr>
        <b/>
        <sz val="14"/>
        <rFont val="바탕"/>
        <family val="1"/>
        <charset val="129"/>
      </rPr>
      <t>열</t>
    </r>
    <r>
      <rPr>
        <b/>
        <sz val="14"/>
        <rFont val="Arial Narrow"/>
        <family val="2"/>
      </rPr>
      <t xml:space="preserve">    (</t>
    </r>
    <r>
      <rPr>
        <b/>
        <sz val="14"/>
        <rFont val="바탕"/>
        <family val="1"/>
        <charset val="129"/>
      </rPr>
      <t>인</t>
    </r>
    <r>
      <rPr>
        <b/>
        <sz val="14"/>
        <rFont val="Arial Narrow"/>
        <family val="2"/>
      </rPr>
      <t>)</t>
    </r>
    <phoneticPr fontId="31" type="noConversion"/>
  </si>
  <si>
    <r>
      <rPr>
        <b/>
        <sz val="11"/>
        <rFont val="바탕"/>
        <family val="1"/>
        <charset val="129"/>
      </rPr>
      <t>수량</t>
    </r>
    <phoneticPr fontId="31" type="noConversion"/>
  </si>
  <si>
    <r>
      <rPr>
        <sz val="11"/>
        <rFont val="바탕"/>
        <family val="1"/>
        <charset val="129"/>
      </rPr>
      <t>식</t>
    </r>
    <phoneticPr fontId="31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</si>
  <si>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5&gt; </t>
    </r>
    <phoneticPr fontId="27" type="noConversion"/>
  </si>
  <si>
    <r>
      <rPr>
        <b/>
        <sz val="10"/>
        <rFont val="바탕"/>
        <family val="1"/>
        <charset val="129"/>
      </rPr>
      <t>공</t>
    </r>
    <r>
      <rPr>
        <b/>
        <sz val="10"/>
        <rFont val="Arial Narrow"/>
        <family val="2"/>
      </rPr>
      <t xml:space="preserve">       </t>
    </r>
    <r>
      <rPr>
        <b/>
        <sz val="10"/>
        <rFont val="바탕"/>
        <family val="1"/>
        <charset val="129"/>
      </rPr>
      <t>종</t>
    </r>
    <r>
      <rPr>
        <b/>
        <sz val="10"/>
        <rFont val="Arial Narrow"/>
        <family val="2"/>
      </rPr>
      <t xml:space="preserve">       </t>
    </r>
    <r>
      <rPr>
        <b/>
        <sz val="10"/>
        <rFont val="바탕"/>
        <family val="1"/>
        <charset val="129"/>
      </rPr>
      <t>명</t>
    </r>
    <phoneticPr fontId="27" type="noConversion"/>
  </si>
  <si>
    <r>
      <rPr>
        <b/>
        <sz val="10"/>
        <rFont val="바탕"/>
        <family val="1"/>
        <charset val="129"/>
      </rPr>
      <t>수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량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</si>
  <si>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 </t>
    </r>
    <r>
      <rPr>
        <b/>
        <sz val="10"/>
        <rFont val="바탕"/>
        <family val="1"/>
        <charset val="129"/>
      </rPr>
      <t>고</t>
    </r>
    <phoneticPr fontId="27" type="noConversion"/>
  </si>
  <si>
    <r>
      <t xml:space="preserve">1. </t>
    </r>
    <r>
      <rPr>
        <sz val="10"/>
        <rFont val="바탕"/>
        <family val="1"/>
        <charset val="129"/>
      </rPr>
      <t>초제기</t>
    </r>
    <r>
      <rPr>
        <sz val="10"/>
        <rFont val="Arial Narrow"/>
        <family val="2"/>
      </rPr>
      <t>sts</t>
    </r>
    <phoneticPr fontId="27" type="noConversion"/>
  </si>
  <si>
    <r>
      <t xml:space="preserve">2. </t>
    </r>
    <r>
      <rPr>
        <sz val="10"/>
        <rFont val="바탕"/>
        <family val="1"/>
        <charset val="129"/>
      </rPr>
      <t>탈수기</t>
    </r>
    <phoneticPr fontId="27" type="noConversion"/>
  </si>
  <si>
    <r>
      <t xml:space="preserve">4. </t>
    </r>
    <r>
      <rPr>
        <sz val="10"/>
        <rFont val="바탕"/>
        <family val="1"/>
        <charset val="129"/>
      </rPr>
      <t>정렬기</t>
    </r>
    <phoneticPr fontId="27" type="noConversion"/>
  </si>
  <si>
    <r>
      <t xml:space="preserve">5.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구동</t>
    </r>
    <phoneticPr fontId="27" type="noConversion"/>
  </si>
  <si>
    <r>
      <t xml:space="preserve">7.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프레임</t>
    </r>
    <phoneticPr fontId="27" type="noConversion"/>
  </si>
  <si>
    <r>
      <t xml:space="preserve">8.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발판</t>
    </r>
    <phoneticPr fontId="27" type="noConversion"/>
  </si>
  <si>
    <r>
      <t xml:space="preserve">9. </t>
    </r>
    <r>
      <rPr>
        <sz val="10"/>
        <rFont val="바탕"/>
        <family val="1"/>
        <charset val="129"/>
      </rPr>
      <t>반전</t>
    </r>
    <phoneticPr fontId="27" type="noConversion"/>
  </si>
  <si>
    <r>
      <t xml:space="preserve">11. 2F </t>
    </r>
    <r>
      <rPr>
        <sz val="10"/>
        <rFont val="바탕"/>
        <family val="1"/>
        <charset val="129"/>
      </rPr>
      <t>개폐식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커버</t>
    </r>
    <phoneticPr fontId="27" type="noConversion"/>
  </si>
  <si>
    <r>
      <t xml:space="preserve">12. 2F </t>
    </r>
    <r>
      <rPr>
        <sz val="10"/>
        <rFont val="바탕"/>
        <family val="1"/>
        <charset val="129"/>
      </rPr>
      <t>레일</t>
    </r>
    <r>
      <rPr>
        <sz val="10"/>
        <rFont val="Arial Narrow"/>
        <family val="2"/>
      </rPr>
      <t>-P</t>
    </r>
    <phoneticPr fontId="27" type="noConversion"/>
  </si>
  <si>
    <r>
      <t xml:space="preserve">14. </t>
    </r>
    <r>
      <rPr>
        <sz val="10"/>
        <rFont val="바탕"/>
        <family val="1"/>
        <charset val="129"/>
      </rPr>
      <t>연소실</t>
    </r>
    <phoneticPr fontId="27" type="noConversion"/>
  </si>
  <si>
    <t xml:space="preserve">    2) 이      윤 : 총액 천 원 미만 정리</t>
    <phoneticPr fontId="27" type="noConversion"/>
  </si>
  <si>
    <r>
      <t>2026</t>
    </r>
    <r>
      <rPr>
        <b/>
        <sz val="10"/>
        <rFont val="바탕"/>
        <family val="1"/>
        <charset val="129"/>
      </rPr>
      <t>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상반기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적용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시중노임단가</t>
    </r>
    <phoneticPr fontId="10" type="noConversion"/>
  </si>
  <si>
    <t>주 1) 기본급 : 2025년 하반기 중소제조업 직종별 임금조사 보고서 참조(중소기업중앙회, 2025. 11.)</t>
  </si>
  <si>
    <t xml:space="preserve">    2) 상여금 : 예정가격 작성기준[기획재정부계약예규 제822호, 2025. 12. 31.]에 의거 년 400%의 상여금을 계상할 수</t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</si>
  <si>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9&gt; </t>
    </r>
    <phoneticPr fontId="5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</si>
  <si>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7" type="noConversion"/>
  </si>
  <si>
    <r>
      <t xml:space="preserve">M/H </t>
    </r>
    <r>
      <rPr>
        <b/>
        <sz val="10"/>
        <rFont val="바탕"/>
        <family val="1"/>
        <charset val="129"/>
      </rPr>
      <t>단가</t>
    </r>
    <phoneticPr fontId="27" type="noConversion"/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</si>
  <si>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상</t>
    </r>
    <phoneticPr fontId="27" type="noConversion"/>
  </si>
  <si>
    <t>신안바다수산 의뢰</t>
    <phoneticPr fontId="11" type="noConversion"/>
  </si>
  <si>
    <t>「전자동 해태건조기(12-Is2T2F-#70×20D) 제조」에 대한</t>
    <phoneticPr fontId="11" type="noConversion"/>
  </si>
  <si>
    <t>전자동 해태건조기(12-Is2T2F-#70×20D) 제조</t>
    <phoneticPr fontId="27" type="noConversion"/>
  </si>
  <si>
    <t>2026. 03.</t>
    <phoneticPr fontId="11" type="noConversion"/>
  </si>
  <si>
    <r>
      <rPr>
        <b/>
        <u/>
        <sz val="12"/>
        <rFont val="바탕"/>
        <family val="1"/>
        <charset val="129"/>
      </rPr>
      <t>신안바다수산</t>
    </r>
    <r>
      <rPr>
        <b/>
        <u/>
        <sz val="12"/>
        <rFont val="Arial Narrow"/>
        <family val="2"/>
      </rPr>
      <t xml:space="preserve"> </t>
    </r>
    <r>
      <rPr>
        <b/>
        <u/>
        <sz val="12"/>
        <rFont val="바탕"/>
        <family val="1"/>
        <charset val="129"/>
      </rPr>
      <t>귀중</t>
    </r>
    <phoneticPr fontId="27" type="noConversion"/>
  </si>
  <si>
    <r>
      <t xml:space="preserve">   </t>
    </r>
    <r>
      <rPr>
        <sz val="11"/>
        <rFont val="바탕"/>
        <family val="1"/>
        <charset val="129"/>
      </rPr>
      <t>우리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연구원에서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조사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기준일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현재로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산정한</t>
    </r>
    <r>
      <rPr>
        <b/>
        <sz val="11"/>
        <rFont val="Arial Narrow"/>
        <family val="2"/>
      </rPr>
      <t xml:space="preserve"> "</t>
    </r>
    <r>
      <rPr>
        <b/>
        <sz val="11"/>
        <rFont val="바탕"/>
        <family val="1"/>
        <charset val="129"/>
      </rPr>
      <t>전자동</t>
    </r>
    <r>
      <rPr>
        <b/>
        <sz val="11"/>
        <rFont val="Arial Narrow"/>
        <family val="2"/>
      </rPr>
      <t xml:space="preserve"> </t>
    </r>
    <r>
      <rPr>
        <b/>
        <sz val="11"/>
        <rFont val="바탕"/>
        <family val="1"/>
        <charset val="129"/>
      </rPr>
      <t>해태건조기</t>
    </r>
    <r>
      <rPr>
        <b/>
        <sz val="11"/>
        <rFont val="Arial Narrow"/>
        <family val="2"/>
      </rPr>
      <t xml:space="preserve">(12-Is2T2F-#70×20D) </t>
    </r>
    <r>
      <rPr>
        <b/>
        <sz val="11"/>
        <rFont val="바탕"/>
        <family val="1"/>
        <charset val="129"/>
      </rPr>
      <t>제조</t>
    </r>
    <r>
      <rPr>
        <b/>
        <sz val="11"/>
        <rFont val="Arial Narrow"/>
        <family val="2"/>
      </rPr>
      <t>"</t>
    </r>
    <r>
      <rPr>
        <sz val="11"/>
        <rFont val="바탕"/>
        <family val="1"/>
        <charset val="129"/>
      </rPr>
      <t>에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대한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원가계산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결과는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다음과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>같습니다</t>
    </r>
    <r>
      <rPr>
        <sz val="11"/>
        <rFont val="Arial Narrow"/>
        <family val="2"/>
      </rPr>
      <t>.</t>
    </r>
    <phoneticPr fontId="27" type="noConversion"/>
  </si>
  <si>
    <r>
      <rPr>
        <b/>
        <sz val="11"/>
        <rFont val="바탕"/>
        <family val="1"/>
        <charset val="129"/>
      </rPr>
      <t>단위</t>
    </r>
    <phoneticPr fontId="31" type="noConversion"/>
  </si>
  <si>
    <r>
      <rPr>
        <b/>
        <sz val="11"/>
        <rFont val="바탕"/>
        <family val="1"/>
        <charset val="129"/>
      </rPr>
      <t>부가가치세</t>
    </r>
    <phoneticPr fontId="27" type="noConversion"/>
  </si>
  <si>
    <r>
      <rPr>
        <b/>
        <sz val="11"/>
        <rFont val="바탕"/>
        <family val="1"/>
        <charset val="129"/>
      </rPr>
      <t>비고</t>
    </r>
    <phoneticPr fontId="27" type="noConversion"/>
  </si>
  <si>
    <r>
      <rPr>
        <sz val="11"/>
        <rFont val="바탕"/>
        <family val="1"/>
        <charset val="129"/>
      </rPr>
      <t>전자동</t>
    </r>
    <r>
      <rPr>
        <sz val="11"/>
        <rFont val="Arial Narrow"/>
        <family val="2"/>
      </rPr>
      <t xml:space="preserve"> </t>
    </r>
    <r>
      <rPr>
        <sz val="11"/>
        <rFont val="바탕"/>
        <family val="1"/>
        <charset val="129"/>
      </rPr>
      <t xml:space="preserve">해태건조기
</t>
    </r>
    <r>
      <rPr>
        <sz val="11"/>
        <rFont val="Arial Narrow"/>
        <family val="2"/>
      </rPr>
      <t>(12-Is2T2F-#70×20D)</t>
    </r>
    <phoneticPr fontId="31" type="noConversion"/>
  </si>
  <si>
    <r>
      <rPr>
        <b/>
        <u/>
        <sz val="22"/>
        <rFont val="바탕"/>
        <family val="1"/>
        <charset val="129"/>
      </rPr>
      <t>Ⅰ</t>
    </r>
    <r>
      <rPr>
        <b/>
        <u/>
        <sz val="22"/>
        <rFont val="Arial Narrow"/>
        <family val="2"/>
      </rPr>
      <t xml:space="preserve">. </t>
    </r>
    <r>
      <rPr>
        <b/>
        <u/>
        <sz val="22"/>
        <rFont val="바탕"/>
        <family val="1"/>
        <charset val="129"/>
      </rPr>
      <t>원가계산</t>
    </r>
    <r>
      <rPr>
        <b/>
        <u/>
        <sz val="22"/>
        <rFont val="Arial Narrow"/>
        <family val="2"/>
      </rPr>
      <t xml:space="preserve"> </t>
    </r>
    <r>
      <rPr>
        <b/>
        <u/>
        <sz val="22"/>
        <rFont val="바탕"/>
        <family val="1"/>
        <charset val="129"/>
      </rPr>
      <t>결과</t>
    </r>
    <phoneticPr fontId="27" type="noConversion"/>
  </si>
  <si>
    <r>
      <rPr>
        <b/>
        <u/>
        <sz val="20"/>
        <rFont val="바탕"/>
        <family val="1"/>
        <charset val="129"/>
      </rPr>
      <t>노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무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비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지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급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명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세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표</t>
    </r>
    <phoneticPr fontId="222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</si>
  <si>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10&gt; </t>
    </r>
    <phoneticPr fontId="27" type="noConversion"/>
  </si>
  <si>
    <r>
      <t>(</t>
    </r>
    <r>
      <rPr>
        <sz val="10"/>
        <rFont val="바탕"/>
        <family val="1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바탕"/>
        <family val="1"/>
        <charset val="129"/>
      </rPr>
      <t>원</t>
    </r>
    <r>
      <rPr>
        <sz val="10"/>
        <rFont val="Arial Narrow"/>
        <family val="2"/>
      </rPr>
      <t>)</t>
    </r>
    <phoneticPr fontId="27" type="noConversion"/>
  </si>
  <si>
    <r>
      <rPr>
        <b/>
        <sz val="10"/>
        <rFont val="바탕"/>
        <family val="1"/>
        <charset val="129"/>
      </rPr>
      <t>월</t>
    </r>
    <r>
      <rPr>
        <b/>
        <sz val="10"/>
        <rFont val="Arial Narrow"/>
        <family val="2"/>
      </rPr>
      <t xml:space="preserve">      </t>
    </r>
    <r>
      <rPr>
        <b/>
        <sz val="10"/>
        <rFont val="바탕"/>
        <family val="1"/>
        <charset val="129"/>
      </rPr>
      <t>별</t>
    </r>
    <phoneticPr fontId="31" type="noConversion"/>
  </si>
  <si>
    <r>
      <rPr>
        <b/>
        <sz val="10"/>
        <rFont val="바탕"/>
        <family val="1"/>
        <charset val="129"/>
      </rPr>
      <t>직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접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부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문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지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급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액</t>
    </r>
    <phoneticPr fontId="27" type="noConversion"/>
  </si>
  <si>
    <r>
      <rPr>
        <b/>
        <sz val="10"/>
        <rFont val="바탕"/>
        <family val="1"/>
        <charset val="129"/>
      </rPr>
      <t>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접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부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문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지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급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액</t>
    </r>
    <phoneticPr fontId="27" type="noConversion"/>
  </si>
  <si>
    <r>
      <rPr>
        <b/>
        <sz val="10"/>
        <rFont val="바탕"/>
        <family val="1"/>
        <charset val="129"/>
      </rPr>
      <t>합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계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</si>
  <si>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7" type="noConversion"/>
  </si>
  <si>
    <r>
      <rPr>
        <b/>
        <sz val="10"/>
        <rFont val="바탕"/>
        <family val="1"/>
        <charset val="129"/>
      </rPr>
      <t>인원</t>
    </r>
    <phoneticPr fontId="27" type="noConversion"/>
  </si>
  <si>
    <r>
      <rPr>
        <b/>
        <sz val="10"/>
        <rFont val="바탕"/>
        <family val="1"/>
        <charset val="129"/>
      </rPr>
      <t>상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여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금</t>
    </r>
    <phoneticPr fontId="27" type="noConversion"/>
  </si>
  <si>
    <r>
      <rPr>
        <b/>
        <sz val="10"/>
        <rFont val="바탕"/>
        <family val="1"/>
        <charset val="129"/>
      </rPr>
      <t>계</t>
    </r>
    <phoneticPr fontId="27" type="noConversion"/>
  </si>
  <si>
    <r>
      <rPr>
        <b/>
        <sz val="10"/>
        <rFont val="바탕"/>
        <family val="1"/>
        <charset val="129"/>
      </rPr>
      <t>인원</t>
    </r>
    <phoneticPr fontId="27" type="noConversion"/>
  </si>
  <si>
    <r>
      <rPr>
        <b/>
        <sz val="10"/>
        <rFont val="바탕"/>
        <family val="1"/>
        <charset val="129"/>
      </rPr>
      <t>급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여</t>
    </r>
    <phoneticPr fontId="27" type="noConversion"/>
  </si>
  <si>
    <r>
      <rPr>
        <b/>
        <sz val="10"/>
        <rFont val="바탕"/>
        <family val="1"/>
        <charset val="129"/>
      </rPr>
      <t>상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여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금</t>
    </r>
    <phoneticPr fontId="27" type="noConversion"/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</si>
  <si>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01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</si>
  <si>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02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</si>
  <si>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03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</si>
  <si>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04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</si>
  <si>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05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</si>
  <si>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06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</si>
  <si>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07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</si>
  <si>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08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</si>
  <si>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09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</si>
  <si>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10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</si>
  <si>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11</t>
    </r>
    <r>
      <rPr>
        <sz val="10"/>
        <rFont val="바탕"/>
        <family val="1"/>
        <charset val="129"/>
      </rPr>
      <t>월</t>
    </r>
  </si>
  <si>
    <r>
      <t>2025</t>
    </r>
    <r>
      <rPr>
        <sz val="10"/>
        <rFont val="바탕"/>
        <family val="1"/>
        <charset val="129"/>
      </rPr>
      <t>년</t>
    </r>
    <r>
      <rPr>
        <sz val="10"/>
        <rFont val="Arial Narrow"/>
        <family val="2"/>
      </rPr>
      <t xml:space="preserve"> 12</t>
    </r>
    <r>
      <rPr>
        <sz val="10"/>
        <rFont val="바탕"/>
        <family val="1"/>
        <charset val="129"/>
      </rPr>
      <t>월</t>
    </r>
  </si>
  <si>
    <r>
      <rPr>
        <sz val="10"/>
        <rFont val="바탕"/>
        <family val="1"/>
        <charset val="129"/>
      </rPr>
      <t>잡</t>
    </r>
    <r>
      <rPr>
        <sz val="10"/>
        <rFont val="Arial Narrow"/>
        <family val="2"/>
      </rPr>
      <t xml:space="preserve">    </t>
    </r>
    <r>
      <rPr>
        <sz val="10"/>
        <rFont val="바탕"/>
        <family val="1"/>
        <charset val="129"/>
      </rPr>
      <t>급</t>
    </r>
    <phoneticPr fontId="222" type="noConversion"/>
  </si>
  <si>
    <t>주) 전문업체 임금대장에 의거 분류함</t>
    <phoneticPr fontId="31" type="noConversion"/>
  </si>
  <si>
    <r>
      <rPr>
        <b/>
        <u/>
        <sz val="20"/>
        <rFont val="바탕"/>
        <family val="1"/>
        <charset val="129"/>
      </rPr>
      <t>단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가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조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사</t>
    </r>
    <r>
      <rPr>
        <b/>
        <u/>
        <sz val="20"/>
        <rFont val="Arial Narrow"/>
        <family val="2"/>
      </rPr>
      <t xml:space="preserve"> </t>
    </r>
    <r>
      <rPr>
        <b/>
        <u/>
        <sz val="20"/>
        <rFont val="바탕"/>
        <family val="1"/>
        <charset val="129"/>
      </rPr>
      <t>표</t>
    </r>
    <phoneticPr fontId="27" type="noConversion"/>
  </si>
  <si>
    <r>
      <t>&lt;</t>
    </r>
    <r>
      <rPr>
        <sz val="10"/>
        <rFont val="바탕"/>
        <family val="1"/>
        <charset val="129"/>
      </rPr>
      <t>표</t>
    </r>
    <r>
      <rPr>
        <sz val="10"/>
        <rFont val="Arial Narrow"/>
        <family val="2"/>
      </rPr>
      <t xml:space="preserve"> 18&gt;</t>
    </r>
    <phoneticPr fontId="27" type="noConversion"/>
  </si>
  <si>
    <r>
      <rPr>
        <b/>
        <sz val="10"/>
        <rFont val="바탕"/>
        <family val="1"/>
        <charset val="129"/>
      </rPr>
      <t>재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료</t>
    </r>
    <r>
      <rPr>
        <b/>
        <sz val="10"/>
        <rFont val="Arial Narrow"/>
        <family val="2"/>
      </rPr>
      <t xml:space="preserve">   </t>
    </r>
    <r>
      <rPr>
        <b/>
        <sz val="10"/>
        <rFont val="바탕"/>
        <family val="1"/>
        <charset val="129"/>
      </rPr>
      <t>명</t>
    </r>
    <phoneticPr fontId="27" type="noConversion"/>
  </si>
  <si>
    <r>
      <rPr>
        <b/>
        <sz val="10"/>
        <rFont val="바탕"/>
        <family val="1"/>
        <charset val="129"/>
      </rPr>
      <t>재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질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및</t>
    </r>
    <r>
      <rPr>
        <b/>
        <sz val="10"/>
        <rFont val="Arial Narrow"/>
        <family val="2"/>
      </rPr>
      <t xml:space="preserve">          </t>
    </r>
    <r>
      <rPr>
        <b/>
        <sz val="10"/>
        <rFont val="바탕"/>
        <family val="1"/>
        <charset val="129"/>
      </rPr>
      <t>규</t>
    </r>
    <r>
      <rPr>
        <b/>
        <sz val="10"/>
        <rFont val="Arial Narrow"/>
        <family val="2"/>
      </rPr>
      <t xml:space="preserve">     </t>
    </r>
    <r>
      <rPr>
        <b/>
        <sz val="10"/>
        <rFont val="바탕"/>
        <family val="1"/>
        <charset val="129"/>
      </rPr>
      <t>격</t>
    </r>
    <phoneticPr fontId="27" type="noConversion"/>
  </si>
  <si>
    <r>
      <rPr>
        <b/>
        <sz val="10"/>
        <rFont val="바탕"/>
        <family val="1"/>
        <charset val="129"/>
      </rPr>
      <t>물가정보</t>
    </r>
    <phoneticPr fontId="27" type="noConversion"/>
  </si>
  <si>
    <r>
      <rPr>
        <b/>
        <sz val="10"/>
        <rFont val="바탕"/>
        <family val="1"/>
        <charset val="129"/>
      </rPr>
      <t>물가자료</t>
    </r>
    <phoneticPr fontId="27" type="noConversion"/>
  </si>
  <si>
    <r>
      <rPr>
        <b/>
        <sz val="10"/>
        <rFont val="바탕"/>
        <family val="1"/>
        <charset val="129"/>
      </rPr>
      <t>견적</t>
    </r>
    <r>
      <rPr>
        <b/>
        <sz val="10"/>
        <rFont val="Arial Narrow"/>
        <family val="2"/>
      </rPr>
      <t xml:space="preserve"> A</t>
    </r>
    <phoneticPr fontId="27" type="noConversion"/>
  </si>
  <si>
    <r>
      <rPr>
        <b/>
        <sz val="10"/>
        <rFont val="바탕"/>
        <family val="1"/>
        <charset val="129"/>
      </rPr>
      <t>견적</t>
    </r>
    <r>
      <rPr>
        <b/>
        <sz val="10"/>
        <rFont val="Arial Narrow"/>
        <family val="2"/>
      </rPr>
      <t xml:space="preserve"> B</t>
    </r>
    <phoneticPr fontId="27" type="noConversion"/>
  </si>
  <si>
    <r>
      <rPr>
        <b/>
        <sz val="10"/>
        <rFont val="바탕"/>
        <family val="1"/>
        <charset val="129"/>
      </rPr>
      <t>조사가격</t>
    </r>
    <phoneticPr fontId="27" type="noConversion"/>
  </si>
  <si>
    <r>
      <rPr>
        <b/>
        <sz val="10"/>
        <rFont val="바탕"/>
        <family val="1"/>
        <charset val="129"/>
      </rPr>
      <t>비</t>
    </r>
    <r>
      <rPr>
        <b/>
        <sz val="10"/>
        <rFont val="Arial Narrow"/>
        <family val="2"/>
      </rPr>
      <t xml:space="preserve"> </t>
    </r>
    <r>
      <rPr>
        <b/>
        <sz val="10"/>
        <rFont val="바탕"/>
        <family val="1"/>
        <charset val="129"/>
      </rPr>
      <t>고</t>
    </r>
    <phoneticPr fontId="27" type="noConversion"/>
  </si>
  <si>
    <r>
      <rPr>
        <sz val="10"/>
        <rFont val="바탕"/>
        <family val="1"/>
        <charset val="129"/>
      </rPr>
      <t>모터</t>
    </r>
    <r>
      <rPr>
        <sz val="10"/>
        <rFont val="Arial Narrow"/>
        <family val="2"/>
      </rPr>
      <t xml:space="preserve"> V-P</t>
    </r>
    <phoneticPr fontId="27" type="noConversion"/>
  </si>
  <si>
    <r>
      <rPr>
        <sz val="10"/>
        <rFont val="바탕"/>
        <family val="1"/>
        <charset val="129"/>
      </rPr>
      <t>휀축</t>
    </r>
    <r>
      <rPr>
        <sz val="10"/>
        <rFont val="Arial Narrow"/>
        <family val="2"/>
      </rPr>
      <t xml:space="preserve"> V-P</t>
    </r>
    <phoneticPr fontId="27" type="noConversion"/>
  </si>
  <si>
    <r>
      <t>V-</t>
    </r>
    <r>
      <rPr>
        <sz val="10"/>
        <rFont val="바탕"/>
        <family val="1"/>
        <charset val="129"/>
      </rPr>
      <t>벨트</t>
    </r>
    <phoneticPr fontId="27" type="noConversion"/>
  </si>
  <si>
    <r>
      <rPr>
        <sz val="10"/>
        <rFont val="바탕"/>
        <family val="1"/>
        <charset val="129"/>
      </rPr>
      <t>◈</t>
    </r>
    <r>
      <rPr>
        <sz val="10"/>
        <rFont val="Arial Narrow"/>
        <family val="2"/>
      </rPr>
      <t xml:space="preserve"> </t>
    </r>
    <r>
      <rPr>
        <sz val="10"/>
        <rFont val="바탕"/>
        <family val="1"/>
        <charset val="129"/>
      </rPr>
      <t>대상기간</t>
    </r>
    <r>
      <rPr>
        <sz val="10"/>
        <rFont val="Arial Narrow"/>
        <family val="2"/>
      </rPr>
      <t xml:space="preserve"> : 2025. 01. 01. ~ 2025. 12. 31.</t>
    </r>
    <phoneticPr fontId="2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</si>
</sst>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;[Red]&quot;-&quot;#,##0"/>
    <numFmt numFmtId="177" formatCode="0_ "/>
    <numFmt numFmtId="178" formatCode="#,##0\ "/>
    <numFmt numFmtId="179" formatCode="_-* #,##0.00_-;\-* #,##0.00_-;_-* &quot;-&quot;_-;_-@_-"/>
    <numFmt numFmtId="180" formatCode="0.0%"/>
    <numFmt numFmtId="181" formatCode="#,##0.0\ "/>
    <numFmt numFmtId="182" formatCode="0.000_ "/>
    <numFmt numFmtId="183" formatCode="#,##0_ "/>
    <numFmt numFmtId="184" formatCode="#,##0.0"/>
    <numFmt numFmtId="185" formatCode="#,##0.000_ "/>
    <numFmt numFmtId="186" formatCode="0_);[Red]\(0\)"/>
    <numFmt numFmtId="187" formatCode="#,##0.00000_ "/>
    <numFmt numFmtId="188" formatCode="_-* #,##0.0_-;\-* #,##0.0_-;_-* &quot;-&quot;_-;_-@_-"/>
    <numFmt numFmtId="189" formatCode="#,##0.00_ "/>
    <numFmt numFmtId="190" formatCode="_ * #,##0_ ;_ * \-#,##0_ ;_ * &quot;-&quot;_ ;_ @_ "/>
    <numFmt numFmtId="191" formatCode="_ * #,##0.00_ ;_ * \-#,##0.00_ ;_ * &quot;-&quot;??_ ;_ @_ "/>
    <numFmt numFmtId="192" formatCode="#."/>
    <numFmt numFmtId="193" formatCode="#,##0.000"/>
    <numFmt numFmtId="194" formatCode="&quot;₩&quot;\!\$#\!\,##0_);[Red]&quot;₩&quot;\!\(&quot;₩&quot;\!\$#\!\,##0&quot;₩&quot;\!\)"/>
    <numFmt numFmtId="195" formatCode="_(&quot;$&quot;* #,##0_);_(&quot;$&quot;* \(#,##0\);_(&quot;$&quot;* &quot;-&quot;_);_(@_)"/>
    <numFmt numFmtId="196" formatCode="0\!.0000000000000000"/>
    <numFmt numFmtId="197" formatCode="&quot;$&quot;#\!\,##0\!.00_);[Red]&quot;₩&quot;\!\(&quot;$&quot;#\!\,##0\!.00&quot;₩&quot;\!\)"/>
    <numFmt numFmtId="198" formatCode="0.00_);[Red]\(0.00\)"/>
    <numFmt numFmtId="199" formatCode="0.00;[Red]0.00"/>
    <numFmt numFmtId="200" formatCode="_-* #,##0.0_-;&quot;₩&quot;\!\-* #,##0.0_-;_-* &quot;-&quot;_-;_-@_-"/>
    <numFmt numFmtId="201" formatCode="&quot;(&quot;0&quot;)&quot;"/>
    <numFmt numFmtId="202" formatCode="&quot;₩&quot;#,##0;&quot;₩&quot;&quot;₩&quot;&quot;₩&quot;&quot;₩&quot;\-#,##0"/>
    <numFmt numFmtId="203" formatCode="General_)"/>
    <numFmt numFmtId="204" formatCode="&quot;111-&quot;@"/>
    <numFmt numFmtId="205" formatCode="#\!\,##0;&quot;₩&quot;\!\-#\!\,##0\!.00"/>
    <numFmt numFmtId="206" formatCode="#,##0;\-#,##0.00"/>
    <numFmt numFmtId="207" formatCode="0.0"/>
    <numFmt numFmtId="208" formatCode="#,##0;&quot;-&quot;#,##0"/>
    <numFmt numFmtId="209" formatCode="&quot;₩&quot;#,##0;[Red]&quot;₩&quot;&quot;₩&quot;&quot;₩&quot;&quot;₩&quot;\-#,##0"/>
    <numFmt numFmtId="210" formatCode="_ * #,##0_ ;_ * &quot;₩&quot;\!\-#,##0_ ;_ * &quot;-&quot;_ ;_ @_ "/>
    <numFmt numFmtId="211" formatCode="_ &quot;₩&quot;* #,##0.00_ ;_ &quot;₩&quot;* \-#,##0.00_ ;_ &quot;₩&quot;* &quot;-&quot;??_ ;_ @_ "/>
    <numFmt numFmtId="212" formatCode="#,##0.0_);[Red]\(#,##0.0\)"/>
    <numFmt numFmtId="213" formatCode="&quot;₩&quot;#,##0.00;&quot;₩&quot;\-#,##0.00"/>
    <numFmt numFmtId="214" formatCode="&quot;M-S3-014-&quot;\ ###&quot;&quot;\ "/>
    <numFmt numFmtId="215" formatCode="&quot;004-30-&quot;\ ###&quot;호&quot;\ "/>
    <numFmt numFmtId="216" formatCode="&quot;M-S3-016-&quot;\ ###&quot;&quot;\ "/>
    <numFmt numFmtId="217" formatCode="&quot;M-S3-004-&quot;\ ###&quot;&quot;\ "/>
    <numFmt numFmtId="218" formatCode="_-* #,##0.00_-;&quot;₩&quot;&quot;₩&quot;\-* #,##0.00_-;_-* &quot;-&quot;??_-;_-@_-"/>
    <numFmt numFmtId="219" formatCode="_-&quot;₩&quot;* #,##0.00_-;&quot;₩&quot;&quot;₩&quot;\-&quot;₩&quot;* #,##0.00_-;_-&quot;₩&quot;* &quot;-&quot;??_-;_-@_-"/>
    <numFmt numFmtId="220" formatCode="&quot;₩&quot;#,##0.00;&quot;₩&quot;&quot;₩&quot;&quot;₩&quot;&quot;₩&quot;\-#,##0.00"/>
    <numFmt numFmtId="221" formatCode="&quot;$&quot;#,##0.00_);\(&quot;$&quot;#,##0.00\)"/>
    <numFmt numFmtId="222" formatCode="_ &quot;₩&quot;* #,##0_ ;_ &quot;₩&quot;* \-#,##0_ ;_ &quot;₩&quot;* &quot;-&quot;_ ;_ @_ "/>
    <numFmt numFmtId="223" formatCode="0000000000000"/>
    <numFmt numFmtId="224" formatCode="&quot;$&quot;#,##0_);\(&quot;$&quot;#,##0\)"/>
    <numFmt numFmtId="225" formatCode="_(* #,##0_);_(* &quot;₩&quot;&quot;₩&quot;&quot;₩&quot;&quot;₩&quot;&quot;₩&quot;&quot;₩&quot;\(#,##0&quot;₩&quot;&quot;₩&quot;&quot;₩&quot;&quot;₩&quot;&quot;₩&quot;&quot;₩&quot;\);_(* &quot;-&quot;_);_(@_)"/>
    <numFmt numFmtId="226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27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28" formatCode="&quot;₩&quot;#,##0;&quot;₩&quot;&quot;₩&quot;&quot;₩&quot;&quot;₩&quot;&quot;₩&quot;\-&quot;₩&quot;#,##0"/>
    <numFmt numFmtId="22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0" formatCode="&quot;₩&quot;#,##0;[Red]&quot;₩&quot;&quot;₩&quot;&quot;₩&quot;&quot;₩&quot;&quot;₩&quot;\-&quot;₩&quot;#,##0"/>
    <numFmt numFmtId="231" formatCode="yy\.mm\.dd"/>
    <numFmt numFmtId="232" formatCode="&quot;$&quot;#,##0_);[Red]\(&quot;$&quot;#,##0\)"/>
    <numFmt numFmtId="233" formatCode="0E+00"/>
    <numFmt numFmtId="234" formatCode="#,##0.00\ &quot;Pts&quot;;\-#,##0.00\ &quot;Pts&quot;"/>
    <numFmt numFmtId="235" formatCode="&quot;₩&quot;#,##0;[Red]&quot;₩&quot;&quot;₩&quot;&quot;₩&quot;&quot;₩&quot;&quot;₩&quot;&quot;₩&quot;&quot;₩&quot;&quot;₩&quot;&quot;₩&quot;\-#,##0"/>
    <numFmt numFmtId="236" formatCode="0.00000000_ "/>
    <numFmt numFmtId="237" formatCode="_-[$€-2]* #,##0.00_-;&quot;₩&quot;\!\-[$€-2]* #,##0.00_-;_-[$€-2]* &quot;-&quot;??_-"/>
    <numFmt numFmtId="238" formatCode="00.00"/>
    <numFmt numFmtId="239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0" formatCode="#,##0.000_);&quot;₩&quot;&quot;₩&quot;&quot;₩&quot;&quot;₩&quot;&quot;₩&quot;&quot;₩&quot;\(#,##0.000&quot;₩&quot;&quot;₩&quot;&quot;₩&quot;&quot;₩&quot;&quot;₩&quot;&quot;₩&quot;\)"/>
    <numFmt numFmtId="241" formatCode="_-* #,##0.00\ &quot;Kc&quot;_-;\-* #,##0.00\ &quot;Kc&quot;_-;_-* &quot;-&quot;??\ &quot;Kc&quot;_-;_-@_-"/>
    <numFmt numFmtId="242" formatCode="#,##0.00&quot;?_);\(#,##0.00&quot;&quot;?&quot;\)"/>
    <numFmt numFmtId="243" formatCode="#,##0.0;[Red]&quot;-&quot;#,##0.0"/>
    <numFmt numFmtId="244" formatCode="0.00000%"/>
    <numFmt numFmtId="245" formatCode="&quot;₩&quot;#,##0.00;&quot;₩&quot;&quot;₩&quot;&quot;₩&quot;&quot;₩&quot;&quot;₩&quot;\-&quot;₩&quot;#,##0.00"/>
    <numFmt numFmtId="246" formatCode="&quot;₩&quot;#,##0;[Red]&quot;₩&quot;&quot;₩&quot;&quot;₩&quot;&quot;₩&quot;&quot;₩&quot;&quot;₩&quot;&quot;₩&quot;\-#,##0"/>
    <numFmt numFmtId="247" formatCode="&quot;₩&quot;#,##0.00;[Red]&quot;₩&quot;&quot;₩&quot;&quot;₩&quot;&quot;₩&quot;&quot;₩&quot;\-&quot;₩&quot;#,##0.00"/>
    <numFmt numFmtId="248" formatCode="#,##0.0_%;[Red]&quot;₩&quot;&quot;₩&quot;&quot;₩&quot;&quot;₩&quot;&quot;₩&quot;&quot;₩&quot;\(#,##0.0%&quot;₩&quot;&quot;₩&quot;&quot;₩&quot;&quot;₩&quot;&quot;₩&quot;&quot;₩&quot;\)"/>
    <numFmt numFmtId="249" formatCode="#,##0.0%;[Red]&quot;₩&quot;&quot;₩&quot;&quot;₩&quot;&quot;₩&quot;&quot;₩&quot;&quot;₩&quot;\(#,##0.0%&quot;₩&quot;&quot;₩&quot;&quot;₩&quot;&quot;₩&quot;&quot;₩&quot;&quot;₩&quot;\)"/>
    <numFmt numFmtId="250" formatCode="#,##0\ &quot;DM&quot;;[Red]\-#,##0\ &quot;DM&quot;"/>
    <numFmt numFmtId="251" formatCode="#,##0.00\ &quot;DM&quot;;[Red]\-#,##0.00\ &quot;DM&quot;"/>
    <numFmt numFmtId="252" formatCode="_(* #,##0_);_(* \(#,##0\);_(* &quot;-&quot;_);_(@_)"/>
    <numFmt numFmtId="253" formatCode="0.0000"/>
    <numFmt numFmtId="254" formatCode="#,##0,"/>
    <numFmt numFmtId="255" formatCode="_ * #,##0.00_ ;_ * \-#,##0.00_ ;_ * &quot;-&quot;_ ;_ @_ "/>
    <numFmt numFmtId="256" formatCode="0.000"/>
    <numFmt numFmtId="257" formatCode="[Red]#,##0"/>
    <numFmt numFmtId="258" formatCode="&quot;₩&quot;\ #,##0.00;[Red]&quot;₩&quot;\ \-#,##0.00"/>
    <numFmt numFmtId="259" formatCode="dd/mm/yy\ \ \ \ hh:mm"/>
    <numFmt numFmtId="260" formatCode="#,##0\ &quot;DM&quot;;\-#,##0\ &quot;DM&quot;"/>
    <numFmt numFmtId="261" formatCode="#,##0.0?&quot;&quot;;\-#,##0.0?&quot;&quot;"/>
    <numFmt numFmtId="262" formatCode="_-* #,##0\ _D_M_-;\-* #,##0\ _D_M_-;_-* &quot;-&quot;\ _D_M_-;_-@_-"/>
    <numFmt numFmtId="263" formatCode="#,##0.0&quot;&quot;"/>
    <numFmt numFmtId="264" formatCode="_-* #,##0.00\ _D_M_-;\-* #,##0.00\ _D_M_-;_-* &quot;-&quot;??\ _D_M_-;_-@_-"/>
    <numFmt numFmtId="265" formatCode="0\ &quot;% &quot;;[Red]\-\ 0\ &quot;%&quot;\ "/>
    <numFmt numFmtId="266" formatCode="#,##0&quot;&quot;;[Red]\-#,##0&quot;&quot;"/>
    <numFmt numFmtId="267" formatCode="_-* #,##0.00\ &quot;DM&quot;_-;\-* #,##0.00\ &quot;DM&quot;_-;_-* &quot;-&quot;??\ &quot;DM&quot;_-;_-@_-"/>
    <numFmt numFmtId="268" formatCode="#,##0.00\ &quot;DM&quot;;\-#,##0.00\ &quot;DM&quot;"/>
    <numFmt numFmtId="269" formatCode="#,###&quot; RS&quot;;\-#,###&quot; RS&quot;"/>
    <numFmt numFmtId="270" formatCode="#&quot; &quot;##&quot; &quot;##&quot; &quot;##0\ \I\N\R;[Red]\-#&quot; &quot;#,#&quot; &quot;##,&quot; &quot;###,##0\ \I\N\R"/>
    <numFmt numFmtId="271" formatCode="hh:mm&quot;  &quot;"/>
    <numFmt numFmtId="272" formatCode="#,##0.0#####\ "/>
    <numFmt numFmtId="273" formatCode="_-[$€-2]* #,##0.00_-;\-[$€-2]* #,##0.00_-;_-[$€-2]* &quot;-&quot;??_-"/>
    <numFmt numFmtId="274" formatCode="#,##0;[Red]&quot;△&quot;#,##0"/>
    <numFmt numFmtId="275" formatCode="\$#,##0\ \ \ \ \ "/>
    <numFmt numFmtId="276" formatCode="\$#,##0.0\ ;\(\$#,##0.0\)\ "/>
    <numFmt numFmtId="277" formatCode="_ &quot;₩&quot;* #\!\,##0_ ;_ &quot;₩&quot;* &quot;₩&quot;\!\-#\!\,##0_ ;_ &quot;₩&quot;* &quot;-&quot;_ ;_ @_ "/>
    <numFmt numFmtId="278" formatCode="_(&quot;$&quot;* #\!\,##0_);_(&quot;$&quot;* &quot;₩&quot;\!\(#\!\,##0&quot;₩&quot;\!\);_(&quot;$&quot;* &quot;-&quot;_);_(@_)"/>
    <numFmt numFmtId="279" formatCode="#,##0.000000"/>
    <numFmt numFmtId="280" formatCode="_ * #,##0.0000_ ;_ * \-#,##0.0000_ ;_ * &quot;-&quot;_ ;_ @_ "/>
    <numFmt numFmtId="281" formatCode="&quot;#&quot;#;"/>
    <numFmt numFmtId="282" formatCode="0.00000"/>
    <numFmt numFmtId="283" formatCode="_ &quot;₩&quot;\ * #,##0.00_ ;_ &quot;₩&quot;\ * \-#,##0.00_ ;_ &quot;₩&quot;\ * &quot;-&quot;??_ ;_ @_ "/>
    <numFmt numFmtId="284" formatCode="&quot;$&quot;#,##0.00;\(&quot;$&quot;#,##0.00\)"/>
    <numFmt numFmtId="285" formatCode="_-&quot;₩&quot;* #\!\,##0_-;&quot;₩&quot;\!\-&quot;₩&quot;* #\!\,##0_-;_-&quot;₩&quot;* &quot;-&quot;_-;_-@_-"/>
    <numFmt numFmtId="286" formatCode="0.0_)"/>
    <numFmt numFmtId="287" formatCode="#,##0_);[Red]\(#,##0\)"/>
    <numFmt numFmtId="288" formatCode="&quot;₩&quot;#,##0;[Red]&quot;₩&quot;\-#,##0"/>
    <numFmt numFmtId="289" formatCode="&quot;₩&quot;#,##0.00;[Red]&quot;₩&quot;\-#,##0.00"/>
    <numFmt numFmtId="290" formatCode="#,##0.0;\-#,##0.0"/>
    <numFmt numFmtId="291" formatCode="&quot;₩&quot;#,##0;&quot;₩&quot;&quot;₩&quot;&quot;₩&quot;&quot;₩&quot;&quot;₩&quot;&quot;₩&quot;&quot;₩&quot;&quot;₩&quot;&quot;₩&quot;&quot;₩&quot;\-&quot;₩&quot;#,##0"/>
    <numFmt numFmtId="292" formatCode="\$#."/>
    <numFmt numFmtId="293" formatCode="#"/>
    <numFmt numFmtId="294" formatCode="&quot;₩&quot;\!\$#,##0_);[Red]&quot;₩&quot;\!\(&quot;₩&quot;\!\$#,##0&quot;₩&quot;\!\)"/>
    <numFmt numFmtId="295" formatCode="&quot;₩&quot;&quot;₩&quot;\!\!\$#,##0_);[Red]&quot;₩&quot;&quot;₩&quot;\!\!\(&quot;₩&quot;&quot;₩&quot;\!\!\$#,##0&quot;₩&quot;&quot;₩&quot;\!\!\)"/>
    <numFmt numFmtId="296" formatCode="#,##0.0000;[Red]\(#,##0.0000\)"/>
    <numFmt numFmtId="297" formatCode="_-&quot;S&quot;\ * #,##0_-;\-&quot;S&quot;\ * #,##0_-;_-&quot;S&quot;\ * &quot;-&quot;_-;_-@_-"/>
    <numFmt numFmtId="298" formatCode="0.00000000"/>
    <numFmt numFmtId="299" formatCode="mm&quot;월&quot;\ dd&quot;일&quot;"/>
    <numFmt numFmtId="300" formatCode="#,##0.00_);[Red]\(#,##0.00\)"/>
    <numFmt numFmtId="301" formatCode="#,##0.00&quot; $&quot;;[Red]\-#,##0.00&quot; $&quot;"/>
    <numFmt numFmtId="302" formatCode="#,##0.00;[Red]&quot;-&quot;#,##0.00"/>
    <numFmt numFmtId="303" formatCode="_(&quot;$&quot;* #,##0.00_);_(&quot;$&quot;* \(#,##0.00\);_(&quot;$&quot;* &quot;-&quot;??_);_(@_)"/>
    <numFmt numFmtId="304" formatCode="&quot;$&quot;#,##0.00_);[Red]\(&quot;$&quot;#,##0.00\)"/>
    <numFmt numFmtId="305" formatCode="#,##0.00\ &quot;F&quot;;\-#,##0.00\ &quot;F&quot;"/>
    <numFmt numFmtId="306" formatCode="_(* #,##0_);_(* \(#,##0\);_(* &quot;-&quot;??_);_(@_)"/>
    <numFmt numFmtId="307" formatCode="0\ &quot;EA&quot;"/>
    <numFmt numFmtId="308" formatCode="0\ &quot;t&quot;"/>
    <numFmt numFmtId="309" formatCode="#,##0&quot;?_);[Red]\(#,##0&quot;&quot;?&quot;\)"/>
    <numFmt numFmtId="310" formatCode="@&quot; LINE&quot;"/>
    <numFmt numFmtId="311" formatCode="#,##0&quot;칸&quot;"/>
    <numFmt numFmtId="312" formatCode="&quot;$&quot;#,##0.00;[Red]&quot;$&quot;\-#,##0.00"/>
    <numFmt numFmtId="313" formatCode="0.00\ &quot;)&quot;"/>
    <numFmt numFmtId="314" formatCode="0.00\ &quot;)]&quot;"/>
    <numFmt numFmtId="315" formatCode="&quot;₩&quot;\!\(#,##0.000&quot;₩&quot;\!\)"/>
    <numFmt numFmtId="316" formatCode="&quot;₩&quot;&quot;₩&quot;\!\!\(#,##0.000&quot;₩&quot;&quot;₩&quot;\!\!\)"/>
    <numFmt numFmtId="317" formatCode="\(#,##0.000\)"/>
    <numFmt numFmtId="318" formatCode="0.00_ "/>
    <numFmt numFmtId="319" formatCode="&quot;kr&quot;\ #,##0;&quot;kr&quot;\ \-#,##0"/>
    <numFmt numFmtId="320" formatCode="_ * #,##0_ ;_ * &quot;₩&quot;&quot;₩&quot;\!\!\-#,##0_ ;_ * &quot;-&quot;??_ ;_ @_ "/>
    <numFmt numFmtId="321" formatCode="&quot;₩&quot;#,##0.00;\!\-&quot;₩&quot;#,##0.00"/>
    <numFmt numFmtId="322" formatCode="_-&quot;₩&quot;* #,##0.00_-;\!\-&quot;₩&quot;* #,##0.00_-;_-&quot;₩&quot;* &quot;-&quot;??_-;_-@_-"/>
    <numFmt numFmtId="323" formatCode="&quot;₩&quot;#,##0;[Red]&quot;₩&quot;&quot;₩&quot;\!\!\-&quot;₩&quot;#,##0"/>
    <numFmt numFmtId="324" formatCode="&quot;₩&quot;#,##0.00;[Red]&quot;₩&quot;\!\!\-&quot;₩&quot;#,##0.00"/>
    <numFmt numFmtId="325" formatCode="_-* #,##0.00_-;&quot;₩&quot;&quot;₩&quot;&quot;₩&quot;\!\!\!\-* #,##0.00_-;_-* &quot;-&quot;??_-;_-@_-"/>
    <numFmt numFmtId="326" formatCode="&quot;₩&quot;#,##0;&quot;₩&quot;\!\-&quot;₩&quot;#,##0"/>
    <numFmt numFmtId="327" formatCode="&quot;₩&quot;#,##0.00;[Red]&quot;₩&quot;&quot;₩&quot;\!\!\-&quot;₩&quot;#,##0.00"/>
    <numFmt numFmtId="328" formatCode="_-* #,##0_-;&quot;₩&quot;\!\!\-* #,##0_-;_-* &quot;-&quot;_-;_-@_-"/>
    <numFmt numFmtId="329" formatCode="#,##0.00&quot; $&quot;;\-#,##0.00&quot; $&quot;"/>
    <numFmt numFmtId="330" formatCode="#,##0.0000"/>
    <numFmt numFmtId="331" formatCode="&quot;*&quot;#,##0\ &quot;일 (월)&quot;\ \ "/>
    <numFmt numFmtId="332" formatCode="&quot;?#,##0.00;\-&quot;&quot;?&quot;#,##0.00"/>
    <numFmt numFmtId="333" formatCode="0.000\ &quot;²&quot;"/>
    <numFmt numFmtId="334" formatCode="&quot;(&quot;\ 0.00"/>
    <numFmt numFmtId="335" formatCode="&quot;[(&quot;\ 0.00"/>
    <numFmt numFmtId="336" formatCode="&quot;&lt;&quot;#,##0&quot;&gt;&quot;"/>
    <numFmt numFmtId="337" formatCode="#,##0&quot;?_);\(#,##0&quot;&quot;?&quot;\)"/>
    <numFmt numFmtId="338" formatCode="#,##0.00&quot;?_);[Red]\(#,##0.00&quot;&quot;?&quot;\)"/>
    <numFmt numFmtId="339" formatCode="0.0&quot;kg&quot;;;0;@"/>
    <numFmt numFmtId="340" formatCode="0.0&quot;m&quot;;;0;@"/>
    <numFmt numFmtId="341" formatCode="0.0&quot;kg/m&quot;;;0;@"/>
    <numFmt numFmtId="342" formatCode="0.0&quot;kg/m²&quot;;;0;@"/>
    <numFmt numFmtId="343" formatCode="0.000&quot;kg&quot;"/>
    <numFmt numFmtId="344" formatCode="mmm&quot;-&quot;yy"/>
    <numFmt numFmtId="345" formatCode="0.0_);[Red]&quot;₩&quot;\!\(0.0&quot;₩&quot;\!\)"/>
    <numFmt numFmtId="346" formatCode="&quot;₩&quot;\!\(##,#00"/>
    <numFmt numFmtId="347" formatCode="#,##0.000_ ;[Red]\-#,##0.000\ "/>
    <numFmt numFmtId="348" formatCode="#,##0.0_ ;[Red]\-#,##0.0\ "/>
    <numFmt numFmtId="349" formatCode="#,##0_ ;[Red]\-#,##0\ "/>
    <numFmt numFmtId="350" formatCode="#,##0.00000\ "/>
    <numFmt numFmtId="351" formatCode="_(* #,##0.0_);_(* \(#,##0.0\);_(* &quot;-&quot;??_);_(@_)"/>
    <numFmt numFmtId="352" formatCode="&quot;₩&quot;#,##0;&quot;₩&quot;&quot;₩&quot;&quot;₩&quot;&quot;₩&quot;&quot;₩&quot;&quot;₩&quot;&quot;₩&quot;&quot;₩&quot;\-#,##0"/>
    <numFmt numFmtId="353" formatCode="\$#,##0\ ;\(\$#,##0\)"/>
    <numFmt numFmtId="354" formatCode="h&quot;시&quot;&quot;₩&quot;&quot;₩&quot;&quot;₩&quot;&quot;₩&quot;&quot;₩&quot;&quot;₩&quot;\ mm&quot;분&quot;&quot;₩&quot;&quot;₩&quot;&quot;₩&quot;&quot;₩&quot;&quot;₩&quot;&quot;₩&quot;\ ss&quot;초&quot;"/>
    <numFmt numFmtId="355" formatCode="yy&quot;₩&quot;/mm&quot;₩&quot;/dd"/>
    <numFmt numFmtId="356" formatCode="&quot;₩&quot;#,##0.00\ ;\(&quot;₩&quot;#,##0.00\)"/>
    <numFmt numFmtId="357" formatCode="&quot;₩&quot;#,##0;&quot;₩&quot;\-#,##0"/>
    <numFmt numFmtId="358" formatCode="0.0&quot;kg&quot;"/>
    <numFmt numFmtId="359" formatCode="0.00&quot;kg&quot;;;0;@"/>
    <numFmt numFmtId="360" formatCode="0.000000&quot;kg&quot;;;0;@"/>
    <numFmt numFmtId="361" formatCode="0&quot;kg&quot;;;0;@"/>
    <numFmt numFmtId="362" formatCode="#,##0.0000\ "/>
    <numFmt numFmtId="363" formatCode="#,##0.0#\ "/>
  </numFmts>
  <fonts count="276">
    <font>
      <sz val="10"/>
      <name val="MS Sans Serif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굴림체"/>
      <family val="3"/>
      <charset val="129"/>
    </font>
    <font>
      <sz val="10"/>
      <name val="MS Sans Serif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1"/>
      <name val="돋움체"/>
      <family val="3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name val="바탕체"/>
      <family val="1"/>
      <charset val="129"/>
    </font>
    <font>
      <sz val="20"/>
      <name val="휴먼모음T"/>
      <family val="1"/>
      <charset val="129"/>
    </font>
    <font>
      <sz val="16"/>
      <name val="휴먼모음T"/>
      <family val="1"/>
      <charset val="129"/>
    </font>
    <font>
      <sz val="11"/>
      <color indexed="9"/>
      <name val="돋움"/>
      <family val="3"/>
      <charset val="129"/>
    </font>
    <font>
      <sz val="10"/>
      <color indexed="8"/>
      <name val="한컴바탕"/>
      <family val="1"/>
      <charset val="129"/>
    </font>
    <font>
      <sz val="8"/>
      <name val="돋움"/>
      <family val="3"/>
      <charset val="129"/>
    </font>
    <font>
      <b/>
      <sz val="10"/>
      <name val="바탕"/>
      <family val="1"/>
      <charset val="129"/>
    </font>
    <font>
      <b/>
      <sz val="12"/>
      <name val="바탕"/>
      <family val="1"/>
      <charset val="129"/>
    </font>
    <font>
      <sz val="11"/>
      <name val="바탕"/>
      <family val="1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b/>
      <sz val="30"/>
      <name val="바탕"/>
      <family val="1"/>
      <charset val="129"/>
    </font>
    <font>
      <b/>
      <sz val="30"/>
      <name val="궁서"/>
      <family val="1"/>
      <charset val="129"/>
    </font>
    <font>
      <b/>
      <sz val="35"/>
      <name val="궁서"/>
      <family val="1"/>
      <charset val="129"/>
    </font>
    <font>
      <sz val="35"/>
      <name val="바탕체"/>
      <family val="1"/>
      <charset val="129"/>
    </font>
    <font>
      <b/>
      <sz val="11"/>
      <name val="Arial Narrow"/>
      <family val="2"/>
    </font>
    <font>
      <b/>
      <u/>
      <sz val="22"/>
      <name val="Arial Narrow"/>
      <family val="2"/>
    </font>
    <font>
      <b/>
      <u/>
      <sz val="22"/>
      <name val="바탕"/>
      <family val="1"/>
      <charset val="129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8"/>
      <name val="바탕"/>
      <family val="1"/>
      <charset val="129"/>
    </font>
    <font>
      <b/>
      <sz val="20"/>
      <name val="Arial Narrow"/>
      <family val="2"/>
    </font>
    <font>
      <b/>
      <sz val="14"/>
      <name val="바탕"/>
      <family val="1"/>
      <charset val="129"/>
    </font>
    <font>
      <sz val="14"/>
      <name val="Arial Narrow"/>
      <family val="2"/>
    </font>
    <font>
      <b/>
      <sz val="11"/>
      <name val="바탕"/>
      <family val="1"/>
      <charset val="129"/>
    </font>
    <font>
      <sz val="20"/>
      <name val="Arial Narrow"/>
      <family val="2"/>
    </font>
    <font>
      <b/>
      <u/>
      <sz val="20"/>
      <name val="바탕"/>
      <family val="1"/>
      <charset val="129"/>
    </font>
    <font>
      <b/>
      <u/>
      <sz val="20"/>
      <name val="Arial Narrow"/>
      <family val="2"/>
    </font>
    <font>
      <u/>
      <sz val="20"/>
      <name val="돋움체"/>
      <family val="3"/>
      <charset val="129"/>
    </font>
    <font>
      <sz val="20"/>
      <name val="돋움체"/>
      <family val="3"/>
      <charset val="129"/>
    </font>
    <font>
      <sz val="10"/>
      <name val="바탕체"/>
      <family val="1"/>
      <charset val="129"/>
    </font>
    <font>
      <sz val="36"/>
      <name val="돋움"/>
      <family val="3"/>
      <charset val="129"/>
    </font>
    <font>
      <sz val="12"/>
      <name val="System"/>
      <family val="2"/>
      <charset val="129"/>
    </font>
    <font>
      <b/>
      <u/>
      <sz val="18"/>
      <name val="돋움"/>
      <family val="3"/>
      <charset val="129"/>
    </font>
    <font>
      <sz val="10"/>
      <color indexed="8"/>
      <name val="Arial Narrow"/>
      <family val="2"/>
    </font>
    <font>
      <sz val="10"/>
      <color indexed="8"/>
      <name val="바탕"/>
      <family val="1"/>
      <charset val="129"/>
    </font>
    <font>
      <b/>
      <sz val="10"/>
      <color indexed="8"/>
      <name val="Arial Narrow"/>
      <family val="2"/>
    </font>
    <font>
      <b/>
      <sz val="10"/>
      <color indexed="8"/>
      <name val="바탕"/>
      <family val="1"/>
      <charset val="129"/>
    </font>
    <font>
      <b/>
      <u/>
      <sz val="10"/>
      <name val="Arial Narrow"/>
      <family val="2"/>
    </font>
    <font>
      <sz val="11"/>
      <color theme="1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8"/>
      <name val="Arial"/>
      <family val="2"/>
    </font>
    <font>
      <sz val="12"/>
      <name val="굴림체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Times New Roman"/>
      <family val="1"/>
    </font>
    <font>
      <sz val="7"/>
      <name val="바탕체"/>
      <family val="1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9"/>
      <color indexed="8"/>
      <name val="굴림체"/>
      <family val="3"/>
      <charset val="129"/>
    </font>
    <font>
      <u/>
      <sz val="10"/>
      <color indexed="14"/>
      <name val="MS Sans Serif"/>
      <family val="2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color theme="1"/>
      <name val="돋움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9"/>
      <name val="Arial"/>
      <family val="2"/>
    </font>
    <font>
      <b/>
      <sz val="10"/>
      <name val="MS Sans Serif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b/>
      <sz val="32"/>
      <name val="휴먼엑스포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8"/>
      <name val="휴먼모음T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i/>
      <sz val="12"/>
      <name val="굴림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견명조"/>
      <family val="1"/>
      <charset val="129"/>
    </font>
    <font>
      <sz val="12"/>
      <name val="굴림"/>
      <family val="3"/>
      <charset val="129"/>
    </font>
    <font>
      <sz val="10"/>
      <name val="한양신명조"/>
      <family val="1"/>
      <charset val="129"/>
    </font>
    <font>
      <sz val="12"/>
      <name val="¹UAAA¼"/>
      <family val="3"/>
      <charset val="129"/>
    </font>
    <font>
      <sz val="10"/>
      <name val="±¼¸²A¼"/>
      <family val="1"/>
      <charset val="129"/>
    </font>
    <font>
      <sz val="12"/>
      <name val="¹UAAA¼"/>
      <family val="1"/>
    </font>
    <font>
      <sz val="10"/>
      <name val="±¼¸²Ã¼"/>
      <family val="3"/>
      <charset val="129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2"/>
      <name val="휴먼모음T"/>
      <family val="1"/>
      <charset val="129"/>
    </font>
    <font>
      <sz val="36"/>
      <name val="휴먼모음T"/>
      <family val="1"/>
      <charset val="129"/>
    </font>
    <font>
      <b/>
      <u/>
      <sz val="12"/>
      <name val="Arial Narrow"/>
      <family val="2"/>
    </font>
    <font>
      <b/>
      <u/>
      <sz val="12"/>
      <name val="바탕"/>
      <family val="1"/>
      <charset val="129"/>
    </font>
    <font>
      <u/>
      <sz val="10"/>
      <name val="Arial Narrow"/>
      <family val="2"/>
    </font>
    <font>
      <sz val="9"/>
      <name val="굴림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indexed="10"/>
      <name val="맑은 고딕"/>
      <family val="3"/>
      <charset val="129"/>
    </font>
    <font>
      <sz val="10"/>
      <name val="한양중고딕"/>
      <family val="1"/>
      <charset val="129"/>
    </font>
    <font>
      <sz val="11"/>
      <color indexed="19"/>
      <name val="맑은 고딕"/>
      <family val="3"/>
      <charset val="129"/>
    </font>
    <font>
      <sz val="12"/>
      <color indexed="8"/>
      <name val="돋움체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color indexed="32"/>
      <name val="MIN 훈민08체"/>
      <family val="3"/>
      <charset val="129"/>
    </font>
    <font>
      <sz val="10"/>
      <name val="¹UAAA¼"/>
      <family val="1"/>
      <charset val="129"/>
    </font>
    <font>
      <b/>
      <i/>
      <sz val="12"/>
      <name val="Times New Roman"/>
      <family val="1"/>
    </font>
    <font>
      <sz val="12"/>
      <color indexed="32"/>
      <name val="모음디"/>
      <family val="1"/>
      <charset val="129"/>
    </font>
    <font>
      <b/>
      <i/>
      <sz val="9"/>
      <name val="Times New Roman"/>
      <family val="1"/>
    </font>
    <font>
      <sz val="1"/>
      <color indexed="16"/>
      <name val="Courier"/>
      <family val="3"/>
    </font>
    <font>
      <sz val="10"/>
      <name val="한양신명조"/>
      <family val="3"/>
      <charset val="129"/>
    </font>
    <font>
      <sz val="10"/>
      <name val="굃굍 긕긘긞긏"/>
      <family val="3"/>
      <charset val="129"/>
    </font>
    <font>
      <sz val="14"/>
      <name val="ＭＳ 明朝"/>
      <family val="3"/>
      <charset val="128"/>
    </font>
    <font>
      <u/>
      <sz val="10.45"/>
      <color indexed="36"/>
      <name val="돋움"/>
      <family val="3"/>
      <charset val="129"/>
    </font>
    <font>
      <sz val="10"/>
      <name val="ＭＳ ゴシック"/>
      <family val="3"/>
      <charset val="129"/>
    </font>
    <font>
      <sz val="8"/>
      <name val="ＭＳ 明朝"/>
      <family val="3"/>
      <charset val="129"/>
    </font>
    <font>
      <sz val="11"/>
      <name val="µ¸¿ò"/>
      <family val="3"/>
    </font>
    <font>
      <sz val="10"/>
      <color indexed="10"/>
      <name val="바탕체"/>
      <family val="1"/>
      <charset val="129"/>
    </font>
    <font>
      <sz val="11"/>
      <color indexed="8"/>
      <name val="Calibri"/>
      <family val="2"/>
    </font>
    <font>
      <u/>
      <sz val="8.25"/>
      <color theme="10"/>
      <name val="돋움"/>
      <family val="3"/>
      <charset val="129"/>
    </font>
    <font>
      <sz val="11"/>
      <color theme="1"/>
      <name val="돋움체"/>
      <family val="3"/>
      <charset val="129"/>
    </font>
    <font>
      <sz val="10"/>
      <color theme="1"/>
      <name val="돋움"/>
      <family val="3"/>
      <charset val="129"/>
    </font>
    <font>
      <u/>
      <sz val="9"/>
      <color indexed="12"/>
      <name val="바탕체"/>
      <family val="1"/>
      <charset val="129"/>
    </font>
    <font>
      <sz val="10"/>
      <name val="굴림"/>
      <family val="3"/>
      <charset val="129"/>
    </font>
    <font>
      <sz val="12"/>
      <color indexed="8"/>
      <name val="바탕체"/>
      <family val="1"/>
      <charset val="129"/>
    </font>
    <font>
      <sz val="10"/>
      <color indexed="19"/>
      <name val="돋움체"/>
      <family val="3"/>
      <charset val="129"/>
    </font>
    <font>
      <sz val="1"/>
      <color indexed="0"/>
      <name val="Courier"/>
      <family val="3"/>
    </font>
    <font>
      <sz val="12"/>
      <name val="¹ÙÅÁÃ¼"/>
      <family val="3"/>
      <charset val="129"/>
    </font>
    <font>
      <sz val="10"/>
      <name val="±¼¸²A¼"/>
      <family val="3"/>
      <charset val="129"/>
    </font>
    <font>
      <u/>
      <sz val="11"/>
      <color indexed="36"/>
      <name val="굴림"/>
      <family val="3"/>
      <charset val="129"/>
    </font>
    <font>
      <sz val="12"/>
      <name val="Courier New"/>
      <family val="3"/>
    </font>
    <font>
      <sz val="1"/>
      <color indexed="18"/>
      <name val="Courier"/>
      <family val="3"/>
    </font>
    <font>
      <i/>
      <sz val="9"/>
      <color indexed="12"/>
      <name val="Helv"/>
      <family val="2"/>
    </font>
    <font>
      <sz val="24"/>
      <name val="Courier New"/>
      <family val="3"/>
    </font>
    <font>
      <b/>
      <sz val="12"/>
      <name val="Times New Roman"/>
      <family val="1"/>
    </font>
    <font>
      <sz val="10"/>
      <color indexed="12"/>
      <name val="돋움"/>
      <family val="3"/>
      <charset val="129"/>
    </font>
    <font>
      <b/>
      <sz val="12"/>
      <name val="굴림체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z val="7.5"/>
      <name val="돋움체"/>
      <family val="3"/>
      <charset val="129"/>
    </font>
    <font>
      <sz val="11"/>
      <color indexed="8"/>
      <name val="돋움체"/>
      <family val="3"/>
      <charset val="129"/>
    </font>
    <font>
      <sz val="12"/>
      <name val="新細明體"/>
      <family val="1"/>
      <charset val="129"/>
    </font>
    <font>
      <sz val="10"/>
      <color rgb="FF000000"/>
      <name val="바탕"/>
      <family val="1"/>
      <charset val="129"/>
    </font>
    <font>
      <sz val="10"/>
      <color rgb="FF000000"/>
      <name val="Arial Narrow"/>
      <family val="2"/>
    </font>
    <font>
      <b/>
      <u/>
      <sz val="20"/>
      <color theme="1"/>
      <name val="Arial Narrow"/>
      <family val="2"/>
    </font>
    <font>
      <u/>
      <sz val="20"/>
      <name val="Arial Narrow"/>
      <family val="2"/>
    </font>
    <font>
      <sz val="8"/>
      <name val="맑은 고딕"/>
      <family val="3"/>
      <charset val="129"/>
    </font>
    <font>
      <sz val="10"/>
      <color theme="1"/>
      <name val="Arial Narrow"/>
      <family val="2"/>
    </font>
    <font>
      <b/>
      <sz val="9"/>
      <name val="돋움체"/>
      <family val="3"/>
      <charset val="129"/>
    </font>
    <font>
      <b/>
      <u/>
      <sz val="17"/>
      <color indexed="8"/>
      <name val="Arial Narrow"/>
      <family val="2"/>
    </font>
    <font>
      <b/>
      <u/>
      <sz val="17"/>
      <color indexed="8"/>
      <name val="바탕"/>
      <family val="1"/>
      <charset val="129"/>
    </font>
    <font>
      <sz val="9"/>
      <color indexed="8"/>
      <name val="Arial Narrow"/>
      <family val="2"/>
    </font>
    <font>
      <sz val="9"/>
      <color indexed="8"/>
      <name val="바탕"/>
      <family val="1"/>
      <charset val="129"/>
    </font>
    <font>
      <b/>
      <sz val="9"/>
      <color indexed="8"/>
      <name val="Arial Narrow"/>
      <family val="2"/>
    </font>
    <font>
      <b/>
      <sz val="9"/>
      <color indexed="8"/>
      <name val="바탕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Arial Narrow"/>
      <family val="2"/>
    </font>
    <font>
      <b/>
      <sz val="9"/>
      <name val="Arial Narrow"/>
      <family val="2"/>
    </font>
    <font>
      <sz val="8"/>
      <name val="돋움체"/>
      <family val="3"/>
      <charset val="129"/>
    </font>
    <font>
      <b/>
      <u/>
      <sz val="20"/>
      <color indexed="8"/>
      <name val="바탕"/>
      <family val="1"/>
      <charset val="129"/>
    </font>
    <font>
      <b/>
      <u/>
      <sz val="20"/>
      <color indexed="8"/>
      <name val="Arial Narrow"/>
      <family val="2"/>
    </font>
    <font>
      <b/>
      <sz val="17"/>
      <color indexed="8"/>
      <name val="Arial Narrow"/>
      <family val="2"/>
    </font>
    <font>
      <sz val="17"/>
      <color indexed="8"/>
      <name val="Arial Narrow"/>
      <family val="2"/>
    </font>
    <font>
      <u/>
      <sz val="9"/>
      <color indexed="8"/>
      <name val="Arial Narrow"/>
      <family val="2"/>
    </font>
    <font>
      <u val="singleAccounting"/>
      <sz val="9"/>
      <color indexed="8"/>
      <name val="Arial Narrow"/>
      <family val="2"/>
    </font>
    <font>
      <sz val="8"/>
      <name val="휴먼명조"/>
      <family val="3"/>
      <charset val="129"/>
    </font>
    <font>
      <sz val="10"/>
      <name val="¹ÙÅÁÃ¼"/>
      <family val="1"/>
      <charset val="129"/>
    </font>
    <font>
      <sz val="9"/>
      <name val="굴림체"/>
      <family val="3"/>
      <charset val="129"/>
    </font>
    <font>
      <sz val="9.6"/>
      <name val="돋움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u/>
      <sz val="9"/>
      <color indexed="36"/>
      <name val="돋움체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sz val="10"/>
      <color indexed="37"/>
      <name val="굴림"/>
      <family val="3"/>
      <charset val="129"/>
    </font>
    <font>
      <sz val="18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10"/>
      <color indexed="8"/>
      <name val="HY울릉도M"/>
      <family val="1"/>
      <charset val="129"/>
    </font>
    <font>
      <sz val="8"/>
      <color indexed="8"/>
      <name val="바탕"/>
      <family val="1"/>
      <charset val="129"/>
    </font>
    <font>
      <sz val="8"/>
      <name val="Arial Narrow"/>
      <family val="2"/>
    </font>
    <font>
      <sz val="8"/>
      <color indexed="8"/>
      <name val="Arial Narrow"/>
      <family val="2"/>
    </font>
    <font>
      <b/>
      <sz val="10"/>
      <color rgb="FF0000FF"/>
      <name val="Arial Narrow"/>
      <family val="2"/>
    </font>
    <font>
      <sz val="12"/>
      <name val="¨IoUAAA¡§u"/>
      <family val="3"/>
      <charset val="129"/>
    </font>
    <font>
      <sz val="12"/>
      <name val="ⓒoUAAA¨u"/>
      <family val="3"/>
      <charset val="129"/>
    </font>
    <font>
      <sz val="11"/>
      <name val="¡Ii¡E¡þ¡E?o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u/>
      <sz val="17"/>
      <color theme="1"/>
      <name val="Arial Narrow"/>
      <family val="2"/>
    </font>
    <font>
      <sz val="9"/>
      <color theme="1"/>
      <name val="Arial Narrow"/>
      <family val="2"/>
    </font>
    <font>
      <sz val="11"/>
      <name val="HY울릉도M"/>
      <family val="1"/>
      <charset val="129"/>
    </font>
    <font>
      <b/>
      <sz val="1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lightGray">
        <fgColor indexed="13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8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22"/>
        <bgColor indexed="9"/>
      </patternFill>
    </fill>
    <fill>
      <patternFill patternType="gray0625">
        <fgColor indexed="15"/>
      </patternFill>
    </fill>
    <fill>
      <patternFill patternType="solid">
        <fgColor indexed="26"/>
        <bgColor indexed="64"/>
      </patternFill>
    </fill>
    <fill>
      <patternFill patternType="gray0625">
        <fgColor indexed="13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gray125">
        <fgColor indexed="8"/>
      </patternFill>
    </fill>
    <fill>
      <patternFill patternType="solid">
        <fgColor indexed="2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784">
    <xf numFmtId="0" fontId="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4" fillId="0" borderId="0"/>
    <xf numFmtId="0" fontId="14" fillId="0" borderId="0">
      <alignment vertical="center"/>
    </xf>
    <xf numFmtId="0" fontId="15" fillId="0" borderId="0"/>
    <xf numFmtId="0" fontId="17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18" fillId="0" borderId="0"/>
    <xf numFmtId="0" fontId="18" fillId="0" borderId="0"/>
    <xf numFmtId="0" fontId="21" fillId="0" borderId="0"/>
    <xf numFmtId="0" fontId="14" fillId="0" borderId="0"/>
    <xf numFmtId="0" fontId="14" fillId="0" borderId="0"/>
    <xf numFmtId="0" fontId="20" fillId="0" borderId="0"/>
    <xf numFmtId="0" fontId="2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6" fillId="0" borderId="0"/>
    <xf numFmtId="0" fontId="64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4" fillId="0" borderId="0"/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68" fillId="0" borderId="0">
      <protection locked="0"/>
    </xf>
    <xf numFmtId="0" fontId="55" fillId="0" borderId="0"/>
    <xf numFmtId="0" fontId="67" fillId="0" borderId="0"/>
    <xf numFmtId="0" fontId="12" fillId="0" borderId="28">
      <alignment horizontal="center"/>
    </xf>
    <xf numFmtId="0" fontId="55" fillId="0" borderId="6">
      <alignment horizontal="centerContinuous" vertical="center"/>
    </xf>
    <xf numFmtId="3" fontId="15" fillId="0" borderId="0">
      <alignment vertical="center"/>
    </xf>
    <xf numFmtId="184" fontId="15" fillId="0" borderId="0">
      <alignment vertical="center"/>
    </xf>
    <xf numFmtId="4" fontId="15" fillId="0" borderId="0">
      <alignment vertical="center"/>
    </xf>
    <xf numFmtId="193" fontId="15" fillId="0" borderId="0">
      <alignment vertical="center"/>
    </xf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NumberFormat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7" fontId="14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2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97" fontId="14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5" fillId="0" borderId="0"/>
    <xf numFmtId="0" fontId="15" fillId="0" borderId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/>
    <xf numFmtId="0" fontId="69" fillId="0" borderId="0" applyNumberForma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9" fillId="0" borderId="4">
      <alignment vertical="center"/>
    </xf>
    <xf numFmtId="0" fontId="14" fillId="0" borderId="4">
      <alignment vertical="center"/>
    </xf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20" fillId="0" borderId="0" applyFont="0" applyFill="0" applyBorder="0" applyAlignment="0" applyProtection="0"/>
    <xf numFmtId="0" fontId="15" fillId="0" borderId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69" fillId="0" borderId="0"/>
    <xf numFmtId="192" fontId="68" fillId="0" borderId="0">
      <protection locked="0"/>
    </xf>
    <xf numFmtId="192" fontId="68" fillId="0" borderId="0">
      <protection locked="0"/>
    </xf>
    <xf numFmtId="0" fontId="15" fillId="0" borderId="0"/>
    <xf numFmtId="0" fontId="69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9" fillId="0" borderId="0"/>
    <xf numFmtId="0" fontId="15" fillId="0" borderId="0"/>
    <xf numFmtId="0" fontId="69" fillId="0" borderId="0"/>
    <xf numFmtId="192" fontId="68" fillId="0" borderId="0">
      <protection locked="0"/>
    </xf>
    <xf numFmtId="198" fontId="14" fillId="0" borderId="0">
      <protection locked="0"/>
    </xf>
    <xf numFmtId="0" fontId="20" fillId="0" borderId="0" applyFont="0" applyFill="0" applyBorder="0" applyAlignment="0" applyProtection="0"/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2" fontId="68" fillId="0" borderId="0">
      <protection locked="0"/>
    </xf>
    <xf numFmtId="0" fontId="15" fillId="0" borderId="0"/>
    <xf numFmtId="192" fontId="68" fillId="0" borderId="0">
      <protection locked="0"/>
    </xf>
    <xf numFmtId="192" fontId="68" fillId="0" borderId="0">
      <protection locked="0"/>
    </xf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69" fillId="0" borderId="0"/>
    <xf numFmtId="0" fontId="69" fillId="0" borderId="0"/>
    <xf numFmtId="0" fontId="69" fillId="0" borderId="0"/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0" fontId="16" fillId="0" borderId="0"/>
    <xf numFmtId="0" fontId="20" fillId="0" borderId="0" applyFont="0" applyFill="0" applyBorder="0" applyAlignment="0" applyProtection="0"/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0" fontId="69" fillId="0" borderId="0"/>
    <xf numFmtId="0" fontId="20" fillId="0" borderId="0" applyFont="0" applyFill="0" applyBorder="0" applyAlignment="0" applyProtection="0"/>
    <xf numFmtId="198" fontId="14" fillId="0" borderId="0">
      <protection locked="0"/>
    </xf>
    <xf numFmtId="0" fontId="20" fillId="0" borderId="0" applyFont="0" applyFill="0" applyBorder="0" applyAlignment="0" applyProtection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0" fontId="69" fillId="0" borderId="0"/>
    <xf numFmtId="0" fontId="1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16" fillId="0" borderId="0"/>
    <xf numFmtId="0" fontId="69" fillId="0" borderId="0"/>
    <xf numFmtId="190" fontId="71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16" fillId="0" borderId="0"/>
    <xf numFmtId="0" fontId="69" fillId="0" borderId="0"/>
    <xf numFmtId="0" fontId="69" fillId="0" borderId="0"/>
    <xf numFmtId="0" fontId="12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6" fillId="0" borderId="0"/>
    <xf numFmtId="0" fontId="69" fillId="0" borderId="0"/>
    <xf numFmtId="0" fontId="69" fillId="0" borderId="0"/>
    <xf numFmtId="0" fontId="16" fillId="0" borderId="0"/>
    <xf numFmtId="0" fontId="20" fillId="0" borderId="0" applyFont="0" applyFill="0" applyBorder="0" applyAlignment="0" applyProtection="0"/>
    <xf numFmtId="0" fontId="12" fillId="0" borderId="0"/>
    <xf numFmtId="0" fontId="69" fillId="0" borderId="0"/>
    <xf numFmtId="190" fontId="71" fillId="0" borderId="0" applyFont="0" applyFill="0" applyBorder="0" applyAlignment="0" applyProtection="0"/>
    <xf numFmtId="0" fontId="69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15" fillId="0" borderId="0"/>
    <xf numFmtId="0" fontId="5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69" fillId="0" borderId="0"/>
    <xf numFmtId="0" fontId="15" fillId="0" borderId="0"/>
    <xf numFmtId="0" fontId="15" fillId="0" borderId="0" applyFont="0" applyFill="0" applyBorder="0" applyAlignment="0" applyProtection="0">
      <alignment vertical="center"/>
    </xf>
    <xf numFmtId="0" fontId="1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192" fontId="68" fillId="0" borderId="0">
      <protection locked="0"/>
    </xf>
    <xf numFmtId="0" fontId="20" fillId="0" borderId="0" applyFont="0" applyFill="0" applyBorder="0" applyAlignment="0" applyProtection="0"/>
    <xf numFmtId="0" fontId="15" fillId="0" borderId="0"/>
    <xf numFmtId="0" fontId="69" fillId="0" borderId="0"/>
    <xf numFmtId="0" fontId="16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16" fillId="0" borderId="0"/>
    <xf numFmtId="0" fontId="16" fillId="0" borderId="0"/>
    <xf numFmtId="0" fontId="69" fillId="0" borderId="0"/>
    <xf numFmtId="0" fontId="15" fillId="0" borderId="0"/>
    <xf numFmtId="0" fontId="15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15" fillId="0" borderId="0"/>
    <xf numFmtId="0" fontId="15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190" fontId="7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15" fillId="0" borderId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5" fillId="0" borderId="0" applyFont="0" applyFill="0" applyBorder="0" applyAlignment="0" applyProtection="0"/>
    <xf numFmtId="0" fontId="69" fillId="0" borderId="0"/>
    <xf numFmtId="0" fontId="16" fillId="0" borderId="0"/>
    <xf numFmtId="0" fontId="20" fillId="0" borderId="0" applyFont="0" applyFill="0" applyBorder="0" applyAlignment="0" applyProtection="0"/>
    <xf numFmtId="0" fontId="16" fillId="0" borderId="0"/>
    <xf numFmtId="0" fontId="20" fillId="0" borderId="0" applyFont="0" applyFill="0" applyBorder="0" applyAlignment="0" applyProtection="0"/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198" fontId="14" fillId="0" borderId="0">
      <protection locked="0"/>
    </xf>
    <xf numFmtId="0" fontId="15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190" fontId="71" fillId="0" borderId="0" applyFont="0" applyFill="0" applyBorder="0" applyAlignment="0" applyProtection="0"/>
    <xf numFmtId="190" fontId="71" fillId="0" borderId="0" applyFont="0" applyFill="0" applyBorder="0" applyAlignment="0" applyProtection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15" fillId="0" borderId="0"/>
    <xf numFmtId="198" fontId="14" fillId="0" borderId="0">
      <protection locked="0"/>
    </xf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16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69" fillId="0" borderId="0"/>
    <xf numFmtId="0" fontId="69" fillId="0" borderId="0"/>
    <xf numFmtId="0" fontId="69" fillId="0" borderId="0"/>
    <xf numFmtId="192" fontId="68" fillId="0" borderId="0">
      <protection locked="0"/>
    </xf>
    <xf numFmtId="192" fontId="68" fillId="0" borderId="0">
      <protection locked="0"/>
    </xf>
    <xf numFmtId="198" fontId="14" fillId="0" borderId="0">
      <protection locked="0"/>
    </xf>
    <xf numFmtId="0" fontId="68" fillId="0" borderId="0">
      <protection locked="0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2" fillId="0" borderId="0"/>
    <xf numFmtId="199" fontId="1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9" fontId="55" fillId="0" borderId="0">
      <alignment vertical="center"/>
    </xf>
    <xf numFmtId="195" fontId="69" fillId="0" borderId="0" applyFont="0" applyFill="0" applyBorder="0" applyAlignment="0" applyProtection="0"/>
    <xf numFmtId="3" fontId="65" fillId="0" borderId="9"/>
    <xf numFmtId="0" fontId="55" fillId="0" borderId="0">
      <alignment vertical="center"/>
    </xf>
    <xf numFmtId="3" fontId="65" fillId="0" borderId="9"/>
    <xf numFmtId="10" fontId="55" fillId="0" borderId="0">
      <alignment vertical="center"/>
    </xf>
    <xf numFmtId="0" fontId="55" fillId="0" borderId="0">
      <alignment vertical="center"/>
    </xf>
    <xf numFmtId="200" fontId="14" fillId="0" borderId="0">
      <alignment vertical="center"/>
    </xf>
    <xf numFmtId="0" fontId="67" fillId="0" borderId="0"/>
    <xf numFmtId="195" fontId="69" fillId="0" borderId="0" applyFont="0" applyFill="0" applyBorder="0" applyAlignment="0" applyProtection="0"/>
    <xf numFmtId="0" fontId="19" fillId="0" borderId="0">
      <alignment horizontal="center" vertical="center"/>
    </xf>
    <xf numFmtId="0" fontId="67" fillId="0" borderId="0"/>
    <xf numFmtId="0" fontId="12" fillId="0" borderId="8"/>
    <xf numFmtId="4" fontId="73" fillId="0" borderId="29">
      <alignment vertical="center"/>
    </xf>
    <xf numFmtId="0" fontId="69" fillId="0" borderId="0" applyNumberFormat="0" applyFill="0" applyBorder="0" applyAlignment="0" applyProtection="0"/>
    <xf numFmtId="0" fontId="15" fillId="0" borderId="0"/>
    <xf numFmtId="198" fontId="14" fillId="0" borderId="0">
      <protection locked="0"/>
    </xf>
    <xf numFmtId="0" fontId="15" fillId="0" borderId="30">
      <alignment horizontal="center"/>
    </xf>
    <xf numFmtId="0" fontId="68" fillId="0" borderId="0">
      <protection locked="0"/>
    </xf>
    <xf numFmtId="9" fontId="15" fillId="0" borderId="0">
      <protection locked="0"/>
    </xf>
    <xf numFmtId="0" fontId="15" fillId="0" borderId="0"/>
    <xf numFmtId="0" fontId="75" fillId="0" borderId="26">
      <alignment horizontal="center" vertical="center"/>
    </xf>
    <xf numFmtId="201" fontId="15" fillId="0" borderId="0"/>
    <xf numFmtId="202" fontId="15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203" fontId="77" fillId="0" borderId="0"/>
    <xf numFmtId="0" fontId="19" fillId="0" borderId="0"/>
    <xf numFmtId="0" fontId="14" fillId="0" borderId="9">
      <alignment horizontal="right" vertical="center"/>
    </xf>
    <xf numFmtId="204" fontId="15" fillId="0" borderId="0"/>
    <xf numFmtId="0" fontId="78" fillId="0" borderId="0" applyFont="0" applyBorder="0" applyAlignment="0">
      <alignment horizontal="left" vertical="center"/>
    </xf>
    <xf numFmtId="0" fontId="68" fillId="0" borderId="0">
      <protection locked="0"/>
    </xf>
    <xf numFmtId="3" fontId="12" fillId="0" borderId="31">
      <alignment horizontal="center"/>
    </xf>
    <xf numFmtId="0" fontId="15" fillId="4" borderId="0">
      <alignment horizontal="left"/>
    </xf>
    <xf numFmtId="0" fontId="68" fillId="0" borderId="0">
      <protection locked="0"/>
    </xf>
    <xf numFmtId="0" fontId="79" fillId="0" borderId="0" applyNumberFormat="0" applyFill="0" applyBorder="0" applyAlignment="0" applyProtection="0"/>
    <xf numFmtId="0" fontId="69" fillId="0" borderId="0" applyFont="0" applyFill="0" applyBorder="0" applyAlignment="0" applyProtection="0"/>
    <xf numFmtId="41" fontId="80" fillId="0" borderId="9" applyNumberFormat="0" applyFont="0" applyFill="0" applyBorder="0" applyProtection="0">
      <alignment horizontal="distributed"/>
    </xf>
    <xf numFmtId="9" fontId="19" fillId="3" borderId="0" applyFill="0" applyBorder="0" applyProtection="0">
      <alignment horizontal="right"/>
    </xf>
    <xf numFmtId="10" fontId="1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5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83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5" fillId="0" borderId="0"/>
    <xf numFmtId="183" fontId="14" fillId="0" borderId="0" applyNumberFormat="0" applyFont="0" applyFill="0" applyBorder="0" applyProtection="0">
      <alignment horizontal="centerContinuous"/>
    </xf>
    <xf numFmtId="183" fontId="9" fillId="0" borderId="32">
      <alignment vertical="center"/>
    </xf>
    <xf numFmtId="3" fontId="80" fillId="0" borderId="9"/>
    <xf numFmtId="0" fontId="80" fillId="0" borderId="9"/>
    <xf numFmtId="3" fontId="80" fillId="0" borderId="33"/>
    <xf numFmtId="3" fontId="80" fillId="0" borderId="34"/>
    <xf numFmtId="0" fontId="81" fillId="0" borderId="9"/>
    <xf numFmtId="0" fontId="82" fillId="0" borderId="0">
      <alignment horizontal="center"/>
    </xf>
    <xf numFmtId="0" fontId="83" fillId="0" borderId="14">
      <alignment horizontal="center"/>
    </xf>
    <xf numFmtId="4" fontId="84" fillId="0" borderId="0" applyNumberFormat="0" applyFill="0" applyBorder="0" applyAlignment="0">
      <alignment horizontal="centerContinuous" vertical="center"/>
    </xf>
    <xf numFmtId="176" fontId="85" fillId="0" borderId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89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6" fillId="0" borderId="0"/>
    <xf numFmtId="0" fontId="67" fillId="0" borderId="0" applyFont="0" applyFill="0" applyBorder="0" applyAlignment="0" applyProtection="0"/>
    <xf numFmtId="0" fontId="55" fillId="0" borderId="0"/>
    <xf numFmtId="0" fontId="15" fillId="0" borderId="0"/>
    <xf numFmtId="0" fontId="15" fillId="0" borderId="0"/>
    <xf numFmtId="0" fontId="16" fillId="0" borderId="0"/>
    <xf numFmtId="0" fontId="55" fillId="0" borderId="0"/>
    <xf numFmtId="0" fontId="15" fillId="0" borderId="0"/>
    <xf numFmtId="0" fontId="86" fillId="0" borderId="27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8" fontId="87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8" fontId="87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0" fontId="88" fillId="0" borderId="0">
      <alignment horizontal="center" vertical="center"/>
    </xf>
    <xf numFmtId="0" fontId="20" fillId="0" borderId="0" applyNumberFormat="0" applyAlignment="0">
      <alignment horizontal="left" vertical="center"/>
    </xf>
    <xf numFmtId="4" fontId="68" fillId="0" borderId="0">
      <protection locked="0"/>
    </xf>
    <xf numFmtId="209" fontId="15" fillId="0" borderId="0">
      <protection locked="0"/>
    </xf>
    <xf numFmtId="0" fontId="15" fillId="0" borderId="35" applyNumberFormat="0"/>
    <xf numFmtId="0" fontId="15" fillId="0" borderId="9">
      <alignment horizontal="distributed" vertical="center"/>
    </xf>
    <xf numFmtId="0" fontId="15" fillId="0" borderId="12">
      <alignment horizontal="distributed" vertical="top"/>
    </xf>
    <xf numFmtId="0" fontId="15" fillId="0" borderId="13">
      <alignment horizontal="distributed"/>
    </xf>
    <xf numFmtId="210" fontId="89" fillId="0" borderId="0">
      <alignment vertical="center"/>
    </xf>
    <xf numFmtId="0" fontId="15" fillId="0" borderId="0"/>
    <xf numFmtId="0" fontId="15" fillId="0" borderId="0" applyFont="0" applyFill="0" applyBorder="0" applyAlignment="0" applyProtection="0"/>
    <xf numFmtId="211" fontId="14" fillId="0" borderId="0" applyFont="0" applyFill="0" applyBorder="0" applyProtection="0">
      <alignment vertical="center"/>
    </xf>
    <xf numFmtId="38" fontId="80" fillId="0" borderId="0" applyFont="0" applyFill="0" applyBorder="0" applyProtection="0">
      <alignment vertical="center"/>
    </xf>
    <xf numFmtId="176" fontId="15" fillId="0" borderId="0" applyFont="0" applyFill="0" applyBorder="0" applyAlignment="0" applyProtection="0"/>
    <xf numFmtId="190" fontId="15" fillId="0" borderId="0" applyNumberFormat="0" applyFont="0" applyFill="0" applyBorder="0" applyProtection="0">
      <alignment vertical="center"/>
    </xf>
    <xf numFmtId="184" fontId="15" fillId="3" borderId="0" applyFill="0" applyBorder="0" applyProtection="0">
      <alignment horizontal="right"/>
    </xf>
    <xf numFmtId="38" fontId="80" fillId="0" borderId="0" applyFont="0" applyFill="0" applyBorder="0" applyAlignment="0" applyProtection="0">
      <alignment vertical="center"/>
    </xf>
    <xf numFmtId="212" fontId="14" fillId="0" borderId="0" applyFont="0" applyFill="0" applyBorder="0" applyAlignment="0" applyProtection="0">
      <alignment vertical="center"/>
    </xf>
    <xf numFmtId="213" fontId="14" fillId="0" borderId="0" applyFont="0" applyFill="0" applyBorder="0" applyAlignment="0" applyProtection="0">
      <alignment vertical="center"/>
    </xf>
    <xf numFmtId="214" fontId="14" fillId="0" borderId="0" applyFont="0" applyFill="0" applyBorder="0" applyAlignment="0" applyProtection="0">
      <alignment textRotation="255"/>
    </xf>
    <xf numFmtId="215" fontId="14" fillId="0" borderId="0" applyFont="0" applyFill="0" applyBorder="0" applyAlignment="0" applyProtection="0">
      <alignment textRotation="255"/>
    </xf>
    <xf numFmtId="216" fontId="14" fillId="0" borderId="0" applyFont="0" applyFill="0" applyBorder="0" applyAlignment="0" applyProtection="0">
      <alignment textRotation="255"/>
    </xf>
    <xf numFmtId="217" fontId="14" fillId="0" borderId="0" applyFont="0" applyFill="0" applyBorder="0" applyAlignment="0" applyProtection="0">
      <alignment textRotation="255"/>
    </xf>
    <xf numFmtId="0" fontId="15" fillId="0" borderId="0" applyFont="0" applyFill="0" applyBorder="0" applyAlignment="0" applyProtection="0"/>
    <xf numFmtId="218" fontId="15" fillId="0" borderId="0">
      <protection locked="0"/>
    </xf>
    <xf numFmtId="0" fontId="15" fillId="0" borderId="0"/>
    <xf numFmtId="0" fontId="15" fillId="0" borderId="0"/>
    <xf numFmtId="0" fontId="55" fillId="0" borderId="0"/>
    <xf numFmtId="0" fontId="90" fillId="0" borderId="0">
      <alignment vertical="center"/>
    </xf>
    <xf numFmtId="0" fontId="14" fillId="0" borderId="0">
      <alignment vertical="center"/>
    </xf>
    <xf numFmtId="0" fontId="14" fillId="0" borderId="0"/>
    <xf numFmtId="0" fontId="15" fillId="0" borderId="32">
      <alignment vertical="center" wrapText="1"/>
    </xf>
    <xf numFmtId="14" fontId="41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75" fillId="0" borderId="26">
      <alignment horizontal="center" vertical="center"/>
    </xf>
    <xf numFmtId="0" fontId="68" fillId="0" borderId="24">
      <protection locked="0"/>
    </xf>
    <xf numFmtId="219" fontId="15" fillId="0" borderId="0">
      <protection locked="0"/>
    </xf>
    <xf numFmtId="220" fontId="15" fillId="0" borderId="0">
      <protection locked="0"/>
    </xf>
    <xf numFmtId="3" fontId="55" fillId="0" borderId="0"/>
    <xf numFmtId="221" fontId="67" fillId="5" borderId="36">
      <alignment horizontal="center" vertical="center"/>
    </xf>
    <xf numFmtId="198" fontId="14" fillId="0" borderId="0">
      <protection locked="0"/>
    </xf>
    <xf numFmtId="0" fontId="68" fillId="0" borderId="0">
      <protection locked="0"/>
    </xf>
    <xf numFmtId="198" fontId="14" fillId="0" borderId="0">
      <protection locked="0"/>
    </xf>
    <xf numFmtId="0" fontId="91" fillId="0" borderId="0" applyFont="0" applyFill="0" applyBorder="0" applyAlignment="0" applyProtection="0"/>
    <xf numFmtId="222" fontId="92" fillId="0" borderId="0" applyFont="0" applyFill="0" applyBorder="0" applyAlignment="0" applyProtection="0"/>
    <xf numFmtId="42" fontId="91" fillId="0" borderId="0" applyFont="0" applyFill="0" applyBorder="0" applyAlignment="0" applyProtection="0"/>
    <xf numFmtId="0" fontId="68" fillId="0" borderId="0">
      <protection locked="0"/>
    </xf>
    <xf numFmtId="0" fontId="74" fillId="0" borderId="0" applyFont="0" applyFill="0" applyBorder="0" applyAlignment="0" applyProtection="0"/>
    <xf numFmtId="211" fontId="92" fillId="0" borderId="0" applyFont="0" applyFill="0" applyBorder="0" applyAlignment="0" applyProtection="0"/>
    <xf numFmtId="44" fontId="91" fillId="0" borderId="0" applyFont="0" applyFill="0" applyBorder="0" applyAlignment="0" applyProtection="0"/>
    <xf numFmtId="223" fontId="14" fillId="0" borderId="0">
      <protection locked="0"/>
    </xf>
    <xf numFmtId="0" fontId="12" fillId="0" borderId="0"/>
    <xf numFmtId="198" fontId="14" fillId="0" borderId="0">
      <protection locked="0"/>
    </xf>
    <xf numFmtId="198" fontId="14" fillId="0" borderId="0">
      <protection locked="0"/>
    </xf>
    <xf numFmtId="0" fontId="91" fillId="0" borderId="0" applyFont="0" applyFill="0" applyBorder="0" applyAlignment="0" applyProtection="0"/>
    <xf numFmtId="190" fontId="92" fillId="0" borderId="0" applyFont="0" applyFill="0" applyBorder="0" applyAlignment="0" applyProtection="0"/>
    <xf numFmtId="41" fontId="91" fillId="0" borderId="0" applyFont="0" applyFill="0" applyBorder="0" applyAlignment="0" applyProtection="0"/>
    <xf numFmtId="0" fontId="74" fillId="0" borderId="0" applyFont="0" applyFill="0" applyBorder="0" applyAlignment="0" applyProtection="0"/>
    <xf numFmtId="191" fontId="92" fillId="0" borderId="0" applyFont="0" applyFill="0" applyBorder="0" applyAlignment="0" applyProtection="0"/>
    <xf numFmtId="43" fontId="91" fillId="0" borderId="0" applyFont="0" applyFill="0" applyBorder="0" applyAlignment="0" applyProtection="0"/>
    <xf numFmtId="4" fontId="68" fillId="0" borderId="0">
      <protection locked="0"/>
    </xf>
    <xf numFmtId="189" fontId="14" fillId="0" borderId="0">
      <protection locked="0"/>
    </xf>
    <xf numFmtId="0" fontId="14" fillId="0" borderId="0" applyFont="0" applyFill="0" applyBorder="0" applyAlignment="0" applyProtection="0"/>
    <xf numFmtId="0" fontId="57" fillId="0" borderId="0"/>
    <xf numFmtId="0" fontId="69" fillId="0" borderId="0"/>
    <xf numFmtId="0" fontId="69" fillId="0" borderId="0"/>
    <xf numFmtId="0" fontId="57" fillId="0" borderId="0"/>
    <xf numFmtId="0" fontId="93" fillId="0" borderId="0"/>
    <xf numFmtId="224" fontId="94" fillId="0" borderId="16" applyAlignment="0" applyProtection="0"/>
    <xf numFmtId="198" fontId="14" fillId="0" borderId="0">
      <protection locked="0"/>
    </xf>
    <xf numFmtId="0" fontId="74" fillId="0" borderId="0"/>
    <xf numFmtId="0" fontId="91" fillId="0" borderId="0"/>
    <xf numFmtId="0" fontId="92" fillId="0" borderId="0"/>
    <xf numFmtId="0" fontId="74" fillId="0" borderId="0"/>
    <xf numFmtId="0" fontId="14" fillId="0" borderId="0" applyFill="0" applyBorder="0" applyAlignment="0"/>
    <xf numFmtId="225" fontId="14" fillId="0" borderId="0" applyFill="0" applyBorder="0" applyAlignment="0"/>
    <xf numFmtId="226" fontId="14" fillId="0" borderId="0" applyFill="0" applyBorder="0" applyAlignment="0"/>
    <xf numFmtId="227" fontId="14" fillId="0" borderId="0" applyFill="0" applyBorder="0" applyAlignment="0"/>
    <xf numFmtId="228" fontId="14" fillId="0" borderId="0" applyFill="0" applyBorder="0" applyAlignment="0"/>
    <xf numFmtId="229" fontId="14" fillId="0" borderId="0" applyFill="0" applyBorder="0" applyAlignment="0"/>
    <xf numFmtId="230" fontId="14" fillId="0" borderId="0" applyFill="0" applyBorder="0" applyAlignment="0"/>
    <xf numFmtId="225" fontId="14" fillId="0" borderId="0" applyFill="0" applyBorder="0" applyAlignment="0"/>
    <xf numFmtId="0" fontId="95" fillId="0" borderId="0"/>
    <xf numFmtId="0" fontId="96" fillId="0" borderId="0" applyNumberFormat="0" applyFill="0" applyBorder="0" applyAlignment="0" applyProtection="0">
      <alignment vertical="top"/>
      <protection locked="0"/>
    </xf>
    <xf numFmtId="0" fontId="68" fillId="0" borderId="24">
      <protection locked="0"/>
    </xf>
    <xf numFmtId="4" fontId="68" fillId="0" borderId="0">
      <protection locked="0"/>
    </xf>
    <xf numFmtId="38" fontId="69" fillId="0" borderId="0" applyFont="0" applyFill="0" applyBorder="0" applyAlignment="0" applyProtection="0"/>
    <xf numFmtId="229" fontId="14" fillId="0" borderId="0" applyFont="0" applyFill="0" applyBorder="0" applyAlignment="0" applyProtection="0"/>
    <xf numFmtId="0" fontId="15" fillId="0" borderId="0"/>
    <xf numFmtId="43" fontId="69" fillId="0" borderId="0" applyFont="0" applyFill="0" applyBorder="0" applyAlignment="0" applyProtection="0"/>
    <xf numFmtId="3" fontId="97" fillId="0" borderId="0" applyFont="0" applyFill="0" applyBorder="0" applyAlignment="0" applyProtection="0"/>
    <xf numFmtId="0" fontId="98" fillId="0" borderId="0" applyNumberFormat="0" applyAlignment="0">
      <alignment horizontal="left"/>
    </xf>
    <xf numFmtId="0" fontId="20" fillId="0" borderId="0" applyFont="0" applyFill="0" applyBorder="0" applyAlignment="0" applyProtection="0"/>
    <xf numFmtId="231" fontId="14" fillId="0" borderId="0">
      <protection locked="0"/>
    </xf>
    <xf numFmtId="232" fontId="69" fillId="0" borderId="0" applyFont="0" applyFill="0" applyBorder="0" applyAlignment="0" applyProtection="0"/>
    <xf numFmtId="225" fontId="14" fillId="0" borderId="0" applyFont="0" applyFill="0" applyBorder="0" applyAlignment="0" applyProtection="0"/>
    <xf numFmtId="233" fontId="14" fillId="0" borderId="9" applyFill="0" applyBorder="0" applyAlignment="0"/>
    <xf numFmtId="0" fontId="15" fillId="0" borderId="0" applyFont="0" applyFill="0" applyBorder="0" applyAlignment="0" applyProtection="0"/>
    <xf numFmtId="234" fontId="14" fillId="0" borderId="0" applyFont="0" applyFill="0" applyBorder="0" applyAlignment="0" applyProtection="0"/>
    <xf numFmtId="0" fontId="99" fillId="0" borderId="0"/>
    <xf numFmtId="0" fontId="97" fillId="0" borderId="0" applyFont="0" applyFill="0" applyBorder="0" applyAlignment="0" applyProtection="0"/>
    <xf numFmtId="14" fontId="100" fillId="0" borderId="0" applyFill="0" applyBorder="0" applyAlignment="0"/>
    <xf numFmtId="0" fontId="15" fillId="0" borderId="0"/>
    <xf numFmtId="235" fontId="14" fillId="0" borderId="0">
      <protection locked="0"/>
    </xf>
    <xf numFmtId="236" fontId="14" fillId="0" borderId="0">
      <protection locked="0"/>
    </xf>
    <xf numFmtId="229" fontId="14" fillId="0" borderId="0" applyFill="0" applyBorder="0" applyAlignment="0"/>
    <xf numFmtId="225" fontId="14" fillId="0" borderId="0" applyFill="0" applyBorder="0" applyAlignment="0"/>
    <xf numFmtId="229" fontId="14" fillId="0" borderId="0" applyFill="0" applyBorder="0" applyAlignment="0"/>
    <xf numFmtId="230" fontId="14" fillId="0" borderId="0" applyFill="0" applyBorder="0" applyAlignment="0"/>
    <xf numFmtId="225" fontId="14" fillId="0" borderId="0" applyFill="0" applyBorder="0" applyAlignment="0"/>
    <xf numFmtId="0" fontId="101" fillId="0" borderId="0" applyNumberFormat="0" applyAlignment="0">
      <alignment horizontal="left"/>
    </xf>
    <xf numFmtId="237" fontId="19" fillId="0" borderId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102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102" fillId="0" borderId="0">
      <protection locked="0"/>
    </xf>
    <xf numFmtId="2" fontId="97" fillId="0" borderId="0" applyFont="0" applyFill="0" applyBorder="0" applyAlignment="0" applyProtection="0"/>
    <xf numFmtId="0" fontId="15" fillId="0" borderId="0"/>
    <xf numFmtId="38" fontId="66" fillId="3" borderId="0" applyNumberFormat="0" applyBorder="0" applyAlignment="0" applyProtection="0"/>
    <xf numFmtId="0" fontId="103" fillId="0" borderId="0" applyAlignment="0">
      <alignment horizontal="right"/>
    </xf>
    <xf numFmtId="0" fontId="104" fillId="0" borderId="0"/>
    <xf numFmtId="0" fontId="105" fillId="0" borderId="0"/>
    <xf numFmtId="0" fontId="106" fillId="0" borderId="0">
      <alignment horizontal="left"/>
    </xf>
    <xf numFmtId="0" fontId="107" fillId="0" borderId="37" applyNumberFormat="0" applyAlignment="0" applyProtection="0">
      <alignment horizontal="left" vertical="center"/>
    </xf>
    <xf numFmtId="0" fontId="107" fillId="0" borderId="5">
      <alignment horizontal="left" vertical="center"/>
    </xf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238" fontId="14" fillId="0" borderId="0">
      <protection locked="0"/>
    </xf>
    <xf numFmtId="238" fontId="14" fillId="0" borderId="0">
      <protection locked="0"/>
    </xf>
    <xf numFmtId="0" fontId="110" fillId="0" borderId="0" applyNumberFormat="0" applyFill="0" applyBorder="0" applyAlignment="0" applyProtection="0"/>
    <xf numFmtId="0" fontId="111" fillId="0" borderId="38" applyNumberFormat="0" applyFill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10" fontId="66" fillId="3" borderId="9" applyNumberFormat="0" applyBorder="0" applyAlignment="0" applyProtection="0"/>
    <xf numFmtId="239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29" fontId="14" fillId="0" borderId="0" applyFill="0" applyBorder="0" applyAlignment="0"/>
    <xf numFmtId="225" fontId="14" fillId="0" borderId="0" applyFill="0" applyBorder="0" applyAlignment="0"/>
    <xf numFmtId="229" fontId="14" fillId="0" borderId="0" applyFill="0" applyBorder="0" applyAlignment="0"/>
    <xf numFmtId="230" fontId="14" fillId="0" borderId="0" applyFill="0" applyBorder="0" applyAlignment="0"/>
    <xf numFmtId="225" fontId="14" fillId="0" borderId="0" applyFill="0" applyBorder="0" applyAlignment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9" fillId="0" borderId="0" applyFont="0" applyFill="0" applyBorder="0" applyAlignment="0" applyProtection="0"/>
    <xf numFmtId="241" fontId="69" fillId="0" borderId="0" applyFont="0" applyFill="0" applyBorder="0" applyAlignment="0" applyProtection="0"/>
    <xf numFmtId="0" fontId="113" fillId="0" borderId="39"/>
    <xf numFmtId="37" fontId="114" fillId="0" borderId="0"/>
    <xf numFmtId="0" fontId="15" fillId="0" borderId="0"/>
    <xf numFmtId="242" fontId="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69" fillId="0" borderId="0"/>
    <xf numFmtId="0" fontId="69" fillId="0" borderId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/>
    <xf numFmtId="243" fontId="15" fillId="0" borderId="0">
      <protection locked="0"/>
    </xf>
    <xf numFmtId="228" fontId="14" fillId="0" borderId="0" applyFont="0" applyFill="0" applyBorder="0" applyAlignment="0" applyProtection="0"/>
    <xf numFmtId="244" fontId="14" fillId="0" borderId="0" applyFont="0" applyFill="0" applyBorder="0" applyAlignment="0" applyProtection="0"/>
    <xf numFmtId="10" fontId="69" fillId="0" borderId="0" applyFont="0" applyFill="0" applyBorder="0" applyAlignment="0" applyProtection="0"/>
    <xf numFmtId="245" fontId="14" fillId="0" borderId="0" applyFont="0" applyFill="0" applyBorder="0" applyAlignment="0" applyProtection="0"/>
    <xf numFmtId="229" fontId="14" fillId="0" borderId="0" applyFill="0" applyBorder="0" applyAlignment="0"/>
    <xf numFmtId="225" fontId="14" fillId="0" borderId="0" applyFill="0" applyBorder="0" applyAlignment="0"/>
    <xf numFmtId="229" fontId="14" fillId="0" borderId="0" applyFill="0" applyBorder="0" applyAlignment="0"/>
    <xf numFmtId="246" fontId="14" fillId="0" borderId="0" applyFill="0" applyBorder="0" applyAlignment="0"/>
    <xf numFmtId="225" fontId="14" fillId="0" borderId="0" applyFill="0" applyBorder="0" applyAlignment="0"/>
    <xf numFmtId="9" fontId="116" fillId="0" borderId="0" applyFont="0" applyFill="0" applyProtection="0"/>
    <xf numFmtId="30" fontId="117" fillId="0" borderId="0" applyNumberFormat="0" applyFill="0" applyBorder="0" applyAlignment="0" applyProtection="0">
      <alignment horizontal="left"/>
    </xf>
    <xf numFmtId="0" fontId="116" fillId="0" borderId="0"/>
    <xf numFmtId="0" fontId="12" fillId="0" borderId="0"/>
    <xf numFmtId="0" fontId="118" fillId="0" borderId="0">
      <alignment horizontal="center" vertical="center"/>
    </xf>
    <xf numFmtId="0" fontId="113" fillId="0" borderId="0"/>
    <xf numFmtId="40" fontId="119" fillId="0" borderId="0" applyBorder="0">
      <alignment horizontal="right"/>
    </xf>
    <xf numFmtId="49" fontId="100" fillId="0" borderId="0" applyFill="0" applyBorder="0" applyAlignment="0"/>
    <xf numFmtId="245" fontId="14" fillId="0" borderId="0" applyFill="0" applyBorder="0" applyAlignment="0"/>
    <xf numFmtId="247" fontId="14" fillId="0" borderId="0" applyFill="0" applyBorder="0" applyAlignment="0"/>
    <xf numFmtId="0" fontId="69" fillId="0" borderId="0"/>
    <xf numFmtId="0" fontId="69" fillId="0" borderId="0"/>
    <xf numFmtId="0" fontId="120" fillId="6" borderId="0">
      <alignment horizontal="centerContinuous"/>
    </xf>
    <xf numFmtId="0" fontId="121" fillId="0" borderId="0" applyFill="0" applyBorder="0" applyProtection="0">
      <alignment horizontal="centerContinuous" vertical="center"/>
    </xf>
    <xf numFmtId="0" fontId="67" fillId="3" borderId="0" applyFill="0" applyBorder="0" applyProtection="0">
      <alignment horizontal="center" vertical="center"/>
    </xf>
    <xf numFmtId="0" fontId="97" fillId="0" borderId="24" applyNumberFormat="0" applyFont="0" applyFill="0" applyAlignment="0" applyProtection="0"/>
    <xf numFmtId="0" fontId="31" fillId="0" borderId="30">
      <alignment horizontal="left"/>
    </xf>
    <xf numFmtId="37" fontId="66" fillId="7" borderId="0" applyNumberFormat="0" applyBorder="0" applyAlignment="0" applyProtection="0"/>
    <xf numFmtId="37" fontId="66" fillId="0" borderId="0"/>
    <xf numFmtId="3" fontId="122" fillId="0" borderId="38" applyProtection="0"/>
    <xf numFmtId="248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50" fontId="12" fillId="0" borderId="0" applyFont="0" applyFill="0" applyBorder="0" applyAlignment="0" applyProtection="0"/>
    <xf numFmtId="251" fontId="12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6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126" fillId="15" borderId="0" applyNumberFormat="0" applyBorder="0" applyAlignment="0" applyProtection="0">
      <alignment vertical="center"/>
    </xf>
    <xf numFmtId="0" fontId="126" fillId="15" borderId="0" applyNumberFormat="0" applyBorder="0" applyAlignment="0" applyProtection="0">
      <alignment vertical="center"/>
    </xf>
    <xf numFmtId="0" fontId="126" fillId="15" borderId="0" applyNumberFormat="0" applyBorder="0" applyAlignment="0" applyProtection="0">
      <alignment vertical="center"/>
    </xf>
    <xf numFmtId="0" fontId="126" fillId="15" borderId="0" applyNumberFormat="0" applyBorder="0" applyAlignment="0" applyProtection="0">
      <alignment vertical="center"/>
    </xf>
    <xf numFmtId="0" fontId="126" fillId="16" borderId="0" applyNumberFormat="0" applyBorder="0" applyAlignment="0" applyProtection="0">
      <alignment vertical="center"/>
    </xf>
    <xf numFmtId="0" fontId="126" fillId="16" borderId="0" applyNumberFormat="0" applyBorder="0" applyAlignment="0" applyProtection="0">
      <alignment vertical="center"/>
    </xf>
    <xf numFmtId="0" fontId="126" fillId="16" borderId="0" applyNumberFormat="0" applyBorder="0" applyAlignment="0" applyProtection="0">
      <alignment vertical="center"/>
    </xf>
    <xf numFmtId="0" fontId="126" fillId="16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26" fillId="24" borderId="0" applyNumberFormat="0" applyBorder="0" applyAlignment="0" applyProtection="0">
      <alignment vertical="center"/>
    </xf>
    <xf numFmtId="0" fontId="126" fillId="24" borderId="0" applyNumberFormat="0" applyBorder="0" applyAlignment="0" applyProtection="0">
      <alignment vertical="center"/>
    </xf>
    <xf numFmtId="0" fontId="126" fillId="24" borderId="0" applyNumberFormat="0" applyBorder="0" applyAlignment="0" applyProtection="0">
      <alignment vertical="center"/>
    </xf>
    <xf numFmtId="0" fontId="126" fillId="24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26" borderId="40" applyNumberFormat="0" applyAlignment="0" applyProtection="0">
      <alignment vertical="center"/>
    </xf>
    <xf numFmtId="0" fontId="128" fillId="26" borderId="40" applyNumberFormat="0" applyAlignment="0" applyProtection="0">
      <alignment vertical="center"/>
    </xf>
    <xf numFmtId="0" fontId="128" fillId="26" borderId="40" applyNumberFormat="0" applyAlignment="0" applyProtection="0">
      <alignment vertical="center"/>
    </xf>
    <xf numFmtId="0" fontId="128" fillId="26" borderId="40" applyNumberFormat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22" fillId="27" borderId="41" applyNumberFormat="0" applyFont="0" applyAlignment="0" applyProtection="0">
      <alignment vertical="center"/>
    </xf>
    <xf numFmtId="0" fontId="22" fillId="27" borderId="41" applyNumberFormat="0" applyFont="0" applyAlignment="0" applyProtection="0">
      <alignment vertical="center"/>
    </xf>
    <xf numFmtId="0" fontId="22" fillId="27" borderId="41" applyNumberFormat="0" applyFont="0" applyAlignment="0" applyProtection="0">
      <alignment vertical="center"/>
    </xf>
    <xf numFmtId="0" fontId="22" fillId="27" borderId="41" applyNumberFormat="0" applyFont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29" borderId="42" applyNumberFormat="0" applyAlignment="0" applyProtection="0">
      <alignment vertical="center"/>
    </xf>
    <xf numFmtId="0" fontId="132" fillId="29" borderId="42" applyNumberFormat="0" applyAlignment="0" applyProtection="0">
      <alignment vertical="center"/>
    </xf>
    <xf numFmtId="0" fontId="132" fillId="29" borderId="42" applyNumberFormat="0" applyAlignment="0" applyProtection="0">
      <alignment vertical="center"/>
    </xf>
    <xf numFmtId="0" fontId="132" fillId="29" borderId="42" applyNumberFormat="0" applyAlignment="0" applyProtection="0">
      <alignment vertical="center"/>
    </xf>
    <xf numFmtId="0" fontId="133" fillId="0" borderId="43" applyNumberFormat="0" applyFill="0" applyAlignment="0" applyProtection="0">
      <alignment vertical="center"/>
    </xf>
    <xf numFmtId="0" fontId="133" fillId="0" borderId="43" applyNumberFormat="0" applyFill="0" applyAlignment="0" applyProtection="0">
      <alignment vertical="center"/>
    </xf>
    <xf numFmtId="0" fontId="133" fillId="0" borderId="43" applyNumberFormat="0" applyFill="0" applyAlignment="0" applyProtection="0">
      <alignment vertical="center"/>
    </xf>
    <xf numFmtId="0" fontId="133" fillId="0" borderId="43" applyNumberFormat="0" applyFill="0" applyAlignment="0" applyProtection="0">
      <alignment vertical="center"/>
    </xf>
    <xf numFmtId="0" fontId="134" fillId="0" borderId="44" applyNumberFormat="0" applyFill="0" applyAlignment="0" applyProtection="0">
      <alignment vertical="center"/>
    </xf>
    <xf numFmtId="0" fontId="134" fillId="0" borderId="44" applyNumberFormat="0" applyFill="0" applyAlignment="0" applyProtection="0">
      <alignment vertical="center"/>
    </xf>
    <xf numFmtId="0" fontId="134" fillId="0" borderId="44" applyNumberFormat="0" applyFill="0" applyAlignment="0" applyProtection="0">
      <alignment vertical="center"/>
    </xf>
    <xf numFmtId="0" fontId="134" fillId="0" borderId="44" applyNumberFormat="0" applyFill="0" applyAlignment="0" applyProtection="0">
      <alignment vertical="center"/>
    </xf>
    <xf numFmtId="0" fontId="135" fillId="13" borderId="40" applyNumberFormat="0" applyAlignment="0" applyProtection="0">
      <alignment vertical="center"/>
    </xf>
    <xf numFmtId="0" fontId="135" fillId="13" borderId="40" applyNumberFormat="0" applyAlignment="0" applyProtection="0">
      <alignment vertical="center"/>
    </xf>
    <xf numFmtId="0" fontId="135" fillId="13" borderId="40" applyNumberFormat="0" applyAlignment="0" applyProtection="0">
      <alignment vertical="center"/>
    </xf>
    <xf numFmtId="0" fontId="135" fillId="13" borderId="40" applyNumberFormat="0" applyAlignment="0" applyProtection="0">
      <alignment vertical="center"/>
    </xf>
    <xf numFmtId="0" fontId="136" fillId="0" borderId="45" applyNumberFormat="0" applyFill="0" applyAlignment="0" applyProtection="0">
      <alignment vertical="center"/>
    </xf>
    <xf numFmtId="0" fontId="136" fillId="0" borderId="45" applyNumberFormat="0" applyFill="0" applyAlignment="0" applyProtection="0">
      <alignment vertical="center"/>
    </xf>
    <xf numFmtId="0" fontId="136" fillId="0" borderId="45" applyNumberFormat="0" applyFill="0" applyAlignment="0" applyProtection="0">
      <alignment vertical="center"/>
    </xf>
    <xf numFmtId="0" fontId="136" fillId="0" borderId="45" applyNumberFormat="0" applyFill="0" applyAlignment="0" applyProtection="0">
      <alignment vertical="center"/>
    </xf>
    <xf numFmtId="0" fontId="137" fillId="0" borderId="46" applyNumberFormat="0" applyFill="0" applyAlignment="0" applyProtection="0">
      <alignment vertical="center"/>
    </xf>
    <xf numFmtId="0" fontId="137" fillId="0" borderId="46" applyNumberFormat="0" applyFill="0" applyAlignment="0" applyProtection="0">
      <alignment vertical="center"/>
    </xf>
    <xf numFmtId="0" fontId="137" fillId="0" borderId="46" applyNumberFormat="0" applyFill="0" applyAlignment="0" applyProtection="0">
      <alignment vertical="center"/>
    </xf>
    <xf numFmtId="0" fontId="137" fillId="0" borderId="46" applyNumberFormat="0" applyFill="0" applyAlignment="0" applyProtection="0">
      <alignment vertical="center"/>
    </xf>
    <xf numFmtId="0" fontId="138" fillId="0" borderId="47" applyNumberFormat="0" applyFill="0" applyAlignment="0" applyProtection="0">
      <alignment vertical="center"/>
    </xf>
    <xf numFmtId="0" fontId="138" fillId="0" borderId="47" applyNumberFormat="0" applyFill="0" applyAlignment="0" applyProtection="0">
      <alignment vertical="center"/>
    </xf>
    <xf numFmtId="0" fontId="138" fillId="0" borderId="47" applyNumberFormat="0" applyFill="0" applyAlignment="0" applyProtection="0">
      <alignment vertical="center"/>
    </xf>
    <xf numFmtId="0" fontId="138" fillId="0" borderId="47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1" fillId="26" borderId="48" applyNumberFormat="0" applyAlignment="0" applyProtection="0">
      <alignment vertical="center"/>
    </xf>
    <xf numFmtId="0" fontId="141" fillId="26" borderId="48" applyNumberFormat="0" applyAlignment="0" applyProtection="0">
      <alignment vertical="center"/>
    </xf>
    <xf numFmtId="0" fontId="141" fillId="26" borderId="48" applyNumberFormat="0" applyAlignment="0" applyProtection="0">
      <alignment vertical="center"/>
    </xf>
    <xf numFmtId="0" fontId="141" fillId="26" borderId="48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144" fillId="0" borderId="0" applyFont="0" applyFill="0" applyBorder="0" applyAlignment="0" applyProtection="0">
      <alignment vertical="center"/>
    </xf>
    <xf numFmtId="0" fontId="69" fillId="0" borderId="0"/>
    <xf numFmtId="9" fontId="144" fillId="0" borderId="0" applyFon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147" fillId="0" borderId="0">
      <alignment vertical="center"/>
    </xf>
    <xf numFmtId="0" fontId="67" fillId="0" borderId="0">
      <alignment vertical="center"/>
    </xf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9" fillId="0" borderId="0"/>
    <xf numFmtId="176" fontId="148" fillId="0" borderId="0">
      <alignment vertical="center"/>
    </xf>
    <xf numFmtId="252" fontId="15" fillId="0" borderId="0">
      <alignment horizontal="center" vertical="center"/>
    </xf>
    <xf numFmtId="252" fontId="15" fillId="0" borderId="0">
      <alignment horizontal="center" vertical="center"/>
    </xf>
    <xf numFmtId="252" fontId="15" fillId="0" borderId="0">
      <alignment horizontal="center" vertical="center"/>
    </xf>
    <xf numFmtId="253" fontId="15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3" fontId="15" fillId="0" borderId="0">
      <alignment horizontal="center" vertical="center"/>
    </xf>
    <xf numFmtId="253" fontId="15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252" fontId="15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252" fontId="15" fillId="0" borderId="0">
      <alignment horizontal="center" vertical="center"/>
    </xf>
    <xf numFmtId="252" fontId="15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5" fontId="30" fillId="0" borderId="0">
      <alignment horizontal="center" vertical="center"/>
    </xf>
    <xf numFmtId="252" fontId="15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4" fontId="14" fillId="0" borderId="0">
      <alignment horizontal="center" vertical="center"/>
    </xf>
    <xf numFmtId="252" fontId="15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2" fontId="15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6" fontId="149" fillId="0" borderId="0">
      <alignment horizontal="center" vertical="center"/>
    </xf>
    <xf numFmtId="0" fontId="149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0" fontId="15" fillId="0" borderId="0">
      <alignment horizontal="center" vertical="center"/>
    </xf>
    <xf numFmtId="25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184" fontId="14" fillId="0" borderId="0">
      <alignment horizontal="center" vertical="center"/>
    </xf>
    <xf numFmtId="252" fontId="15" fillId="0" borderId="0">
      <alignment horizontal="center" vertical="center"/>
    </xf>
    <xf numFmtId="0" fontId="150" fillId="0" borderId="0">
      <alignment vertical="center"/>
    </xf>
    <xf numFmtId="0" fontId="21" fillId="0" borderId="32">
      <alignment horizontal="center" vertical="center"/>
    </xf>
    <xf numFmtId="0" fontId="17" fillId="0" borderId="0" applyFont="0" applyFill="0" applyBorder="0" applyProtection="0">
      <alignment horizontal="center" vertical="center"/>
    </xf>
    <xf numFmtId="0" fontId="17" fillId="0" borderId="0" applyFont="0" applyFill="0" applyBorder="0" applyProtection="0">
      <alignment horizontal="center" vertical="center"/>
    </xf>
    <xf numFmtId="257" fontId="18" fillId="0" borderId="12" applyBorder="0"/>
    <xf numFmtId="0" fontId="21" fillId="0" borderId="32">
      <alignment horizontal="center" vertical="center"/>
    </xf>
    <xf numFmtId="41" fontId="13" fillId="0" borderId="0" applyFon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1" fillId="0" borderId="9">
      <alignment vertical="center"/>
    </xf>
    <xf numFmtId="41" fontId="14" fillId="0" borderId="0" applyFont="0" applyFill="0" applyBorder="0" applyAlignment="0" applyProtection="0"/>
    <xf numFmtId="0" fontId="21" fillId="0" borderId="32" applyFill="0" applyProtection="0">
      <alignment horizontal="center" vertical="center"/>
    </xf>
    <xf numFmtId="0" fontId="15" fillId="0" borderId="0" applyFont="0" applyFill="0" applyBorder="0" applyAlignment="0" applyProtection="0"/>
    <xf numFmtId="0" fontId="14" fillId="0" borderId="9" applyNumberFormat="0" applyFill="0" applyProtection="0">
      <alignment vertical="center"/>
    </xf>
    <xf numFmtId="0" fontId="20" fillId="0" borderId="32">
      <alignment horizontal="center" vertical="center" wrapText="1"/>
    </xf>
    <xf numFmtId="0" fontId="15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4" fillId="0" borderId="0"/>
    <xf numFmtId="0" fontId="9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92" fillId="0" borderId="0"/>
    <xf numFmtId="0" fontId="152" fillId="0" borderId="0"/>
    <xf numFmtId="0" fontId="155" fillId="0" borderId="0"/>
    <xf numFmtId="0" fontId="153" fillId="0" borderId="0"/>
    <xf numFmtId="0" fontId="155" fillId="0" borderId="0"/>
    <xf numFmtId="0" fontId="155" fillId="0" borderId="0"/>
    <xf numFmtId="258" fontId="20" fillId="0" borderId="0" applyFont="0" applyFill="0" applyBorder="0" applyAlignment="0" applyProtection="0"/>
    <xf numFmtId="14" fontId="100" fillId="0" borderId="0" applyFont="0" applyFill="0" applyBorder="0">
      <alignment horizontal="right" vertical="top" wrapText="1"/>
    </xf>
    <xf numFmtId="259" fontId="12" fillId="0" borderId="0" applyFont="0" applyFill="0" applyBorder="0" applyProtection="0">
      <alignment vertical="center"/>
    </xf>
    <xf numFmtId="37" fontId="55" fillId="0" borderId="9">
      <alignment horizontal="center" vertical="distributed"/>
    </xf>
    <xf numFmtId="260" fontId="156" fillId="0" borderId="0">
      <alignment horizontal="right" vertical="center"/>
    </xf>
    <xf numFmtId="261" fontId="12" fillId="0" borderId="0" applyFont="0" applyFill="0" applyBorder="0">
      <alignment horizontal="right" vertical="center"/>
    </xf>
    <xf numFmtId="262" fontId="93" fillId="0" borderId="0" applyFont="0" applyFill="0" applyBorder="0" applyAlignment="0" applyProtection="0"/>
    <xf numFmtId="263" fontId="93" fillId="0" borderId="0" applyFont="0" applyFill="0" applyBorder="0" applyAlignment="0">
      <alignment horizontal="right" vertical="center"/>
    </xf>
    <xf numFmtId="264" fontId="93" fillId="0" borderId="0" applyFont="0" applyFill="0" applyBorder="0" applyAlignment="0" applyProtection="0"/>
    <xf numFmtId="0" fontId="93" fillId="30" borderId="0" applyNumberFormat="0" applyFont="0" applyBorder="0" applyAlignment="0" applyProtection="0"/>
    <xf numFmtId="265" fontId="93" fillId="0" borderId="0" applyFont="0" applyFill="0" applyBorder="0" applyAlignment="0" applyProtection="0"/>
    <xf numFmtId="266" fontId="12" fillId="0" borderId="0" applyFont="0" applyFill="0" applyBorder="0" applyProtection="0">
      <alignment horizontal="right" vertical="center"/>
    </xf>
    <xf numFmtId="0" fontId="14" fillId="0" borderId="0" applyFont="0" applyFill="0" applyBorder="0" applyAlignment="0" applyProtection="0"/>
    <xf numFmtId="0" fontId="93" fillId="0" borderId="25" applyNumberFormat="0" applyFont="0" applyFill="0" applyAlignment="0" applyProtection="0"/>
    <xf numFmtId="49" fontId="93" fillId="0" borderId="49" applyNumberFormat="0" applyFill="0" applyAlignment="0"/>
    <xf numFmtId="49" fontId="157" fillId="31" borderId="50">
      <alignment horizontal="center" vertical="center" wrapText="1"/>
    </xf>
    <xf numFmtId="0" fontId="157" fillId="32" borderId="51" applyFill="0">
      <alignment horizontal="center" vertical="center" wrapText="1"/>
    </xf>
    <xf numFmtId="0" fontId="156" fillId="0" borderId="52" applyNumberFormat="0" applyFont="0" applyFill="0" applyAlignment="0" applyProtection="0"/>
    <xf numFmtId="0" fontId="156" fillId="0" borderId="53" applyNumberFormat="0" applyFont="0" applyFill="0" applyAlignment="0" applyProtection="0"/>
    <xf numFmtId="0" fontId="93" fillId="0" borderId="54" applyNumberFormat="0" applyFont="0" applyFill="0" applyAlignment="0" applyProtection="0"/>
    <xf numFmtId="49" fontId="116" fillId="33" borderId="0" applyFont="0" applyFill="0" applyBorder="0" applyProtection="0">
      <alignment horizontal="left" vertical="top" wrapText="1"/>
    </xf>
    <xf numFmtId="268" fontId="12" fillId="0" borderId="0" applyFont="0" applyFill="0" applyBorder="0" applyProtection="0">
      <alignment horizontal="right" vertical="center"/>
    </xf>
    <xf numFmtId="260" fontId="12" fillId="0" borderId="0" applyFont="0" applyFill="0" applyBorder="0" applyProtection="0">
      <alignment horizontal="right" vertical="center"/>
    </xf>
    <xf numFmtId="269" fontId="93" fillId="0" borderId="0" applyFont="0" applyFill="0" applyBorder="0" applyAlignment="0"/>
    <xf numFmtId="270" fontId="158" fillId="0" borderId="25" applyFont="0" applyFill="0" applyBorder="0" applyAlignment="0" applyProtection="0"/>
    <xf numFmtId="267" fontId="93" fillId="0" borderId="0" applyFont="0" applyFill="0" applyBorder="0" applyAlignment="0" applyProtection="0"/>
    <xf numFmtId="271" fontId="12" fillId="0" borderId="0" applyFont="0" applyFill="0" applyBorder="0" applyAlignment="0" applyProtection="0">
      <alignment horizontal="right" vertical="top"/>
    </xf>
    <xf numFmtId="0" fontId="159" fillId="34" borderId="55" applyNumberForma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0" borderId="0"/>
    <xf numFmtId="222" fontId="15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222" fontId="16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4" fillId="0" borderId="0"/>
    <xf numFmtId="42" fontId="74" fillId="0" borderId="0" applyFont="0" applyFill="0" applyBorder="0" applyAlignment="0" applyProtection="0"/>
    <xf numFmtId="222" fontId="74" fillId="0" borderId="0" applyFont="0" applyFill="0" applyBorder="0" applyAlignment="0" applyProtection="0"/>
    <xf numFmtId="0" fontId="69" fillId="0" borderId="0"/>
    <xf numFmtId="0" fontId="166" fillId="0" borderId="0" applyFont="0" applyFill="0" applyBorder="0" applyAlignment="0" applyProtection="0"/>
    <xf numFmtId="222" fontId="74" fillId="0" borderId="0" applyFont="0" applyFill="0" applyBorder="0" applyAlignment="0" applyProtection="0"/>
    <xf numFmtId="42" fontId="91" fillId="0" borderId="0" applyFont="0" applyFill="0" applyBorder="0" applyAlignment="0" applyProtection="0"/>
    <xf numFmtId="0" fontId="69" fillId="0" borderId="0"/>
    <xf numFmtId="0" fontId="69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277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7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42" fontId="91" fillId="0" borderId="0" applyFont="0" applyFill="0" applyBorder="0" applyAlignment="0" applyProtection="0"/>
    <xf numFmtId="0" fontId="69" fillId="0" borderId="0"/>
    <xf numFmtId="222" fontId="7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95" fontId="167" fillId="0" borderId="0" applyFont="0" applyFill="0" applyBorder="0" applyAlignment="0" applyProtection="0"/>
    <xf numFmtId="0" fontId="167" fillId="0" borderId="0" applyFont="0" applyFill="0" applyBorder="0" applyAlignment="0" applyProtection="0"/>
    <xf numFmtId="278" fontId="167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222" fontId="74" fillId="0" borderId="0" applyFont="0" applyFill="0" applyBorder="0" applyAlignment="0" applyProtection="0"/>
    <xf numFmtId="42" fontId="7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4" fillId="0" borderId="0" applyFont="0" applyFill="0" applyBorder="0" applyAlignment="0" applyProtection="0"/>
    <xf numFmtId="232" fontId="167" fillId="0" borderId="0" applyFont="0" applyFill="0" applyBorder="0" applyAlignment="0" applyProtection="0"/>
    <xf numFmtId="4" fontId="73" fillId="0" borderId="29">
      <alignment vertical="center"/>
    </xf>
    <xf numFmtId="40" fontId="15" fillId="0" borderId="0">
      <protection locked="0"/>
    </xf>
    <xf numFmtId="9" fontId="74" fillId="0" borderId="0" applyFont="0" applyFill="0" applyBorder="0" applyAlignment="0" applyProtection="0"/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6" fillId="12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12" borderId="0" applyNumberFormat="0" applyBorder="0" applyAlignment="0" applyProtection="0">
      <alignment vertical="center"/>
    </xf>
    <xf numFmtId="0" fontId="126" fillId="15" borderId="0" applyNumberFormat="0" applyBorder="0" applyAlignment="0" applyProtection="0">
      <alignment vertical="center"/>
    </xf>
    <xf numFmtId="0" fontId="169" fillId="0" borderId="0"/>
    <xf numFmtId="40" fontId="15" fillId="0" borderId="0">
      <protection locked="0"/>
    </xf>
    <xf numFmtId="0" fontId="74" fillId="0" borderId="0" applyFont="0" applyFill="0" applyBorder="0" applyAlignment="0" applyProtection="0"/>
    <xf numFmtId="190" fontId="19" fillId="0" borderId="56">
      <alignment horizontal="center" vertical="center"/>
    </xf>
    <xf numFmtId="40" fontId="15" fillId="0" borderId="0">
      <protection locked="0"/>
    </xf>
    <xf numFmtId="40" fontId="15" fillId="0" borderId="0">
      <protection locked="0"/>
    </xf>
    <xf numFmtId="40" fontId="15" fillId="0" borderId="0">
      <protection locked="0"/>
    </xf>
    <xf numFmtId="37" fontId="74" fillId="0" borderId="0" applyFont="0" applyFill="0" applyBorder="0" applyAlignment="0" applyProtection="0"/>
    <xf numFmtId="37" fontId="74" fillId="0" borderId="0" applyFont="0" applyFill="0" applyBorder="0" applyAlignment="0" applyProtection="0"/>
    <xf numFmtId="40" fontId="15" fillId="0" borderId="0">
      <protection locked="0"/>
    </xf>
    <xf numFmtId="0" fontId="169" fillId="0" borderId="0"/>
    <xf numFmtId="40" fontId="15" fillId="0" borderId="0">
      <protection locked="0"/>
    </xf>
    <xf numFmtId="37" fontId="74" fillId="0" borderId="0" applyFont="0" applyFill="0" applyBorder="0" applyAlignment="0" applyProtection="0"/>
    <xf numFmtId="37" fontId="74" fillId="0" borderId="0" applyFont="0" applyFill="0" applyBorder="0" applyAlignment="0" applyProtection="0"/>
    <xf numFmtId="58" fontId="14" fillId="0" borderId="0" applyFont="0" applyFill="0" applyBorder="0" applyAlignment="0" applyProtection="0"/>
    <xf numFmtId="222" fontId="15" fillId="0" borderId="0" applyFont="0" applyFill="0" applyBorder="0" applyAlignment="0" applyProtection="0"/>
    <xf numFmtId="40" fontId="15" fillId="0" borderId="0">
      <protection locked="0"/>
    </xf>
    <xf numFmtId="0" fontId="180" fillId="35" borderId="4">
      <alignment horizontal="center" vertical="center"/>
    </xf>
    <xf numFmtId="0" fontId="92" fillId="0" borderId="0"/>
    <xf numFmtId="0" fontId="91" fillId="0" borderId="0"/>
    <xf numFmtId="0" fontId="92" fillId="0" borderId="0"/>
    <xf numFmtId="0" fontId="74" fillId="0" borderId="0"/>
    <xf numFmtId="0" fontId="92" fillId="0" borderId="0"/>
    <xf numFmtId="0" fontId="181" fillId="0" borderId="0"/>
    <xf numFmtId="0" fontId="69" fillId="0" borderId="0" applyFont="0" applyFill="0" applyBorder="0" applyAlignment="0" applyProtection="0"/>
    <xf numFmtId="40" fontId="15" fillId="0" borderId="0">
      <protection locked="0"/>
    </xf>
    <xf numFmtId="3" fontId="171" fillId="0" borderId="0">
      <alignment horizontal="center"/>
    </xf>
    <xf numFmtId="275" fontId="15" fillId="0" borderId="0"/>
    <xf numFmtId="3" fontId="69" fillId="0" borderId="0" applyFont="0" applyFill="0" applyBorder="0" applyAlignment="0" applyProtection="0"/>
    <xf numFmtId="0" fontId="67" fillId="0" borderId="0">
      <protection locked="0"/>
    </xf>
    <xf numFmtId="0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5" fillId="0" borderId="0"/>
    <xf numFmtId="184" fontId="14" fillId="0" borderId="0">
      <protection locked="0"/>
    </xf>
    <xf numFmtId="276" fontId="15" fillId="0" borderId="0"/>
    <xf numFmtId="0" fontId="74" fillId="0" borderId="0" applyFont="0" applyFill="0" applyBorder="0" applyAlignment="0" applyProtection="0"/>
    <xf numFmtId="273" fontId="22" fillId="0" borderId="0" applyFont="0" applyFill="0" applyBorder="0" applyAlignment="0" applyProtection="0"/>
    <xf numFmtId="283" fontId="15" fillId="0" borderId="0">
      <protection locked="0"/>
    </xf>
    <xf numFmtId="283" fontId="15" fillId="0" borderId="0">
      <protection locked="0"/>
    </xf>
    <xf numFmtId="283" fontId="15" fillId="0" borderId="0">
      <protection locked="0"/>
    </xf>
    <xf numFmtId="283" fontId="15" fillId="0" borderId="0">
      <protection locked="0"/>
    </xf>
    <xf numFmtId="283" fontId="15" fillId="0" borderId="0">
      <protection locked="0"/>
    </xf>
    <xf numFmtId="283" fontId="15" fillId="0" borderId="0">
      <protection locked="0"/>
    </xf>
    <xf numFmtId="283" fontId="15" fillId="0" borderId="0">
      <protection locked="0"/>
    </xf>
    <xf numFmtId="184" fontId="14" fillId="0" borderId="0">
      <protection locked="0"/>
    </xf>
    <xf numFmtId="38" fontId="66" fillId="6" borderId="0" applyNumberFormat="0" applyBorder="0" applyAlignment="0" applyProtection="0"/>
    <xf numFmtId="184" fontId="14" fillId="0" borderId="0">
      <protection locked="0"/>
    </xf>
    <xf numFmtId="184" fontId="14" fillId="0" borderId="0">
      <protection locked="0"/>
    </xf>
    <xf numFmtId="222" fontId="15" fillId="0" borderId="0" applyFont="0" applyFill="0" applyBorder="0" applyAlignment="0" applyProtection="0"/>
    <xf numFmtId="195" fontId="99" fillId="0" borderId="0" applyFont="0" applyFill="0" applyBorder="0" applyAlignment="0" applyProtection="0"/>
    <xf numFmtId="10" fontId="66" fillId="36" borderId="9" applyNumberFormat="0" applyBorder="0" applyAlignment="0" applyProtection="0"/>
    <xf numFmtId="0" fontId="14" fillId="0" borderId="39">
      <protection locked="0"/>
    </xf>
    <xf numFmtId="203" fontId="182" fillId="0" borderId="0">
      <alignment horizontal="left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233" fontId="15" fillId="0" borderId="0" applyFont="0" applyFill="0" applyBorder="0" applyAlignment="0" applyProtection="0"/>
    <xf numFmtId="284" fontId="15" fillId="0" borderId="0" applyFont="0" applyFill="0" applyBorder="0" applyAlignment="0" applyProtection="0"/>
    <xf numFmtId="0" fontId="115" fillId="0" borderId="0"/>
    <xf numFmtId="274" fontId="100" fillId="4" borderId="0">
      <alignment vertical="center"/>
    </xf>
    <xf numFmtId="0" fontId="67" fillId="0" borderId="0">
      <protection locked="0"/>
    </xf>
    <xf numFmtId="0" fontId="183" fillId="37" borderId="4">
      <alignment horizontal="center" vertical="center"/>
    </xf>
    <xf numFmtId="285" fontId="14" fillId="0" borderId="0" applyFont="0" applyFill="0" applyBorder="0" applyAlignment="0" applyProtection="0"/>
    <xf numFmtId="286" fontId="184" fillId="0" borderId="0">
      <alignment horizontal="center"/>
    </xf>
    <xf numFmtId="0" fontId="185" fillId="0" borderId="57">
      <protection locked="0"/>
    </xf>
    <xf numFmtId="0" fontId="74" fillId="0" borderId="0" applyFont="0" applyFill="0" applyBorder="0" applyAlignment="0" applyProtection="0"/>
    <xf numFmtId="0" fontId="179" fillId="0" borderId="0">
      <protection locked="0"/>
    </xf>
    <xf numFmtId="0" fontId="126" fillId="38" borderId="0" applyNumberFormat="0" applyBorder="0" applyAlignment="0" applyProtection="0">
      <alignment vertical="center"/>
    </xf>
    <xf numFmtId="0" fontId="126" fillId="25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39" borderId="0" applyNumberFormat="0" applyBorder="0" applyAlignment="0" applyProtection="0">
      <alignment vertical="center"/>
    </xf>
    <xf numFmtId="0" fontId="126" fillId="23" borderId="0" applyNumberFormat="0" applyBorder="0" applyAlignment="0" applyProtection="0">
      <alignment vertical="center"/>
    </xf>
    <xf numFmtId="0" fontId="170" fillId="40" borderId="40" applyNumberFormat="0" applyAlignment="0" applyProtection="0">
      <alignment vertical="center"/>
    </xf>
    <xf numFmtId="0" fontId="32" fillId="0" borderId="0" applyBorder="0" applyAlignment="0"/>
    <xf numFmtId="0" fontId="32" fillId="0" borderId="11" applyBorder="0" applyAlignment="0">
      <alignment horizontal="center"/>
    </xf>
    <xf numFmtId="0" fontId="32" fillId="0" borderId="58"/>
    <xf numFmtId="0" fontId="14" fillId="0" borderId="0">
      <protection locked="0"/>
    </xf>
    <xf numFmtId="0" fontId="129" fillId="11" borderId="0" applyNumberFormat="0" applyBorder="0" applyAlignment="0" applyProtection="0">
      <alignment vertical="center"/>
    </xf>
    <xf numFmtId="0" fontId="171" fillId="0" borderId="0" applyFont="0" applyAlignment="0">
      <alignment horizontal="left"/>
    </xf>
    <xf numFmtId="0" fontId="22" fillId="0" borderId="0" applyFont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15" fillId="27" borderId="41" applyNumberFormat="0" applyFont="0" applyAlignment="0" applyProtection="0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40" fontId="15" fillId="0" borderId="0">
      <protection locked="0"/>
    </xf>
    <xf numFmtId="0" fontId="14" fillId="0" borderId="0">
      <protection locked="0"/>
    </xf>
    <xf numFmtId="9" fontId="165" fillId="0" borderId="0" applyFont="0" applyFill="0" applyBorder="0" applyAlignment="0" applyProtection="0"/>
    <xf numFmtId="25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72" fillId="28" borderId="0" applyNumberFormat="0" applyBorder="0" applyAlignment="0" applyProtection="0">
      <alignment vertical="center"/>
    </xf>
    <xf numFmtId="279" fontId="15" fillId="0" borderId="9">
      <alignment horizontal="center" vertical="center"/>
    </xf>
    <xf numFmtId="256" fontId="15" fillId="0" borderId="0" applyNumberFormat="0" applyFont="0" applyFill="0" applyBorder="0" applyProtection="0">
      <alignment horizontal="centerContinuous"/>
    </xf>
    <xf numFmtId="0" fontId="67" fillId="0" borderId="13" applyNumberFormat="0" applyBorder="0" applyAlignment="0"/>
    <xf numFmtId="41" fontId="14" fillId="0" borderId="0" applyFont="0" applyFill="0" applyBorder="0" applyAlignment="0" applyProtection="0">
      <alignment vertical="center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43" fontId="91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27" fillId="0" borderId="59" applyNumberFormat="0" applyFill="0" applyAlignment="0" applyProtection="0">
      <alignment vertical="center"/>
    </xf>
    <xf numFmtId="0" fontId="134" fillId="0" borderId="60" applyNumberFormat="0" applyFill="0" applyAlignment="0" applyProtection="0">
      <alignment vertical="center"/>
    </xf>
    <xf numFmtId="0" fontId="135" fillId="28" borderId="40" applyNumberFormat="0" applyAlignment="0" applyProtection="0">
      <alignment vertical="center"/>
    </xf>
    <xf numFmtId="1" fontId="65" fillId="3" borderId="0" applyNumberFormat="0" applyFont="0" applyFill="0" applyBorder="0" applyAlignment="0">
      <alignment vertical="center"/>
    </xf>
    <xf numFmtId="1" fontId="173" fillId="3" borderId="0" applyNumberFormat="0" applyBorder="0" applyAlignment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75" fillId="0" borderId="61" applyNumberFormat="0" applyFill="0" applyAlignment="0" applyProtection="0">
      <alignment vertical="center"/>
    </xf>
    <xf numFmtId="0" fontId="176" fillId="0" borderId="62" applyNumberFormat="0" applyFill="0" applyAlignment="0" applyProtection="0">
      <alignment vertical="center"/>
    </xf>
    <xf numFmtId="0" fontId="177" fillId="0" borderId="63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1" fontId="178" fillId="3" borderId="0" applyNumberFormat="0" applyFont="0" applyFill="0" applyBorder="0" applyAlignment="0">
      <alignment vertical="center"/>
    </xf>
    <xf numFmtId="0" fontId="141" fillId="40" borderId="48" applyNumberFormat="0" applyAlignment="0" applyProtection="0">
      <alignment vertical="center"/>
    </xf>
    <xf numFmtId="40" fontId="15" fillId="0" borderId="0">
      <protection locked="0"/>
    </xf>
    <xf numFmtId="40" fontId="15" fillId="0" borderId="0">
      <protection locked="0"/>
    </xf>
    <xf numFmtId="280" fontId="14" fillId="0" borderId="0" applyFont="0" applyFill="0" applyBorder="0" applyProtection="0">
      <alignment vertical="center"/>
    </xf>
    <xf numFmtId="281" fontId="15" fillId="3" borderId="0" applyFill="0" applyBorder="0" applyProtection="0">
      <alignment horizontal="right"/>
    </xf>
    <xf numFmtId="253" fontId="15" fillId="0" borderId="0" applyFont="0" applyFill="0" applyBorder="0" applyAlignment="0" applyProtection="0">
      <alignment vertical="center"/>
    </xf>
    <xf numFmtId="282" fontId="15" fillId="0" borderId="0" applyFont="0" applyFill="0" applyBorder="0" applyAlignment="0" applyProtection="0">
      <alignment vertical="center"/>
    </xf>
    <xf numFmtId="40" fontId="15" fillId="0" borderId="0">
      <protection locked="0"/>
    </xf>
    <xf numFmtId="40" fontId="15" fillId="0" borderId="0">
      <protection locked="0"/>
    </xf>
    <xf numFmtId="40" fontId="15" fillId="0" borderId="0">
      <protection locked="0"/>
    </xf>
    <xf numFmtId="274" fontId="69" fillId="0" borderId="4">
      <alignment vertical="center"/>
    </xf>
    <xf numFmtId="0" fontId="14" fillId="0" borderId="0">
      <alignment vertical="center"/>
    </xf>
    <xf numFmtId="0" fontId="14" fillId="0" borderId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4" fillId="0" borderId="0"/>
    <xf numFmtId="0" fontId="14" fillId="0" borderId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293" fontId="193" fillId="0" borderId="6">
      <alignment horizontal="centerContinuous" vertical="center"/>
    </xf>
    <xf numFmtId="0" fontId="193" fillId="0" borderId="6">
      <alignment horizontal="centerContinuous" vertical="center"/>
    </xf>
    <xf numFmtId="0" fontId="152" fillId="0" borderId="0" applyFont="0" applyFill="0" applyBorder="0" applyAlignment="0" applyProtection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42" fontId="152" fillId="0" borderId="0" applyFont="0" applyFill="0" applyBorder="0" applyAlignment="0" applyProtection="0"/>
    <xf numFmtId="222" fontId="152" fillId="0" borderId="0" applyFont="0" applyFill="0" applyBorder="0" applyAlignment="0" applyProtection="0"/>
    <xf numFmtId="0" fontId="20" fillId="0" borderId="0"/>
    <xf numFmtId="222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222" fontId="152" fillId="0" borderId="0" applyFont="0" applyFill="0" applyBorder="0" applyAlignment="0" applyProtection="0"/>
    <xf numFmtId="0" fontId="69" fillId="0" borderId="0"/>
    <xf numFmtId="0" fontId="12" fillId="0" borderId="0"/>
    <xf numFmtId="0" fontId="20" fillId="0" borderId="0"/>
    <xf numFmtId="0" fontId="69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222" fontId="152" fillId="0" borderId="0" applyFont="0" applyFill="0" applyBorder="0" applyAlignment="0" applyProtection="0"/>
    <xf numFmtId="42" fontId="152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190" fontId="192" fillId="0" borderId="0" applyFont="0" applyFill="0" applyBorder="0" applyAlignment="0" applyProtection="0"/>
    <xf numFmtId="0" fontId="91" fillId="0" borderId="0" applyFont="0" applyFill="0" applyBorder="0" applyAlignment="0" applyProtection="0"/>
    <xf numFmtId="58" fontId="14" fillId="0" borderId="0" applyFont="0" applyFill="0" applyBorder="0" applyAlignment="0" applyProtection="0"/>
    <xf numFmtId="291" fontId="15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292" fontId="68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76" fillId="0" borderId="0">
      <protection locked="0"/>
    </xf>
    <xf numFmtId="0" fontId="76" fillId="0" borderId="0">
      <protection locked="0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7" fillId="0" borderId="0">
      <protection locked="0"/>
    </xf>
    <xf numFmtId="0" fontId="152" fillId="0" borderId="0" applyFont="0" applyFill="0" applyBorder="0" applyAlignment="0" applyProtection="0"/>
    <xf numFmtId="0" fontId="187" fillId="0" borderId="0" applyFont="0" applyFill="0" applyBorder="0" applyAlignment="0" applyProtection="0"/>
    <xf numFmtId="0" fontId="187" fillId="0" borderId="0" applyFont="0" applyFill="0" applyBorder="0" applyAlignment="0" applyProtection="0"/>
    <xf numFmtId="288" fontId="187" fillId="0" borderId="0" applyFont="0" applyFill="0" applyBorder="0" applyAlignment="0" applyProtection="0"/>
    <xf numFmtId="0" fontId="188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52" fillId="0" borderId="0" applyFont="0" applyFill="0" applyBorder="0" applyAlignment="0" applyProtection="0"/>
    <xf numFmtId="289" fontId="14" fillId="0" borderId="2" applyFont="0" applyFill="0" applyAlignment="0" applyProtection="0">
      <alignment horizontal="center" vertical="center"/>
    </xf>
    <xf numFmtId="0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6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0" fontId="186" fillId="0" borderId="9">
      <alignment vertical="center"/>
    </xf>
    <xf numFmtId="0" fontId="190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/>
    <xf numFmtId="42" fontId="196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/>
    <xf numFmtId="288" fontId="190" fillId="0" borderId="0" applyFont="0" applyFill="0" applyBorder="0" applyAlignment="0" applyProtection="0"/>
    <xf numFmtId="0" fontId="14" fillId="0" borderId="0"/>
    <xf numFmtId="0" fontId="197" fillId="0" borderId="0">
      <alignment vertical="center"/>
    </xf>
    <xf numFmtId="0" fontId="168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64" fillId="0" borderId="0">
      <alignment vertical="center"/>
    </xf>
    <xf numFmtId="0" fontId="197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4" fillId="0" borderId="0">
      <alignment vertical="center"/>
    </xf>
    <xf numFmtId="0" fontId="14" fillId="0" borderId="0"/>
    <xf numFmtId="0" fontId="21" fillId="0" borderId="0">
      <alignment vertical="center"/>
    </xf>
    <xf numFmtId="0" fontId="14" fillId="0" borderId="0"/>
    <xf numFmtId="0" fontId="21" fillId="0" borderId="0">
      <alignment vertical="center"/>
    </xf>
    <xf numFmtId="0" fontId="21" fillId="0" borderId="0">
      <alignment vertical="center"/>
    </xf>
    <xf numFmtId="0" fontId="19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97" fillId="0" borderId="0">
      <alignment vertical="center"/>
    </xf>
    <xf numFmtId="290" fontId="191" fillId="0" borderId="0" applyBorder="0"/>
    <xf numFmtId="0" fontId="152" fillId="0" borderId="0" applyFont="0" applyFill="0" applyBorder="0" applyAlignment="0" applyProtection="0"/>
    <xf numFmtId="0" fontId="195" fillId="0" borderId="0" applyNumberFormat="0" applyFill="0" applyBorder="0" applyAlignment="0" applyProtection="0">
      <alignment vertical="top"/>
      <protection locked="0"/>
    </xf>
    <xf numFmtId="0" fontId="152" fillId="0" borderId="0" applyFont="0" applyFill="0" applyBorder="0" applyAlignment="0" applyProtection="0"/>
    <xf numFmtId="0" fontId="190" fillId="0" borderId="0" applyFont="0" applyFill="0" applyBorder="0" applyAlignment="0" applyProtection="0"/>
    <xf numFmtId="0" fontId="190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/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67" fillId="0" borderId="0">
      <protection locked="0"/>
    </xf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15" fillId="0" borderId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15" fillId="0" borderId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99" fillId="0" borderId="0" applyNumberFormat="0" applyFill="0" applyBorder="0" applyAlignment="0" applyProtection="0">
      <alignment vertical="center"/>
    </xf>
    <xf numFmtId="3" fontId="65" fillId="0" borderId="9"/>
    <xf numFmtId="29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6" fontId="200" fillId="0" borderId="0" applyNumberFormat="0" applyFont="0" applyFill="0" applyAlignment="0" applyProtection="0"/>
    <xf numFmtId="297" fontId="200" fillId="0" borderId="0" applyNumberFormat="0" applyFont="0" applyFill="0" applyAlignment="0" applyProtection="0"/>
    <xf numFmtId="296" fontId="200" fillId="0" borderId="0" applyNumberFormat="0" applyFont="0" applyFill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7" fontId="200" fillId="0" borderId="0" applyNumberFormat="0" applyFont="0" applyFill="0" applyAlignment="0" applyProtection="0"/>
    <xf numFmtId="294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16" fillId="0" borderId="0" applyFont="0" applyFill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5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94" fontId="12" fillId="0" borderId="0" applyFont="0" applyFill="0" applyBorder="0" applyAlignment="0" applyProtection="0"/>
    <xf numFmtId="207" fontId="14" fillId="0" borderId="0" applyFont="0" applyFill="0" applyBorder="0" applyAlignment="0" applyProtection="0">
      <alignment vertical="center"/>
    </xf>
    <xf numFmtId="40" fontId="15" fillId="0" borderId="2"/>
    <xf numFmtId="38" fontId="15" fillId="0" borderId="15">
      <alignment horizontal="right"/>
    </xf>
    <xf numFmtId="298" fontId="201" fillId="0" borderId="0" applyNumberFormat="0">
      <alignment horizontal="center" vertical="center"/>
      <protection locked="0" hidden="1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2" fillId="0" borderId="0"/>
    <xf numFmtId="0" fontId="12" fillId="0" borderId="0"/>
    <xf numFmtId="0" fontId="12" fillId="0" borderId="0"/>
    <xf numFmtId="0" fontId="69" fillId="0" borderId="0"/>
    <xf numFmtId="0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2" fillId="0" borderId="0"/>
    <xf numFmtId="0" fontId="69" fillId="0" borderId="0"/>
    <xf numFmtId="0" fontId="12" fillId="0" borderId="0"/>
    <xf numFmtId="0" fontId="12" fillId="0" borderId="0"/>
    <xf numFmtId="0" fontId="15" fillId="0" borderId="0"/>
    <xf numFmtId="0" fontId="69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15" fillId="0" borderId="0"/>
    <xf numFmtId="0" fontId="14" fillId="0" borderId="0"/>
    <xf numFmtId="0" fontId="15" fillId="0" borderId="0"/>
    <xf numFmtId="0" fontId="69" fillId="0" borderId="0"/>
    <xf numFmtId="0" fontId="69" fillId="0" borderId="0"/>
    <xf numFmtId="0" fontId="69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 applyFont="0" applyFill="0" applyBorder="0" applyAlignment="0" applyProtection="0"/>
    <xf numFmtId="0" fontId="16" fillId="0" borderId="0"/>
    <xf numFmtId="0" fontId="12" fillId="0" borderId="0"/>
    <xf numFmtId="0" fontId="69" fillId="0" borderId="0"/>
    <xf numFmtId="0" fontId="20" fillId="0" borderId="0" applyFont="0" applyFill="0" applyBorder="0" applyAlignment="0" applyProtection="0"/>
    <xf numFmtId="0" fontId="69" fillId="0" borderId="0"/>
    <xf numFmtId="0" fontId="12" fillId="0" borderId="0"/>
    <xf numFmtId="0" fontId="69" fillId="0" borderId="0"/>
    <xf numFmtId="0" fontId="100" fillId="0" borderId="0"/>
    <xf numFmtId="0" fontId="12" fillId="0" borderId="0"/>
    <xf numFmtId="0" fontId="69" fillId="0" borderId="0"/>
    <xf numFmtId="0" fontId="69" fillId="0" borderId="0"/>
    <xf numFmtId="0" fontId="69" fillId="0" borderId="0"/>
    <xf numFmtId="0" fontId="15" fillId="0" borderId="0"/>
    <xf numFmtId="0" fontId="69" fillId="0" borderId="0"/>
    <xf numFmtId="0" fontId="69" fillId="0" borderId="0"/>
    <xf numFmtId="0" fontId="12" fillId="0" borderId="0"/>
    <xf numFmtId="0" fontId="69" fillId="0" borderId="0"/>
    <xf numFmtId="0" fontId="69" fillId="0" borderId="0"/>
    <xf numFmtId="0" fontId="14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69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2" fillId="0" borderId="0"/>
    <xf numFmtId="0" fontId="16" fillId="0" borderId="0"/>
    <xf numFmtId="0" fontId="69" fillId="0" borderId="0"/>
    <xf numFmtId="0" fontId="2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20" fillId="0" borderId="0" applyFont="0" applyFill="0" applyBorder="0" applyAlignment="0" applyProtection="0"/>
    <xf numFmtId="0" fontId="69" fillId="0" borderId="0"/>
    <xf numFmtId="0" fontId="16" fillId="0" borderId="0"/>
    <xf numFmtId="0" fontId="69" fillId="0" borderId="0"/>
    <xf numFmtId="0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2" fillId="0" borderId="0"/>
    <xf numFmtId="0" fontId="69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20" fillId="0" borderId="0" applyFont="0" applyFill="0" applyBorder="0" applyAlignment="0" applyProtection="0"/>
    <xf numFmtId="0" fontId="12" fillId="0" borderId="0"/>
    <xf numFmtId="0" fontId="69" fillId="0" borderId="0"/>
    <xf numFmtId="0" fontId="14" fillId="0" borderId="0"/>
    <xf numFmtId="0" fontId="69" fillId="0" borderId="0"/>
    <xf numFmtId="0" fontId="69" fillId="0" borderId="0"/>
    <xf numFmtId="0" fontId="20" fillId="0" borderId="0"/>
    <xf numFmtId="0" fontId="69" fillId="0" borderId="0"/>
    <xf numFmtId="0" fontId="69" fillId="0" borderId="0"/>
    <xf numFmtId="0" fontId="12" fillId="0" borderId="0"/>
    <xf numFmtId="0" fontId="15" fillId="0" borderId="0"/>
    <xf numFmtId="179" fontId="14" fillId="0" borderId="0">
      <protection locked="0"/>
    </xf>
    <xf numFmtId="0" fontId="15" fillId="0" borderId="0" applyFont="0" applyFill="0" applyBorder="0" applyAlignment="0" applyProtection="0"/>
    <xf numFmtId="299" fontId="14" fillId="0" borderId="0" applyFont="0" applyFill="0" applyBorder="0" applyProtection="0">
      <alignment vertical="center"/>
    </xf>
    <xf numFmtId="213" fontId="199" fillId="0" borderId="0">
      <protection locked="0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254" fontId="14" fillId="0" borderId="0">
      <alignment horizontal="center" vertical="center"/>
    </xf>
    <xf numFmtId="0" fontId="19" fillId="0" borderId="0">
      <alignment horizontal="center" vertical="center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0" fontId="15" fillId="0" borderId="0"/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22" fontId="203" fillId="0" borderId="0" applyFont="0" applyFill="0" applyBorder="0" applyAlignment="0" applyProtection="0"/>
    <xf numFmtId="0" fontId="14" fillId="0" borderId="0" applyFont="0" applyFill="0" applyBorder="0" applyAlignment="0" applyProtection="0"/>
    <xf numFmtId="222" fontId="203" fillId="0" borderId="0" applyFont="0" applyFill="0" applyBorder="0" applyAlignment="0" applyProtection="0"/>
    <xf numFmtId="195" fontId="167" fillId="0" borderId="0" applyFont="0" applyFill="0" applyBorder="0" applyAlignment="0" applyProtection="0"/>
    <xf numFmtId="195" fontId="167" fillId="0" borderId="0" applyFont="0" applyFill="0" applyBorder="0" applyAlignment="0" applyProtection="0"/>
    <xf numFmtId="232" fontId="167" fillId="0" borderId="0" applyFont="0" applyFill="0" applyBorder="0" applyAlignment="0" applyProtection="0"/>
    <xf numFmtId="232" fontId="167" fillId="0" borderId="0" applyFont="0" applyFill="0" applyBorder="0" applyAlignment="0" applyProtection="0"/>
    <xf numFmtId="211" fontId="203" fillId="0" borderId="0" applyFont="0" applyFill="0" applyBorder="0" applyAlignment="0" applyProtection="0"/>
    <xf numFmtId="0" fontId="204" fillId="0" borderId="0" applyFont="0" applyFill="0" applyBorder="0" applyAlignment="0" applyProtection="0"/>
    <xf numFmtId="211" fontId="203" fillId="0" borderId="0" applyFont="0" applyFill="0" applyBorder="0" applyAlignment="0" applyProtection="0"/>
    <xf numFmtId="303" fontId="167" fillId="0" borderId="0" applyFont="0" applyFill="0" applyBorder="0" applyAlignment="0" applyProtection="0"/>
    <xf numFmtId="303" fontId="167" fillId="0" borderId="0" applyFont="0" applyFill="0" applyBorder="0" applyAlignment="0" applyProtection="0"/>
    <xf numFmtId="304" fontId="167" fillId="0" borderId="0" applyFont="0" applyFill="0" applyBorder="0" applyAlignment="0" applyProtection="0"/>
    <xf numFmtId="304" fontId="167" fillId="0" borderId="0" applyFont="0" applyFill="0" applyBorder="0" applyAlignment="0" applyProtection="0"/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0" fontId="203" fillId="0" borderId="0" applyFont="0" applyFill="0" applyBorder="0" applyAlignment="0" applyProtection="0"/>
    <xf numFmtId="0" fontId="204" fillId="0" borderId="0" applyFont="0" applyFill="0" applyBorder="0" applyAlignment="0" applyProtection="0"/>
    <xf numFmtId="190" fontId="203" fillId="0" borderId="0" applyNumberFormat="0" applyFont="0" applyFill="0" applyBorder="0" applyAlignment="0" applyProtection="0"/>
    <xf numFmtId="190" fontId="152" fillId="0" borderId="0" applyFont="0" applyFill="0" applyBorder="0" applyAlignment="0" applyProtection="0"/>
    <xf numFmtId="190" fontId="203" fillId="0" borderId="0" applyFont="0" applyFill="0" applyBorder="0" applyAlignment="0" applyProtection="0"/>
    <xf numFmtId="190" fontId="167" fillId="0" borderId="0" applyFont="0" applyFill="0" applyBorder="0" applyAlignment="0" applyProtection="0"/>
    <xf numFmtId="190" fontId="167" fillId="0" borderId="0" applyFont="0" applyFill="0" applyBorder="0" applyAlignment="0" applyProtection="0"/>
    <xf numFmtId="38" fontId="167" fillId="0" borderId="0" applyFont="0" applyFill="0" applyBorder="0" applyAlignment="0" applyProtection="0"/>
    <xf numFmtId="38" fontId="167" fillId="0" borderId="0" applyFont="0" applyFill="0" applyBorder="0" applyAlignment="0" applyProtection="0"/>
    <xf numFmtId="191" fontId="203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203" fillId="0" borderId="0" applyFont="0" applyFill="0" applyBorder="0" applyAlignment="0" applyProtection="0"/>
    <xf numFmtId="191" fontId="167" fillId="0" borderId="0" applyFont="0" applyFill="0" applyBorder="0" applyAlignment="0" applyProtection="0"/>
    <xf numFmtId="191" fontId="167" fillId="0" borderId="0" applyFont="0" applyFill="0" applyBorder="0" applyAlignment="0" applyProtection="0"/>
    <xf numFmtId="40" fontId="167" fillId="0" borderId="0" applyFont="0" applyFill="0" applyBorder="0" applyAlignment="0" applyProtection="0"/>
    <xf numFmtId="40" fontId="167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305" fontId="15" fillId="0" borderId="0" applyFont="0" applyFill="0" applyBorder="0" applyAlignment="0" applyProtection="0"/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213" fontId="199" fillId="0" borderId="0">
      <protection locked="0"/>
    </xf>
    <xf numFmtId="0" fontId="203" fillId="0" borderId="0"/>
    <xf numFmtId="0" fontId="167" fillId="0" borderId="0"/>
    <xf numFmtId="0" fontId="69" fillId="0" borderId="0"/>
    <xf numFmtId="190" fontId="83" fillId="0" borderId="0" applyFont="0" applyFill="0" applyBorder="0" applyAlignment="0" applyProtection="0"/>
    <xf numFmtId="306" fontId="167" fillId="0" borderId="18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" fillId="0" borderId="0">
      <protection locked="0"/>
    </xf>
    <xf numFmtId="307" fontId="93" fillId="0" borderId="0" applyFill="0" applyBorder="0">
      <alignment horizontal="centerContinuous"/>
    </xf>
    <xf numFmtId="0" fontId="205" fillId="0" borderId="0" applyNumberFormat="0" applyFill="0" applyBorder="0" applyAlignment="0" applyProtection="0">
      <alignment vertical="top"/>
      <protection locked="0"/>
    </xf>
    <xf numFmtId="0" fontId="106" fillId="41" borderId="64"/>
    <xf numFmtId="0" fontId="21" fillId="0" borderId="32">
      <alignment horizontal="center" vertical="center"/>
    </xf>
    <xf numFmtId="0" fontId="206" fillId="0" borderId="9" applyFill="0" applyBorder="0" applyProtection="0">
      <alignment vertical="center"/>
    </xf>
    <xf numFmtId="190" fontId="83" fillId="0" borderId="0" applyFont="0" applyFill="0" applyBorder="0" applyAlignment="0" applyProtection="0"/>
    <xf numFmtId="0" fontId="207" fillId="0" borderId="0">
      <protection locked="0"/>
    </xf>
    <xf numFmtId="0" fontId="208" fillId="0" borderId="0" applyNumberFormat="0" applyAlignment="0">
      <alignment vertical="top"/>
    </xf>
    <xf numFmtId="207" fontId="167" fillId="0" borderId="9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209" fillId="0" borderId="9" applyProtection="0">
      <alignment vertical="center"/>
    </xf>
    <xf numFmtId="0" fontId="69" fillId="0" borderId="0"/>
    <xf numFmtId="0" fontId="210" fillId="0" borderId="0"/>
    <xf numFmtId="308" fontId="93" fillId="0" borderId="0" applyFill="0" applyBorder="0">
      <alignment horizontal="centerContinuous"/>
    </xf>
    <xf numFmtId="4" fontId="16" fillId="0" borderId="0" applyFont="0" applyFill="0" applyBorder="0" applyAlignment="0" applyProtection="0"/>
    <xf numFmtId="0" fontId="115" fillId="0" borderId="65"/>
    <xf numFmtId="0" fontId="15" fillId="0" borderId="0" applyFont="0" applyFill="0" applyBorder="0" applyAlignment="0" applyProtection="0"/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309" fontId="14" fillId="0" borderId="0">
      <protection locked="0"/>
    </xf>
    <xf numFmtId="0" fontId="18" fillId="0" borderId="0"/>
    <xf numFmtId="310" fontId="211" fillId="0" borderId="66">
      <alignment horizontal="center" vertical="center"/>
    </xf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0" fontId="18" fillId="0" borderId="3"/>
    <xf numFmtId="4" fontId="18" fillId="0" borderId="12"/>
    <xf numFmtId="311" fontId="14" fillId="0" borderId="12"/>
    <xf numFmtId="0" fontId="14" fillId="0" borderId="12"/>
    <xf numFmtId="0" fontId="32" fillId="0" borderId="0"/>
    <xf numFmtId="3" fontId="15" fillId="0" borderId="0" applyFont="0" applyFill="0" applyBorder="0" applyAlignment="0" applyProtection="0"/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312" fontId="14" fillId="0" borderId="0">
      <alignment vertical="center"/>
    </xf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52" fillId="0" borderId="0" applyFont="0" applyFill="0" applyBorder="0" applyAlignment="0" applyProtection="0"/>
    <xf numFmtId="0" fontId="69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212" fillId="0" borderId="9" applyNumberFormat="0" applyFont="0" applyAlignment="0">
      <alignment horizontal="centerContinuous" vertical="center"/>
    </xf>
    <xf numFmtId="313" fontId="213" fillId="0" borderId="0" applyFill="0" applyBorder="0">
      <alignment horizontal="centerContinuous"/>
    </xf>
    <xf numFmtId="314" fontId="213" fillId="0" borderId="0" applyFill="0" applyBorder="0">
      <alignment horizontal="centerContinuous"/>
    </xf>
    <xf numFmtId="315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9" fontId="19" fillId="0" borderId="0" applyFont="0" applyFill="0" applyBorder="0" applyAlignment="0" applyProtection="0"/>
    <xf numFmtId="0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9" fontId="19" fillId="0" borderId="0" applyFont="0" applyFill="0" applyBorder="0" applyAlignment="0" applyProtection="0"/>
    <xf numFmtId="208" fontId="87" fillId="0" borderId="0" applyFont="0" applyFill="0" applyBorder="0" applyAlignment="0" applyProtection="0"/>
    <xf numFmtId="320" fontId="32" fillId="0" borderId="0" applyFont="0" applyFill="0" applyBorder="0" applyAlignment="0" applyProtection="0"/>
    <xf numFmtId="319" fontId="19" fillId="0" borderId="0" applyFont="0" applyFill="0" applyBorder="0" applyAlignment="0" applyProtection="0"/>
    <xf numFmtId="315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319" fontId="19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0" fontId="214" fillId="0" borderId="0" applyFill="0" applyAlignment="0">
      <alignment vertical="center"/>
    </xf>
    <xf numFmtId="321" fontId="32" fillId="0" borderId="0" applyFont="0" applyFill="0" applyBorder="0" applyAlignment="0" applyProtection="0"/>
    <xf numFmtId="322" fontId="32" fillId="0" borderId="0" applyFont="0" applyFill="0" applyBorder="0" applyAlignment="0" applyProtection="0"/>
    <xf numFmtId="323" fontId="32" fillId="0" borderId="0" applyFont="0" applyFill="0" applyBorder="0" applyAlignment="0" applyProtection="0"/>
    <xf numFmtId="324" fontId="32" fillId="0" borderId="0" applyFont="0" applyFill="0" applyBorder="0" applyAlignment="0" applyProtection="0"/>
    <xf numFmtId="325" fontId="32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9" fontId="19" fillId="0" borderId="0" applyFont="0" applyFill="0" applyBorder="0" applyAlignment="0" applyProtection="0"/>
    <xf numFmtId="326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2" fillId="0" borderId="0" applyFont="0" applyFill="0" applyBorder="0" applyAlignment="0" applyProtection="0"/>
    <xf numFmtId="320" fontId="32" fillId="0" borderId="0" applyFont="0" applyFill="0" applyBorder="0" applyAlignment="0" applyProtection="0"/>
    <xf numFmtId="328" fontId="32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221" fontId="15" fillId="0" borderId="0" applyFont="0" applyFill="0" applyBorder="0" applyAlignment="0" applyProtection="0"/>
    <xf numFmtId="329" fontId="14" fillId="0" borderId="0" applyFont="0" applyFill="0" applyBorder="0" applyAlignment="0" applyProtection="0"/>
    <xf numFmtId="330" fontId="32" fillId="0" borderId="0" applyFont="0" applyFill="0" applyBorder="0" applyAlignment="0" applyProtection="0"/>
    <xf numFmtId="331" fontId="14" fillId="0" borderId="0" applyFont="0" applyFill="0" applyBorder="0" applyAlignment="0" applyProtection="0"/>
    <xf numFmtId="319" fontId="19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6" fontId="15" fillId="0" borderId="0" applyFont="0" applyFill="0" applyBorder="0" applyAlignment="0" applyProtection="0"/>
    <xf numFmtId="332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315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329" fontId="14" fillId="0" borderId="0" applyFont="0" applyFill="0" applyBorder="0" applyAlignment="0" applyProtection="0"/>
    <xf numFmtId="320" fontId="32" fillId="0" borderId="0" applyFont="0" applyFill="0" applyBorder="0" applyAlignment="0" applyProtection="0"/>
    <xf numFmtId="317" fontId="15" fillId="0" borderId="0" applyFont="0" applyFill="0" applyBorder="0" applyAlignment="0" applyProtection="0"/>
    <xf numFmtId="315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0" fontId="15" fillId="0" borderId="0" applyFont="0" applyFill="0" applyBorder="0" applyAlignment="0" applyProtection="0"/>
    <xf numFmtId="256" fontId="15" fillId="0" borderId="0" applyFont="0" applyFill="0" applyBorder="0" applyAlignment="0" applyProtection="0"/>
    <xf numFmtId="49" fontId="19" fillId="0" borderId="15" applyNumberFormat="0" applyAlignment="0"/>
    <xf numFmtId="2" fontId="213" fillId="0" borderId="0" applyFill="0" applyBorder="0" applyProtection="0">
      <alignment horizontal="centerContinuous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242" fontId="14" fillId="0" borderId="0">
      <protection locked="0"/>
    </xf>
    <xf numFmtId="333" fontId="93" fillId="0" borderId="0" applyFill="0" applyBorder="0">
      <alignment horizontal="centerContinuous"/>
    </xf>
    <xf numFmtId="334" fontId="213" fillId="0" borderId="0" applyFill="0" applyBorder="0">
      <alignment horizontal="centerContinuous"/>
    </xf>
    <xf numFmtId="335" fontId="213" fillId="0" borderId="0" applyFill="0" applyBorder="0">
      <alignment horizontal="centerContinuous"/>
    </xf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190" fontId="15" fillId="0" borderId="28">
      <alignment horizontal="center" vertical="center"/>
    </xf>
    <xf numFmtId="190" fontId="20" fillId="0" borderId="67">
      <alignment vertical="center"/>
    </xf>
    <xf numFmtId="336" fontId="215" fillId="0" borderId="68"/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42" fontId="216" fillId="0" borderId="0" applyFont="0" applyFill="0" applyBorder="0" applyAlignment="0" applyProtection="0">
      <alignment vertical="center"/>
    </xf>
    <xf numFmtId="42" fontId="216" fillId="0" borderId="0" applyFont="0" applyFill="0" applyBorder="0" applyAlignment="0" applyProtection="0">
      <alignment vertical="center"/>
    </xf>
    <xf numFmtId="42" fontId="216" fillId="0" borderId="0" applyFont="0" applyFill="0" applyBorder="0" applyAlignment="0" applyProtection="0">
      <alignment vertical="center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337" fontId="14" fillId="0" borderId="0">
      <protection locked="0"/>
    </xf>
    <xf numFmtId="0" fontId="14" fillId="0" borderId="0">
      <protection locked="0"/>
    </xf>
    <xf numFmtId="300" fontId="15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302" fontId="20" fillId="0" borderId="0">
      <protection locked="0"/>
    </xf>
    <xf numFmtId="0" fontId="14" fillId="0" borderId="0">
      <protection locked="0"/>
    </xf>
    <xf numFmtId="301" fontId="14" fillId="0" borderId="0">
      <protection locked="0"/>
    </xf>
    <xf numFmtId="301" fontId="14" fillId="0" borderId="0">
      <protection locked="0"/>
    </xf>
    <xf numFmtId="0" fontId="25" fillId="42" borderId="69" applyNumberFormat="0" applyProtection="0">
      <alignment horizontal="right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3" fillId="0" borderId="0">
      <alignment vertical="center"/>
    </xf>
    <xf numFmtId="0" fontId="15" fillId="0" borderId="0"/>
    <xf numFmtId="0" fontId="64" fillId="0" borderId="0">
      <alignment vertical="center"/>
    </xf>
    <xf numFmtId="0" fontId="14" fillId="0" borderId="0"/>
    <xf numFmtId="0" fontId="14" fillId="0" borderId="0"/>
    <xf numFmtId="0" fontId="15" fillId="0" borderId="0"/>
    <xf numFmtId="0" fontId="217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338" fontId="14" fillId="0" borderId="0">
      <protection locked="0"/>
    </xf>
    <xf numFmtId="0" fontId="14" fillId="0" borderId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" fillId="0" borderId="0"/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/>
    <xf numFmtId="189" fontId="15" fillId="0" borderId="0" applyFont="0" applyFill="0" applyBorder="0" applyAlignment="0" applyProtection="0"/>
    <xf numFmtId="0" fontId="65" fillId="0" borderId="0"/>
    <xf numFmtId="0" fontId="22" fillId="0" borderId="0"/>
    <xf numFmtId="189" fontId="22" fillId="0" borderId="0" applyFont="0" applyFill="0" applyBorder="0" applyAlignment="0" applyProtection="0"/>
    <xf numFmtId="0" fontId="22" fillId="0" borderId="0"/>
    <xf numFmtId="0" fontId="67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15" fillId="0" borderId="0"/>
    <xf numFmtId="0" fontId="15" fillId="0" borderId="0"/>
    <xf numFmtId="0" fontId="231" fillId="44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0" fillId="0" borderId="0"/>
    <xf numFmtId="0" fontId="17" fillId="0" borderId="0"/>
    <xf numFmtId="0" fontId="14" fillId="0" borderId="0"/>
    <xf numFmtId="189" fontId="17" fillId="0" borderId="0" applyFont="0" applyFill="0" applyBorder="0" applyAlignment="0" applyProtection="0"/>
    <xf numFmtId="0" fontId="19" fillId="0" borderId="0"/>
    <xf numFmtId="0" fontId="92" fillId="0" borderId="0"/>
    <xf numFmtId="41" fontId="17" fillId="0" borderId="0" applyFont="0" applyFill="0" applyBorder="0" applyAlignment="0" applyProtection="0"/>
    <xf numFmtId="191" fontId="22" fillId="0" borderId="0" applyFont="0" applyFill="0" applyBorder="0" applyAlignment="0" applyProtection="0"/>
    <xf numFmtId="0" fontId="15" fillId="0" borderId="0"/>
    <xf numFmtId="0" fontId="55" fillId="0" borderId="0"/>
    <xf numFmtId="0" fontId="15" fillId="0" borderId="0"/>
    <xf numFmtId="0" fontId="17" fillId="0" borderId="0"/>
    <xf numFmtId="0" fontId="14" fillId="0" borderId="0"/>
    <xf numFmtId="0" fontId="19" fillId="0" borderId="0"/>
    <xf numFmtId="0" fontId="14" fillId="0" borderId="0"/>
    <xf numFmtId="3" fontId="65" fillId="0" borderId="86"/>
    <xf numFmtId="29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345" fontId="14" fillId="0" borderId="0" applyNumberFormat="0" applyFont="0" applyFill="0" applyBorder="0" applyAlignment="0" applyProtection="0"/>
    <xf numFmtId="346" fontId="15" fillId="0" borderId="0" applyNumberFormat="0" applyFont="0" applyFill="0" applyBorder="0" applyAlignment="0" applyProtection="0"/>
    <xf numFmtId="345" fontId="14" fillId="0" borderId="0" applyNumberFormat="0" applyFont="0" applyFill="0" applyBorder="0" applyAlignment="0" applyProtection="0"/>
    <xf numFmtId="346" fontId="15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 applyFont="0" applyFill="0" applyBorder="0" applyAlignment="0" applyProtection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69" fillId="0" borderId="0"/>
    <xf numFmtId="0" fontId="6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/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83" fontId="242" fillId="0" borderId="86">
      <alignment vertical="center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213" fontId="199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192" fontId="202" fillId="0" borderId="0">
      <protection locked="0"/>
    </xf>
    <xf numFmtId="0" fontId="243" fillId="0" borderId="0"/>
    <xf numFmtId="0" fontId="91" fillId="0" borderId="0"/>
    <xf numFmtId="0" fontId="57" fillId="0" borderId="0" applyNumberFormat="0"/>
    <xf numFmtId="0" fontId="92" fillId="0" borderId="0"/>
    <xf numFmtId="301" fontId="244" fillId="0" borderId="0" applyFill="0" applyBorder="0" applyAlignment="0"/>
    <xf numFmtId="347" fontId="245" fillId="0" borderId="32">
      <alignment vertical="center"/>
    </xf>
    <xf numFmtId="287" fontId="246" fillId="0" borderId="32">
      <alignment vertical="center"/>
    </xf>
    <xf numFmtId="186" fontId="247" fillId="0" borderId="32">
      <alignment vertical="center"/>
    </xf>
    <xf numFmtId="186" fontId="247" fillId="0" borderId="32">
      <alignment vertical="center"/>
    </xf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299" fontId="15" fillId="0" borderId="0"/>
    <xf numFmtId="0" fontId="248" fillId="0" borderId="0" applyNumberFormat="0" applyFill="0" applyBorder="0" applyAlignment="0" applyProtection="0">
      <alignment vertical="top"/>
      <protection locked="0"/>
    </xf>
    <xf numFmtId="348" fontId="245" fillId="0" borderId="32">
      <alignment horizontal="distributed" vertical="center"/>
    </xf>
    <xf numFmtId="0" fontId="32" fillId="6" borderId="92">
      <alignment horizontal="distributed" vertical="center"/>
    </xf>
    <xf numFmtId="177" fontId="249" fillId="0" borderId="93">
      <alignment vertical="center"/>
    </xf>
    <xf numFmtId="349" fontId="250" fillId="0" borderId="94">
      <alignment vertical="center"/>
    </xf>
    <xf numFmtId="0" fontId="251" fillId="0" borderId="32">
      <alignment vertical="center"/>
    </xf>
    <xf numFmtId="315" fontId="15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319" fontId="19" fillId="0" borderId="0" applyFont="0" applyFill="0" applyBorder="0" applyAlignment="0" applyProtection="0"/>
    <xf numFmtId="319" fontId="19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319" fontId="19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177" fontId="6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319" fontId="19" fillId="0" borderId="0" applyFont="0" applyFill="0" applyBorder="0" applyAlignment="0" applyProtection="0"/>
    <xf numFmtId="319" fontId="19" fillId="0" borderId="0" applyFont="0" applyFill="0" applyBorder="0" applyAlignment="0" applyProtection="0"/>
    <xf numFmtId="208" fontId="87" fillId="0" borderId="0" applyFont="0" applyFill="0" applyBorder="0" applyAlignment="0" applyProtection="0"/>
    <xf numFmtId="319" fontId="19" fillId="0" borderId="0" applyFont="0" applyFill="0" applyBorder="0" applyAlignment="0" applyProtection="0"/>
    <xf numFmtId="319" fontId="19" fillId="0" borderId="0" applyFont="0" applyFill="0" applyBorder="0" applyAlignment="0" applyProtection="0"/>
    <xf numFmtId="319" fontId="19" fillId="0" borderId="0" applyFont="0" applyFill="0" applyBorder="0" applyAlignment="0" applyProtection="0"/>
    <xf numFmtId="319" fontId="19" fillId="0" borderId="0" applyFont="0" applyFill="0" applyBorder="0" applyAlignment="0" applyProtection="0"/>
    <xf numFmtId="208" fontId="87" fillId="0" borderId="0" applyFont="0" applyFill="0" applyBorder="0" applyAlignment="0" applyProtection="0"/>
    <xf numFmtId="208" fontId="87" fillId="0" borderId="0" applyFont="0" applyFill="0" applyBorder="0" applyAlignment="0" applyProtection="0"/>
    <xf numFmtId="348" fontId="252" fillId="0" borderId="95">
      <alignment vertical="center"/>
    </xf>
    <xf numFmtId="348" fontId="165" fillId="0" borderId="32">
      <alignment vertical="center"/>
    </xf>
    <xf numFmtId="0" fontId="252" fillId="0" borderId="93">
      <alignment vertical="center"/>
    </xf>
    <xf numFmtId="0" fontId="15" fillId="0" borderId="0">
      <alignment vertical="center"/>
    </xf>
    <xf numFmtId="0" fontId="253" fillId="0" borderId="0">
      <alignment horizontal="centerContinuous" vertical="center"/>
    </xf>
    <xf numFmtId="0" fontId="15" fillId="0" borderId="9">
      <alignment horizontal="distributed" vertical="center" justifyLastLine="1"/>
    </xf>
    <xf numFmtId="0" fontId="15" fillId="0" borderId="12">
      <alignment horizontal="distributed" vertical="top" justifyLastLine="1"/>
    </xf>
    <xf numFmtId="0" fontId="15" fillId="0" borderId="13">
      <alignment horizontal="distributed" justifyLastLine="1"/>
    </xf>
    <xf numFmtId="190" fontId="89" fillId="0" borderId="0">
      <alignment vertical="center"/>
    </xf>
    <xf numFmtId="348" fontId="254" fillId="0" borderId="32">
      <alignment vertical="center"/>
    </xf>
    <xf numFmtId="348" fontId="255" fillId="0" borderId="32">
      <alignment vertical="center"/>
    </xf>
    <xf numFmtId="348" fontId="255" fillId="0" borderId="32">
      <alignment vertical="center"/>
    </xf>
    <xf numFmtId="348" fontId="255" fillId="0" borderId="32">
      <alignment vertical="center"/>
    </xf>
    <xf numFmtId="0" fontId="256" fillId="0" borderId="0">
      <alignment vertical="center"/>
    </xf>
    <xf numFmtId="348" fontId="257" fillId="0" borderId="32">
      <alignment vertical="center"/>
    </xf>
    <xf numFmtId="348" fontId="258" fillId="0" borderId="32">
      <alignment vertical="center"/>
    </xf>
    <xf numFmtId="348" fontId="14" fillId="0" borderId="32">
      <alignment vertical="center"/>
      <protection locked="0"/>
    </xf>
    <xf numFmtId="183" fontId="211" fillId="0" borderId="0">
      <alignment vertical="center"/>
    </xf>
    <xf numFmtId="0" fontId="259" fillId="0" borderId="0">
      <alignment vertical="center"/>
      <protection locked="0"/>
    </xf>
    <xf numFmtId="0" fontId="260" fillId="0" borderId="32">
      <alignment horizontal="distributed" vertical="center"/>
    </xf>
    <xf numFmtId="41" fontId="1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65" fillId="0" borderId="13">
      <alignment horizontal="distributed" justifyLastLine="1"/>
    </xf>
    <xf numFmtId="0" fontId="65" fillId="0" borderId="96">
      <alignment horizontal="distributed" vertical="center" justifyLastLine="1"/>
    </xf>
    <xf numFmtId="0" fontId="65" fillId="0" borderId="97">
      <alignment horizontal="distributed" vertical="top" justifyLastLine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348" fontId="260" fillId="0" borderId="32">
      <alignment horizontal="distributed" vertical="center"/>
    </xf>
    <xf numFmtId="0" fontId="69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266" fillId="0" borderId="0" applyFont="0" applyFill="0" applyBorder="0" applyAlignment="0" applyProtection="0"/>
    <xf numFmtId="0" fontId="266" fillId="0" borderId="0" applyFont="0" applyFill="0" applyBorder="0" applyAlignment="0" applyProtection="0"/>
    <xf numFmtId="0" fontId="267" fillId="0" borderId="0" applyFont="0" applyFill="0" applyBorder="0" applyAlignment="0" applyProtection="0"/>
    <xf numFmtId="0" fontId="267" fillId="0" borderId="0" applyFont="0" applyFill="0" applyBorder="0" applyAlignment="0" applyProtection="0"/>
    <xf numFmtId="0" fontId="267" fillId="0" borderId="0" applyFont="0" applyFill="0" applyBorder="0" applyAlignment="0" applyProtection="0"/>
    <xf numFmtId="0" fontId="267" fillId="0" borderId="0" applyFont="0" applyFill="0" applyBorder="0" applyAlignment="0" applyProtection="0"/>
    <xf numFmtId="0" fontId="266" fillId="0" borderId="0" applyFont="0" applyFill="0" applyBorder="0" applyAlignment="0" applyProtection="0"/>
    <xf numFmtId="0" fontId="266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58" fontId="14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268" fillId="0" borderId="0"/>
    <xf numFmtId="0" fontId="204" fillId="0" borderId="0"/>
    <xf numFmtId="351" fontId="14" fillId="0" borderId="0"/>
    <xf numFmtId="352" fontId="69" fillId="0" borderId="0" applyFont="0" applyFill="0" applyBorder="0" applyAlignment="0" applyProtection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353" fontId="97" fillId="0" borderId="0" applyFont="0" applyFill="0" applyBorder="0" applyAlignment="0" applyProtection="0"/>
    <xf numFmtId="354" fontId="14" fillId="0" borderId="0"/>
    <xf numFmtId="355" fontId="14" fillId="0" borderId="0"/>
    <xf numFmtId="0" fontId="15" fillId="0" borderId="0"/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2" fontId="26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69" fillId="0" borderId="0" applyFont="0" applyFill="0" applyBorder="0" applyAlignment="0" applyProtection="0"/>
    <xf numFmtId="0" fontId="26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0" fontId="69" fillId="0" borderId="0"/>
    <xf numFmtId="4" fontId="269" fillId="0" borderId="0" applyFont="0" applyFill="0" applyBorder="0" applyAlignment="0" applyProtection="0"/>
    <xf numFmtId="3" fontId="269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10" fontId="269" fillId="0" borderId="0" applyFont="0" applyFill="0" applyBorder="0" applyAlignment="0" applyProtection="0"/>
    <xf numFmtId="0" fontId="64" fillId="0" borderId="0">
      <alignment vertical="center"/>
    </xf>
    <xf numFmtId="0" fontId="6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4" fillId="0" borderId="0"/>
    <xf numFmtId="0" fontId="64" fillId="0" borderId="0">
      <alignment vertical="center"/>
    </xf>
    <xf numFmtId="0" fontId="269" fillId="0" borderId="24" applyNumberFormat="0" applyFont="0" applyFill="0" applyAlignment="0" applyProtection="0"/>
    <xf numFmtId="356" fontId="269" fillId="0" borderId="0" applyFont="0" applyFill="0" applyBorder="0" applyAlignment="0" applyProtection="0"/>
    <xf numFmtId="357" fontId="26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92">
    <xf numFmtId="0" fontId="0" fillId="0" borderId="0" xfId="0">
      <alignment vertical="center"/>
    </xf>
    <xf numFmtId="0" fontId="14" fillId="0" borderId="0" xfId="15">
      <alignment vertical="center"/>
    </xf>
    <xf numFmtId="0" fontId="14" fillId="0" borderId="0" xfId="15" applyFont="1">
      <alignment vertical="center"/>
    </xf>
    <xf numFmtId="0" fontId="14" fillId="0" borderId="0" xfId="15" applyBorder="1">
      <alignment vertical="center"/>
    </xf>
    <xf numFmtId="0" fontId="24" fillId="0" borderId="0" xfId="15" applyFont="1" applyAlignment="1">
      <alignment horizontal="centerContinuous" vertical="center"/>
    </xf>
    <xf numFmtId="0" fontId="14" fillId="0" borderId="0" xfId="15" applyBorder="1" applyAlignment="1">
      <alignment horizontal="centerContinuous" vertical="center"/>
    </xf>
    <xf numFmtId="0" fontId="25" fillId="0" borderId="0" xfId="15" applyFont="1">
      <alignment vertical="center"/>
    </xf>
    <xf numFmtId="0" fontId="26" fillId="0" borderId="0" xfId="15" applyFont="1" applyAlignment="1">
      <alignment horizontal="justify" vertical="center"/>
    </xf>
    <xf numFmtId="0" fontId="32" fillId="0" borderId="0" xfId="32" applyFont="1" applyBorder="1" applyAlignment="1">
      <alignment vertical="center"/>
    </xf>
    <xf numFmtId="0" fontId="14" fillId="0" borderId="0" xfId="32" applyFont="1" applyBorder="1" applyAlignment="1">
      <alignment vertical="center"/>
    </xf>
    <xf numFmtId="0" fontId="36" fillId="0" borderId="0" xfId="32" applyFont="1" applyBorder="1" applyAlignment="1">
      <alignment horizontal="center" vertical="center"/>
    </xf>
    <xf numFmtId="0" fontId="37" fillId="0" borderId="0" xfId="21" applyFont="1" applyAlignment="1">
      <alignment vertical="center"/>
    </xf>
    <xf numFmtId="0" fontId="37" fillId="0" borderId="0" xfId="21" applyFont="1" applyBorder="1" applyAlignment="1">
      <alignment vertical="center"/>
    </xf>
    <xf numFmtId="0" fontId="40" fillId="0" borderId="0" xfId="21" applyFont="1" applyBorder="1" applyAlignment="1">
      <alignment vertical="center"/>
    </xf>
    <xf numFmtId="0" fontId="40" fillId="0" borderId="0" xfId="21" applyFont="1" applyAlignment="1">
      <alignment vertical="center"/>
    </xf>
    <xf numFmtId="0" fontId="40" fillId="0" borderId="0" xfId="14" applyFont="1" applyBorder="1" applyAlignment="1">
      <alignment vertical="center"/>
    </xf>
    <xf numFmtId="0" fontId="40" fillId="0" borderId="0" xfId="14" applyFont="1" applyAlignment="1">
      <alignment vertical="center"/>
    </xf>
    <xf numFmtId="0" fontId="44" fillId="0" borderId="0" xfId="14" applyFont="1" applyAlignment="1">
      <alignment vertical="center"/>
    </xf>
    <xf numFmtId="0" fontId="46" fillId="0" borderId="0" xfId="14" applyFont="1" applyBorder="1" applyAlignment="1">
      <alignment vertical="center"/>
    </xf>
    <xf numFmtId="0" fontId="48" fillId="0" borderId="0" xfId="14" applyFont="1" applyBorder="1" applyAlignment="1">
      <alignment horizontal="center" vertical="center"/>
    </xf>
    <xf numFmtId="0" fontId="41" fillId="0" borderId="0" xfId="1" applyFont="1">
      <alignment vertical="center"/>
    </xf>
    <xf numFmtId="0" fontId="50" fillId="0" borderId="0" xfId="1" applyFont="1">
      <alignment vertical="center"/>
    </xf>
    <xf numFmtId="0" fontId="14" fillId="0" borderId="0" xfId="13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0" xfId="13" applyFont="1" applyBorder="1" applyAlignment="1">
      <alignment vertical="center"/>
    </xf>
    <xf numFmtId="0" fontId="15" fillId="0" borderId="0" xfId="13" applyFont="1" applyBorder="1" applyAlignment="1">
      <alignment horizontal="center" vertical="center"/>
    </xf>
    <xf numFmtId="0" fontId="50" fillId="0" borderId="0" xfId="16" applyFont="1" applyAlignment="1">
      <alignment vertical="center"/>
    </xf>
    <xf numFmtId="0" fontId="41" fillId="0" borderId="0" xfId="16" applyFont="1" applyAlignment="1">
      <alignment vertical="center"/>
    </xf>
    <xf numFmtId="0" fontId="41" fillId="0" borderId="0" xfId="16" applyFont="1" applyBorder="1" applyAlignment="1">
      <alignment vertical="center"/>
    </xf>
    <xf numFmtId="0" fontId="41" fillId="0" borderId="0" xfId="17" applyFont="1" applyAlignment="1">
      <alignment vertical="center"/>
    </xf>
    <xf numFmtId="186" fontId="59" fillId="0" borderId="3" xfId="17" applyNumberFormat="1" applyFont="1" applyBorder="1" applyAlignment="1">
      <alignment horizontal="center" vertical="center"/>
    </xf>
    <xf numFmtId="186" fontId="59" fillId="0" borderId="10" xfId="17" applyNumberFormat="1" applyFont="1" applyBorder="1" applyAlignment="1">
      <alignment horizontal="center" vertical="center"/>
    </xf>
    <xf numFmtId="0" fontId="9" fillId="0" borderId="0" xfId="17" applyFont="1" applyAlignment="1">
      <alignment vertical="center"/>
    </xf>
    <xf numFmtId="41" fontId="41" fillId="0" borderId="0" xfId="4" applyFont="1" applyAlignment="1">
      <alignment horizontal="left" vertical="center"/>
    </xf>
    <xf numFmtId="0" fontId="61" fillId="0" borderId="11" xfId="17" applyFont="1" applyBorder="1" applyAlignment="1">
      <alignment vertical="center"/>
    </xf>
    <xf numFmtId="183" fontId="61" fillId="0" borderId="3" xfId="4" applyNumberFormat="1" applyFont="1" applyBorder="1" applyAlignment="1">
      <alignment horizontal="right" vertical="center"/>
    </xf>
    <xf numFmtId="183" fontId="59" fillId="0" borderId="3" xfId="4" applyNumberFormat="1" applyFont="1" applyBorder="1" applyAlignment="1">
      <alignment horizontal="right" vertical="center"/>
    </xf>
    <xf numFmtId="178" fontId="41" fillId="0" borderId="0" xfId="17" applyNumberFormat="1" applyFont="1" applyAlignment="1">
      <alignment vertical="center"/>
    </xf>
    <xf numFmtId="0" fontId="61" fillId="0" borderId="13" xfId="17" applyFont="1" applyBorder="1" applyAlignment="1">
      <alignment vertical="center"/>
    </xf>
    <xf numFmtId="183" fontId="59" fillId="0" borderId="2" xfId="4" applyNumberFormat="1" applyFont="1" applyBorder="1" applyAlignment="1">
      <alignment horizontal="right" vertical="center"/>
    </xf>
    <xf numFmtId="183" fontId="61" fillId="0" borderId="0" xfId="4" applyNumberFormat="1" applyFont="1" applyAlignment="1">
      <alignment horizontal="right" vertical="center"/>
    </xf>
    <xf numFmtId="183" fontId="59" fillId="0" borderId="0" xfId="4" applyNumberFormat="1" applyFont="1" applyAlignment="1">
      <alignment horizontal="right" vertical="center"/>
    </xf>
    <xf numFmtId="183" fontId="61" fillId="0" borderId="5" xfId="4" applyNumberFormat="1" applyFont="1" applyBorder="1" applyAlignment="1">
      <alignment horizontal="right" vertical="center"/>
    </xf>
    <xf numFmtId="0" fontId="59" fillId="0" borderId="12" xfId="17" applyFont="1" applyBorder="1" applyAlignment="1">
      <alignment horizontal="left" vertical="center" indent="1"/>
    </xf>
    <xf numFmtId="0" fontId="9" fillId="0" borderId="0" xfId="18" applyFont="1" applyBorder="1" applyAlignment="1">
      <alignment vertical="center"/>
    </xf>
    <xf numFmtId="0" fontId="50" fillId="0" borderId="0" xfId="29" applyFont="1" applyAlignment="1">
      <alignment vertical="center"/>
    </xf>
    <xf numFmtId="0" fontId="41" fillId="0" borderId="0" xfId="29" applyFont="1" applyBorder="1" applyAlignment="1">
      <alignment vertical="center"/>
    </xf>
    <xf numFmtId="0" fontId="41" fillId="0" borderId="0" xfId="29" applyFont="1" applyAlignment="1">
      <alignment vertical="center"/>
    </xf>
    <xf numFmtId="0" fontId="42" fillId="0" borderId="0" xfId="29" applyFont="1" applyAlignment="1">
      <alignment vertical="center"/>
    </xf>
    <xf numFmtId="186" fontId="59" fillId="0" borderId="10" xfId="22" applyNumberFormat="1" applyFont="1" applyBorder="1" applyAlignment="1">
      <alignment horizontal="center" vertical="center"/>
    </xf>
    <xf numFmtId="0" fontId="42" fillId="0" borderId="9" xfId="29" applyFont="1" applyBorder="1" applyAlignment="1">
      <alignment horizontal="right" vertical="center"/>
    </xf>
    <xf numFmtId="0" fontId="42" fillId="0" borderId="9" xfId="29" applyFont="1" applyBorder="1" applyAlignment="1">
      <alignment horizontal="left" vertical="center"/>
    </xf>
    <xf numFmtId="182" fontId="42" fillId="0" borderId="9" xfId="29" applyNumberFormat="1" applyFont="1" applyBorder="1" applyAlignment="1">
      <alignment horizontal="right" vertical="center"/>
    </xf>
    <xf numFmtId="38" fontId="42" fillId="0" borderId="9" xfId="4" applyNumberFormat="1" applyFont="1" applyBorder="1" applyAlignment="1">
      <alignment horizontal="right" vertical="center"/>
    </xf>
    <xf numFmtId="183" fontId="42" fillId="0" borderId="9" xfId="29" applyNumberFormat="1" applyFont="1" applyBorder="1" applyAlignment="1">
      <alignment horizontal="right" vertical="center"/>
    </xf>
    <xf numFmtId="0" fontId="40" fillId="0" borderId="0" xfId="1" applyFont="1" applyBorder="1" applyAlignment="1">
      <alignment horizontal="left" vertical="center"/>
    </xf>
    <xf numFmtId="0" fontId="40" fillId="0" borderId="0" xfId="1" applyFont="1" applyAlignment="1">
      <alignment horizontal="left" vertical="center"/>
    </xf>
    <xf numFmtId="42" fontId="41" fillId="0" borderId="11" xfId="1" applyNumberFormat="1" applyFont="1" applyBorder="1">
      <alignment vertical="center"/>
    </xf>
    <xf numFmtId="42" fontId="41" fillId="0" borderId="11" xfId="1" applyNumberFormat="1" applyFont="1" applyBorder="1" applyAlignment="1">
      <alignment vertical="top"/>
    </xf>
    <xf numFmtId="42" fontId="41" fillId="2" borderId="12" xfId="1" applyNumberFormat="1" applyFont="1" applyFill="1" applyBorder="1">
      <alignment vertical="center"/>
    </xf>
    <xf numFmtId="42" fontId="41" fillId="0" borderId="12" xfId="4" applyNumberFormat="1" applyFont="1" applyBorder="1" applyAlignment="1">
      <alignment horizontal="left" vertical="center"/>
    </xf>
    <xf numFmtId="0" fontId="15" fillId="0" borderId="0" xfId="32" applyFont="1" applyAlignment="1">
      <alignment vertical="center"/>
    </xf>
    <xf numFmtId="0" fontId="15" fillId="0" borderId="0" xfId="32" applyFont="1" applyBorder="1" applyAlignment="1">
      <alignment vertical="center"/>
    </xf>
    <xf numFmtId="0" fontId="32" fillId="0" borderId="0" xfId="32" applyFont="1" applyAlignment="1">
      <alignment vertical="center"/>
    </xf>
    <xf numFmtId="0" fontId="14" fillId="0" borderId="0" xfId="32" applyFont="1" applyAlignment="1">
      <alignment vertical="center"/>
    </xf>
    <xf numFmtId="0" fontId="40" fillId="0" borderId="0" xfId="1" applyFont="1" applyAlignment="1">
      <alignment vertical="center"/>
    </xf>
    <xf numFmtId="0" fontId="48" fillId="0" borderId="0" xfId="14" applyFont="1" applyBorder="1" applyAlignment="1">
      <alignment horizontal="right" vertical="center"/>
    </xf>
    <xf numFmtId="0" fontId="40" fillId="0" borderId="0" xfId="14" applyFont="1" applyBorder="1" applyAlignment="1">
      <alignment horizontal="right" vertical="center"/>
    </xf>
    <xf numFmtId="0" fontId="56" fillId="0" borderId="0" xfId="13" applyFont="1" applyAlignment="1">
      <alignment vertical="center"/>
    </xf>
    <xf numFmtId="0" fontId="50" fillId="0" borderId="0" xfId="18" applyFont="1" applyAlignment="1">
      <alignment vertical="center"/>
    </xf>
    <xf numFmtId="0" fontId="41" fillId="0" borderId="0" xfId="1" applyFont="1" applyBorder="1" applyAlignment="1">
      <alignment horizontal="left" vertical="center"/>
    </xf>
    <xf numFmtId="0" fontId="41" fillId="0" borderId="0" xfId="18" applyFont="1" applyAlignment="1">
      <alignment vertical="center"/>
    </xf>
    <xf numFmtId="0" fontId="41" fillId="0" borderId="0" xfId="18" applyFont="1" applyBorder="1" applyAlignment="1">
      <alignment vertical="center"/>
    </xf>
    <xf numFmtId="0" fontId="42" fillId="0" borderId="15" xfId="18" applyFont="1" applyBorder="1" applyAlignment="1">
      <alignment horizontal="center" vertical="center"/>
    </xf>
    <xf numFmtId="0" fontId="42" fillId="0" borderId="1" xfId="18" applyFont="1" applyBorder="1" applyAlignment="1">
      <alignment horizontal="center" vertical="center"/>
    </xf>
    <xf numFmtId="0" fontId="42" fillId="0" borderId="16" xfId="18" applyFont="1" applyBorder="1" applyAlignment="1">
      <alignment horizontal="center" vertical="center"/>
    </xf>
    <xf numFmtId="0" fontId="42" fillId="0" borderId="0" xfId="18" applyFont="1" applyAlignment="1">
      <alignment horizontal="center" vertical="center"/>
    </xf>
    <xf numFmtId="0" fontId="42" fillId="0" borderId="8" xfId="18" applyFont="1" applyBorder="1" applyAlignment="1">
      <alignment horizontal="center" vertical="center"/>
    </xf>
    <xf numFmtId="0" fontId="42" fillId="0" borderId="2" xfId="18" applyFont="1" applyBorder="1" applyAlignment="1">
      <alignment horizontal="center" vertical="center"/>
    </xf>
    <xf numFmtId="0" fontId="42" fillId="0" borderId="7" xfId="18" applyFont="1" applyBorder="1" applyAlignment="1">
      <alignment horizontal="center" vertical="center"/>
    </xf>
    <xf numFmtId="0" fontId="41" fillId="0" borderId="4" xfId="18" applyFont="1" applyBorder="1" applyAlignment="1">
      <alignment vertical="center"/>
    </xf>
    <xf numFmtId="0" fontId="41" fillId="0" borderId="3" xfId="18" applyFont="1" applyBorder="1" applyAlignment="1">
      <alignment vertical="center"/>
    </xf>
    <xf numFmtId="9" fontId="41" fillId="0" borderId="0" xfId="18" applyNumberFormat="1" applyFont="1" applyAlignment="1">
      <alignment horizontal="center" vertical="center"/>
    </xf>
    <xf numFmtId="10" fontId="41" fillId="0" borderId="3" xfId="18" applyNumberFormat="1" applyFont="1" applyBorder="1" applyAlignment="1">
      <alignment horizontal="center" vertical="center"/>
    </xf>
    <xf numFmtId="0" fontId="41" fillId="0" borderId="8" xfId="18" applyFont="1" applyBorder="1" applyAlignment="1">
      <alignment vertical="center"/>
    </xf>
    <xf numFmtId="0" fontId="41" fillId="0" borderId="7" xfId="18" applyFont="1" applyBorder="1" applyAlignment="1">
      <alignment vertical="center"/>
    </xf>
    <xf numFmtId="0" fontId="41" fillId="0" borderId="2" xfId="18" applyFont="1" applyBorder="1" applyAlignment="1">
      <alignment horizontal="center" vertical="center"/>
    </xf>
    <xf numFmtId="0" fontId="9" fillId="0" borderId="0" xfId="18" applyFont="1" applyAlignment="1">
      <alignment vertical="center"/>
    </xf>
    <xf numFmtId="0" fontId="41" fillId="0" borderId="0" xfId="20" applyFont="1" applyAlignment="1">
      <alignment vertical="center"/>
    </xf>
    <xf numFmtId="0" fontId="9" fillId="0" borderId="0" xfId="20" applyFont="1" applyBorder="1" applyAlignment="1">
      <alignment vertical="center"/>
    </xf>
    <xf numFmtId="178" fontId="9" fillId="0" borderId="0" xfId="20" applyNumberFormat="1" applyFont="1" applyAlignment="1">
      <alignment vertical="center"/>
    </xf>
    <xf numFmtId="0" fontId="9" fillId="0" borderId="0" xfId="20" applyFont="1" applyAlignment="1">
      <alignment vertical="center"/>
    </xf>
    <xf numFmtId="0" fontId="41" fillId="0" borderId="0" xfId="18" applyFont="1" applyBorder="1" applyAlignment="1">
      <alignment horizontal="center" vertical="center"/>
    </xf>
    <xf numFmtId="0" fontId="41" fillId="0" borderId="0" xfId="18" applyFont="1" applyAlignment="1">
      <alignment horizontal="center" vertical="center"/>
    </xf>
    <xf numFmtId="0" fontId="41" fillId="0" borderId="3" xfId="18" applyFont="1" applyBorder="1" applyAlignment="1">
      <alignment horizontal="center" vertical="center"/>
    </xf>
    <xf numFmtId="0" fontId="41" fillId="0" borderId="7" xfId="18" applyFont="1" applyBorder="1" applyAlignment="1">
      <alignment horizontal="left" vertical="center"/>
    </xf>
    <xf numFmtId="180" fontId="41" fillId="0" borderId="7" xfId="18" applyNumberFormat="1" applyFont="1" applyBorder="1" applyAlignment="1">
      <alignment horizontal="center" vertical="center"/>
    </xf>
    <xf numFmtId="0" fontId="63" fillId="0" borderId="0" xfId="16" applyFont="1" applyAlignment="1">
      <alignment horizontal="centerContinuous" vertical="center"/>
    </xf>
    <xf numFmtId="0" fontId="41" fillId="0" borderId="0" xfId="16" applyFont="1" applyAlignment="1">
      <alignment horizontal="centerContinuous" vertical="center"/>
    </xf>
    <xf numFmtId="0" fontId="9" fillId="0" borderId="0" xfId="16" applyFont="1" applyAlignment="1">
      <alignment vertical="center"/>
    </xf>
    <xf numFmtId="38" fontId="41" fillId="0" borderId="0" xfId="29" applyNumberFormat="1" applyFont="1" applyBorder="1" applyAlignment="1">
      <alignment horizontal="center" vertical="center"/>
    </xf>
    <xf numFmtId="38" fontId="41" fillId="0" borderId="0" xfId="29" applyNumberFormat="1" applyFont="1" applyAlignment="1">
      <alignment vertical="center"/>
    </xf>
    <xf numFmtId="38" fontId="41" fillId="0" borderId="0" xfId="29" applyNumberFormat="1" applyFont="1" applyAlignment="1">
      <alignment horizontal="center" vertical="center"/>
    </xf>
    <xf numFmtId="41" fontId="41" fillId="0" borderId="0" xfId="1" applyNumberFormat="1" applyFont="1" applyBorder="1">
      <alignment vertical="center"/>
    </xf>
    <xf numFmtId="179" fontId="41" fillId="0" borderId="0" xfId="4" applyNumberFormat="1" applyFont="1" applyAlignment="1">
      <alignment horizontal="centerContinuous" vertical="center"/>
    </xf>
    <xf numFmtId="180" fontId="41" fillId="0" borderId="4" xfId="2" applyNumberFormat="1" applyFont="1" applyBorder="1" applyAlignment="1">
      <alignment horizontal="right" vertical="center" indent="1"/>
    </xf>
    <xf numFmtId="180" fontId="41" fillId="0" borderId="6" xfId="2" applyNumberFormat="1" applyFont="1" applyBorder="1" applyAlignment="1">
      <alignment horizontal="right" vertical="center" indent="1"/>
    </xf>
    <xf numFmtId="180" fontId="41" fillId="2" borderId="8" xfId="2" applyNumberFormat="1" applyFont="1" applyFill="1" applyBorder="1" applyAlignment="1">
      <alignment horizontal="right" vertical="center" indent="1"/>
    </xf>
    <xf numFmtId="180" fontId="41" fillId="0" borderId="8" xfId="2" applyNumberFormat="1" applyFont="1" applyBorder="1" applyAlignment="1">
      <alignment horizontal="right" vertical="center" indent="1"/>
    </xf>
    <xf numFmtId="41" fontId="41" fillId="0" borderId="0" xfId="1" applyNumberFormat="1" applyFont="1">
      <alignment vertical="center"/>
    </xf>
    <xf numFmtId="0" fontId="14" fillId="0" borderId="0" xfId="15" applyBorder="1" applyAlignment="1">
      <alignment horizontal="center" vertical="center"/>
    </xf>
    <xf numFmtId="0" fontId="23" fillId="0" borderId="0" xfId="15" applyFont="1" applyBorder="1" applyAlignment="1">
      <alignment horizontal="center" vertical="center" shrinkToFit="1"/>
    </xf>
    <xf numFmtId="0" fontId="124" fillId="0" borderId="0" xfId="15" applyFont="1">
      <alignment vertical="center"/>
    </xf>
    <xf numFmtId="0" fontId="41" fillId="0" borderId="0" xfId="18" applyFont="1" applyBorder="1" applyAlignment="1">
      <alignment horizontal="left" vertical="center" indent="1"/>
    </xf>
    <xf numFmtId="9" fontId="41" fillId="0" borderId="0" xfId="18" applyNumberFormat="1" applyFont="1" applyBorder="1" applyAlignment="1">
      <alignment horizontal="center" vertical="center"/>
    </xf>
    <xf numFmtId="9" fontId="41" fillId="0" borderId="0" xfId="3618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41" fillId="0" borderId="12" xfId="1" applyFont="1" applyBorder="1" applyAlignment="1">
      <alignment horizontal="center" vertical="center"/>
    </xf>
    <xf numFmtId="181" fontId="41" fillId="0" borderId="0" xfId="17" applyNumberFormat="1" applyFont="1" applyBorder="1" applyAlignment="1">
      <alignment vertical="center"/>
    </xf>
    <xf numFmtId="181" fontId="9" fillId="0" borderId="0" xfId="17" applyNumberFormat="1" applyFont="1" applyBorder="1" applyAlignment="1">
      <alignment vertical="center"/>
    </xf>
    <xf numFmtId="181" fontId="9" fillId="0" borderId="0" xfId="20" applyNumberFormat="1" applyFont="1" applyBorder="1" applyAlignment="1">
      <alignment vertical="center"/>
    </xf>
    <xf numFmtId="181" fontId="41" fillId="0" borderId="0" xfId="20" applyNumberFormat="1" applyFont="1" applyAlignment="1">
      <alignment vertical="center"/>
    </xf>
    <xf numFmtId="181" fontId="41" fillId="0" borderId="11" xfId="21" applyNumberFormat="1" applyFont="1" applyBorder="1" applyAlignment="1">
      <alignment vertical="center"/>
    </xf>
    <xf numFmtId="181" fontId="41" fillId="0" borderId="12" xfId="21" applyNumberFormat="1" applyFont="1" applyBorder="1" applyAlignment="1">
      <alignment vertical="center"/>
    </xf>
    <xf numFmtId="0" fontId="59" fillId="0" borderId="11" xfId="17" applyFont="1" applyBorder="1" applyAlignment="1">
      <alignment horizontal="left" vertical="center" indent="1"/>
    </xf>
    <xf numFmtId="0" fontId="59" fillId="0" borderId="11" xfId="17" applyFont="1" applyBorder="1" applyAlignment="1">
      <alignment horizontal="left" vertical="center" indent="1" shrinkToFit="1"/>
    </xf>
    <xf numFmtId="0" fontId="160" fillId="0" borderId="0" xfId="13" applyFont="1" applyBorder="1" applyAlignment="1">
      <alignment horizontal="center" vertical="center"/>
    </xf>
    <xf numFmtId="0" fontId="161" fillId="0" borderId="0" xfId="13" applyFont="1" applyAlignment="1">
      <alignment vertical="center"/>
    </xf>
    <xf numFmtId="0" fontId="41" fillId="0" borderId="0" xfId="21" applyFont="1" applyBorder="1" applyAlignment="1">
      <alignment vertical="center"/>
    </xf>
    <xf numFmtId="0" fontId="162" fillId="0" borderId="0" xfId="21" applyFont="1" applyBorder="1" applyAlignment="1">
      <alignment vertical="center"/>
    </xf>
    <xf numFmtId="0" fontId="44" fillId="0" borderId="0" xfId="21" applyFont="1" applyBorder="1" applyAlignment="1">
      <alignment vertical="center"/>
    </xf>
    <xf numFmtId="0" fontId="44" fillId="0" borderId="0" xfId="21" applyFont="1" applyAlignment="1">
      <alignment horizontal="center" vertical="center"/>
    </xf>
    <xf numFmtId="0" fontId="44" fillId="0" borderId="0" xfId="21" applyFont="1" applyAlignment="1">
      <alignment vertical="center"/>
    </xf>
    <xf numFmtId="0" fontId="41" fillId="0" borderId="0" xfId="21" applyFont="1" applyAlignment="1">
      <alignment horizontal="right" vertical="center"/>
    </xf>
    <xf numFmtId="0" fontId="42" fillId="0" borderId="13" xfId="20" applyNumberFormat="1" applyFont="1" applyBorder="1" applyAlignment="1">
      <alignment horizontal="center" vertical="center" wrapText="1"/>
    </xf>
    <xf numFmtId="0" fontId="42" fillId="0" borderId="13" xfId="20" applyNumberFormat="1" applyFont="1" applyBorder="1" applyAlignment="1">
      <alignment horizontal="center" vertical="center"/>
    </xf>
    <xf numFmtId="0" fontId="41" fillId="0" borderId="0" xfId="1" applyNumberFormat="1" applyFont="1" applyBorder="1">
      <alignment vertical="center"/>
    </xf>
    <xf numFmtId="0" fontId="41" fillId="0" borderId="0" xfId="23" applyFont="1" applyAlignment="1">
      <alignment horizontal="right" vertical="center"/>
    </xf>
    <xf numFmtId="0" fontId="42" fillId="0" borderId="0" xfId="1" applyFont="1" applyAlignment="1"/>
    <xf numFmtId="0" fontId="42" fillId="0" borderId="0" xfId="1" applyFont="1" applyAlignment="1">
      <alignment vertical="top"/>
    </xf>
    <xf numFmtId="0" fontId="42" fillId="0" borderId="12" xfId="1" applyFont="1" applyBorder="1" applyAlignment="1">
      <alignment horizontal="center" vertical="center"/>
    </xf>
    <xf numFmtId="41" fontId="164" fillId="0" borderId="0" xfId="7" applyFont="1" applyAlignment="1">
      <alignment horizontal="centerContinuous" vertical="center"/>
    </xf>
    <xf numFmtId="41" fontId="164" fillId="0" borderId="0" xfId="7" applyFont="1" applyAlignment="1">
      <alignment vertical="center"/>
    </xf>
    <xf numFmtId="0" fontId="9" fillId="0" borderId="0" xfId="1" applyFont="1" applyAlignment="1">
      <alignment vertical="center"/>
    </xf>
    <xf numFmtId="0" fontId="41" fillId="0" borderId="0" xfId="1" applyFont="1" applyAlignment="1">
      <alignment vertical="center"/>
    </xf>
    <xf numFmtId="0" fontId="41" fillId="0" borderId="0" xfId="1" applyFont="1" applyAlignment="1">
      <alignment horizontal="right" vertical="center"/>
    </xf>
    <xf numFmtId="272" fontId="164" fillId="0" borderId="0" xfId="7" applyNumberFormat="1" applyFont="1" applyAlignment="1">
      <alignment vertical="center"/>
    </xf>
    <xf numFmtId="272" fontId="41" fillId="0" borderId="0" xfId="1" applyNumberFormat="1" applyFont="1" applyAlignment="1">
      <alignment vertical="center"/>
    </xf>
    <xf numFmtId="0" fontId="42" fillId="0" borderId="0" xfId="1" applyFont="1" applyAlignment="1">
      <alignment vertical="center"/>
    </xf>
    <xf numFmtId="0" fontId="42" fillId="0" borderId="0" xfId="1" applyFont="1" applyAlignment="1">
      <alignment horizontal="center" vertical="center"/>
    </xf>
    <xf numFmtId="0" fontId="46" fillId="0" borderId="0" xfId="1" applyFont="1" applyAlignment="1">
      <alignment vertical="center"/>
    </xf>
    <xf numFmtId="0" fontId="41" fillId="0" borderId="0" xfId="1" applyFont="1" applyBorder="1" applyAlignment="1">
      <alignment vertical="center"/>
    </xf>
    <xf numFmtId="0" fontId="41" fillId="0" borderId="11" xfId="1" applyFont="1" applyBorder="1" applyAlignment="1">
      <alignment horizontal="distributed" vertical="center"/>
    </xf>
    <xf numFmtId="272" fontId="41" fillId="0" borderId="11" xfId="1" applyNumberFormat="1" applyFont="1" applyBorder="1" applyAlignment="1">
      <alignment vertical="center"/>
    </xf>
    <xf numFmtId="0" fontId="41" fillId="0" borderId="12" xfId="1" applyFont="1" applyBorder="1" applyAlignment="1">
      <alignment horizontal="distributed" vertical="center"/>
    </xf>
    <xf numFmtId="272" fontId="41" fillId="0" borderId="12" xfId="1" applyNumberFormat="1" applyFont="1" applyBorder="1" applyAlignment="1">
      <alignment vertical="center"/>
    </xf>
    <xf numFmtId="0" fontId="42" fillId="0" borderId="12" xfId="1" applyFont="1" applyBorder="1" applyAlignment="1">
      <alignment horizontal="distributed" vertical="center"/>
    </xf>
    <xf numFmtId="272" fontId="42" fillId="0" borderId="12" xfId="1" applyNumberFormat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42" fillId="0" borderId="12" xfId="1" applyFont="1" applyBorder="1" applyAlignment="1">
      <alignment vertical="center"/>
    </xf>
    <xf numFmtId="0" fontId="41" fillId="0" borderId="11" xfId="1" applyFont="1" applyBorder="1" applyAlignment="1">
      <alignment horizontal="left" vertical="center" indent="1"/>
    </xf>
    <xf numFmtId="0" fontId="41" fillId="0" borderId="12" xfId="1" applyFont="1" applyBorder="1" applyAlignment="1">
      <alignment horizontal="left" vertical="center" indent="1"/>
    </xf>
    <xf numFmtId="0" fontId="41" fillId="0" borderId="0" xfId="4" applyNumberFormat="1" applyFont="1" applyAlignment="1">
      <alignment horizontal="right" vertical="center"/>
    </xf>
    <xf numFmtId="0" fontId="41" fillId="0" borderId="0" xfId="16" applyFont="1" applyAlignment="1">
      <alignment horizontal="right" vertical="center"/>
    </xf>
    <xf numFmtId="0" fontId="41" fillId="0" borderId="0" xfId="29" applyFont="1" applyAlignment="1">
      <alignment horizontal="right" vertical="center"/>
    </xf>
    <xf numFmtId="38" fontId="42" fillId="0" borderId="9" xfId="29" applyNumberFormat="1" applyFont="1" applyBorder="1" applyAlignment="1">
      <alignment horizontal="center" vertical="center"/>
    </xf>
    <xf numFmtId="178" fontId="41" fillId="0" borderId="0" xfId="10" applyNumberFormat="1" applyFont="1" applyBorder="1" applyAlignment="1">
      <alignment vertical="center"/>
    </xf>
    <xf numFmtId="0" fontId="59" fillId="0" borderId="9" xfId="17" applyFont="1" applyBorder="1" applyAlignment="1">
      <alignment horizontal="distributed" vertical="center" indent="1"/>
    </xf>
    <xf numFmtId="0" fontId="59" fillId="0" borderId="11" xfId="17" applyFont="1" applyBorder="1" applyAlignment="1">
      <alignment horizontal="distributed" vertical="center" indent="1" shrinkToFit="1"/>
    </xf>
    <xf numFmtId="0" fontId="41" fillId="0" borderId="11" xfId="17" applyFont="1" applyBorder="1" applyAlignment="1">
      <alignment horizontal="distributed" vertical="center" indent="1" shrinkToFit="1"/>
    </xf>
    <xf numFmtId="181" fontId="41" fillId="0" borderId="0" xfId="20" applyNumberFormat="1" applyFont="1" applyBorder="1" applyAlignment="1">
      <alignment vertical="center"/>
    </xf>
    <xf numFmtId="0" fontId="41" fillId="0" borderId="0" xfId="20" applyFont="1" applyBorder="1" applyAlignment="1">
      <alignment vertical="center"/>
    </xf>
    <xf numFmtId="178" fontId="41" fillId="0" borderId="0" xfId="20" applyNumberFormat="1" applyFont="1" applyAlignment="1">
      <alignment vertical="center"/>
    </xf>
    <xf numFmtId="0" fontId="41" fillId="0" borderId="0" xfId="20" applyFont="1" applyBorder="1" applyAlignment="1">
      <alignment horizontal="left" vertical="center"/>
    </xf>
    <xf numFmtId="178" fontId="37" fillId="0" borderId="0" xfId="21" applyNumberFormat="1" applyFont="1" applyBorder="1" applyAlignment="1">
      <alignment vertical="center"/>
    </xf>
    <xf numFmtId="178" fontId="44" fillId="0" borderId="0" xfId="21" applyNumberFormat="1" applyFont="1" applyBorder="1" applyAlignment="1">
      <alignment vertical="center"/>
    </xf>
    <xf numFmtId="178" fontId="40" fillId="0" borderId="0" xfId="21" applyNumberFormat="1" applyFont="1" applyBorder="1" applyAlignment="1">
      <alignment vertical="center"/>
    </xf>
    <xf numFmtId="178" fontId="40" fillId="0" borderId="0" xfId="1" applyNumberFormat="1" applyFont="1" applyBorder="1" applyAlignment="1">
      <alignment horizontal="left" vertical="center"/>
    </xf>
    <xf numFmtId="178" fontId="43" fillId="0" borderId="0" xfId="21" applyNumberFormat="1" applyFont="1" applyBorder="1" applyAlignment="1">
      <alignment horizontal="center" vertical="center"/>
    </xf>
    <xf numFmtId="178" fontId="43" fillId="0" borderId="0" xfId="21" applyNumberFormat="1" applyFont="1" applyBorder="1" applyAlignment="1">
      <alignment horizontal="right" vertical="center"/>
    </xf>
    <xf numFmtId="178" fontId="46" fillId="0" borderId="0" xfId="14" applyNumberFormat="1" applyFont="1" applyAlignment="1">
      <alignment vertical="center"/>
    </xf>
    <xf numFmtId="178" fontId="44" fillId="0" borderId="0" xfId="14" applyNumberFormat="1" applyFont="1" applyAlignment="1">
      <alignment horizontal="left" vertical="center"/>
    </xf>
    <xf numFmtId="178" fontId="46" fillId="0" borderId="0" xfId="14" applyNumberFormat="1" applyFont="1" applyBorder="1" applyAlignment="1">
      <alignment vertical="center"/>
    </xf>
    <xf numFmtId="178" fontId="48" fillId="0" borderId="0" xfId="14" applyNumberFormat="1" applyFont="1" applyBorder="1" applyAlignment="1">
      <alignment horizontal="right" vertical="center"/>
    </xf>
    <xf numFmtId="178" fontId="40" fillId="0" borderId="0" xfId="14" applyNumberFormat="1" applyFont="1" applyBorder="1" applyAlignment="1">
      <alignment horizontal="right" vertical="center"/>
    </xf>
    <xf numFmtId="178" fontId="48" fillId="0" borderId="0" xfId="14" applyNumberFormat="1" applyFont="1" applyBorder="1" applyAlignment="1">
      <alignment horizontal="center" vertical="center"/>
    </xf>
    <xf numFmtId="178" fontId="40" fillId="0" borderId="0" xfId="14" applyNumberFormat="1" applyFont="1" applyBorder="1" applyAlignment="1">
      <alignment vertical="center"/>
    </xf>
    <xf numFmtId="178" fontId="37" fillId="0" borderId="0" xfId="21" applyNumberFormat="1" applyFont="1" applyAlignment="1">
      <alignment vertical="center"/>
    </xf>
    <xf numFmtId="178" fontId="41" fillId="0" borderId="0" xfId="1" applyNumberFormat="1" applyFont="1" applyAlignment="1">
      <alignment vertical="center"/>
    </xf>
    <xf numFmtId="178" fontId="42" fillId="0" borderId="12" xfId="1" applyNumberFormat="1" applyFont="1" applyBorder="1" applyAlignment="1">
      <alignment vertical="center"/>
    </xf>
    <xf numFmtId="178" fontId="41" fillId="0" borderId="12" xfId="1" applyNumberFormat="1" applyFont="1" applyBorder="1" applyAlignment="1">
      <alignment vertical="center"/>
    </xf>
    <xf numFmtId="178" fontId="41" fillId="0" borderId="11" xfId="1" applyNumberFormat="1" applyFont="1" applyBorder="1" applyAlignment="1">
      <alignment vertical="center"/>
    </xf>
    <xf numFmtId="178" fontId="41" fillId="0" borderId="0" xfId="1" applyNumberFormat="1" applyFont="1" applyBorder="1" applyAlignment="1">
      <alignment vertical="center"/>
    </xf>
    <xf numFmtId="178" fontId="41" fillId="2" borderId="7" xfId="1" applyNumberFormat="1" applyFont="1" applyFill="1" applyBorder="1">
      <alignment vertical="center"/>
    </xf>
    <xf numFmtId="178" fontId="41" fillId="0" borderId="7" xfId="1" applyNumberFormat="1" applyFont="1" applyBorder="1">
      <alignment vertical="center"/>
    </xf>
    <xf numFmtId="178" fontId="41" fillId="0" borderId="8" xfId="1" applyNumberFormat="1" applyFont="1" applyBorder="1">
      <alignment vertical="center"/>
    </xf>
    <xf numFmtId="178" fontId="41" fillId="0" borderId="6" xfId="1" applyNumberFormat="1" applyFont="1" applyBorder="1">
      <alignment vertical="center"/>
    </xf>
    <xf numFmtId="178" fontId="41" fillId="0" borderId="4" xfId="1" applyNumberFormat="1" applyFont="1" applyBorder="1">
      <alignment vertical="center"/>
    </xf>
    <xf numFmtId="178" fontId="41" fillId="0" borderId="0" xfId="1" applyNumberFormat="1" applyFont="1">
      <alignment vertical="center"/>
    </xf>
    <xf numFmtId="178" fontId="41" fillId="0" borderId="0" xfId="1" applyNumberFormat="1" applyFont="1" applyBorder="1">
      <alignment vertical="center"/>
    </xf>
    <xf numFmtId="186" fontId="61" fillId="0" borderId="3" xfId="17" applyNumberFormat="1" applyFont="1" applyBorder="1" applyAlignment="1">
      <alignment horizontal="center" vertical="center"/>
    </xf>
    <xf numFmtId="186" fontId="59" fillId="0" borderId="3" xfId="22" applyNumberFormat="1" applyFont="1" applyBorder="1" applyAlignment="1">
      <alignment horizontal="center" vertical="center"/>
    </xf>
    <xf numFmtId="186" fontId="61" fillId="0" borderId="1" xfId="17" applyNumberFormat="1" applyFont="1" applyBorder="1" applyAlignment="1">
      <alignment horizontal="center" vertical="center"/>
    </xf>
    <xf numFmtId="186" fontId="59" fillId="0" borderId="2" xfId="17" applyNumberFormat="1" applyFont="1" applyBorder="1" applyAlignment="1">
      <alignment horizontal="center" vertical="center"/>
    </xf>
    <xf numFmtId="0" fontId="59" fillId="0" borderId="12" xfId="17" applyFont="1" applyBorder="1" applyAlignment="1">
      <alignment horizontal="distributed" vertical="center" indent="1" shrinkToFit="1"/>
    </xf>
    <xf numFmtId="181" fontId="41" fillId="0" borderId="12" xfId="4" applyNumberFormat="1" applyFont="1" applyBorder="1" applyAlignment="1">
      <alignment horizontal="center" vertical="center"/>
    </xf>
    <xf numFmtId="3" fontId="42" fillId="0" borderId="11" xfId="21" applyNumberFormat="1" applyFont="1" applyBorder="1" applyAlignment="1">
      <alignment horizontal="center" vertical="center"/>
    </xf>
    <xf numFmtId="178" fontId="42" fillId="0" borderId="11" xfId="21" applyNumberFormat="1" applyFont="1" applyBorder="1" applyAlignment="1">
      <alignment vertical="center"/>
    </xf>
    <xf numFmtId="181" fontId="42" fillId="0" borderId="11" xfId="4" applyNumberFormat="1" applyFont="1" applyBorder="1" applyAlignment="1">
      <alignment vertical="center"/>
    </xf>
    <xf numFmtId="178" fontId="41" fillId="0" borderId="12" xfId="21" applyNumberFormat="1" applyFont="1" applyBorder="1" applyAlignment="1">
      <alignment vertical="center"/>
    </xf>
    <xf numFmtId="178" fontId="42" fillId="0" borderId="11" xfId="4" applyNumberFormat="1" applyFont="1" applyBorder="1" applyAlignment="1">
      <alignment vertical="center"/>
    </xf>
    <xf numFmtId="272" fontId="9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78" fontId="41" fillId="0" borderId="12" xfId="4" applyNumberFormat="1" applyFont="1" applyBorder="1" applyAlignment="1">
      <alignment vertical="center"/>
    </xf>
    <xf numFmtId="181" fontId="42" fillId="0" borderId="11" xfId="4" applyNumberFormat="1" applyFont="1" applyBorder="1" applyAlignment="1">
      <alignment horizontal="center" vertical="center"/>
    </xf>
    <xf numFmtId="0" fontId="42" fillId="0" borderId="16" xfId="18" applyFont="1" applyBorder="1" applyAlignment="1">
      <alignment horizontal="center" vertical="center"/>
    </xf>
    <xf numFmtId="0" fontId="42" fillId="0" borderId="7" xfId="18" applyFont="1" applyBorder="1" applyAlignment="1">
      <alignment horizontal="center" vertical="center"/>
    </xf>
    <xf numFmtId="0" fontId="42" fillId="0" borderId="0" xfId="24" applyFont="1" applyAlignment="1">
      <alignment horizontal="center" vertical="center"/>
    </xf>
    <xf numFmtId="0" fontId="41" fillId="0" borderId="0" xfId="16" applyNumberFormat="1" applyFont="1" applyAlignment="1">
      <alignment horizontal="centerContinuous" vertical="center"/>
    </xf>
    <xf numFmtId="0" fontId="41" fillId="0" borderId="0" xfId="16" applyNumberFormat="1" applyFont="1" applyAlignment="1">
      <alignment horizontal="center" vertical="center"/>
    </xf>
    <xf numFmtId="0" fontId="41" fillId="0" borderId="0" xfId="24" applyFont="1" applyBorder="1" applyAlignment="1">
      <alignment vertical="center"/>
    </xf>
    <xf numFmtId="178" fontId="41" fillId="0" borderId="0" xfId="38" applyNumberFormat="1" applyFont="1" applyFill="1" applyBorder="1" applyAlignment="1">
      <alignment horizontal="center" vertical="center"/>
    </xf>
    <xf numFmtId="0" fontId="41" fillId="0" borderId="0" xfId="29" applyNumberFormat="1" applyFont="1" applyBorder="1" applyAlignment="1">
      <alignment vertical="center"/>
    </xf>
    <xf numFmtId="181" fontId="41" fillId="0" borderId="0" xfId="29" applyNumberFormat="1" applyFont="1" applyBorder="1" applyAlignment="1">
      <alignment vertical="center"/>
    </xf>
    <xf numFmtId="0" fontId="41" fillId="0" borderId="0" xfId="30" applyFont="1" applyBorder="1" applyAlignment="1">
      <alignment vertical="center"/>
    </xf>
    <xf numFmtId="0" fontId="41" fillId="0" borderId="0" xfId="30" applyFont="1" applyAlignment="1">
      <alignment vertical="center"/>
    </xf>
    <xf numFmtId="0" fontId="9" fillId="0" borderId="0" xfId="17" applyFont="1" applyBorder="1" applyAlignment="1">
      <alignment vertical="center"/>
    </xf>
    <xf numFmtId="0" fontId="41" fillId="0" borderId="0" xfId="17" applyFont="1" applyBorder="1" applyAlignment="1">
      <alignment vertical="center"/>
    </xf>
    <xf numFmtId="42" fontId="41" fillId="0" borderId="9" xfId="4" applyNumberFormat="1" applyFont="1" applyBorder="1" applyAlignment="1">
      <alignment horizontal="left" vertical="center"/>
    </xf>
    <xf numFmtId="0" fontId="50" fillId="0" borderId="0" xfId="20" applyFont="1" applyAlignment="1">
      <alignment vertical="center"/>
    </xf>
    <xf numFmtId="0" fontId="41" fillId="0" borderId="0" xfId="21" applyFont="1" applyAlignment="1">
      <alignment vertical="center"/>
    </xf>
    <xf numFmtId="0" fontId="41" fillId="0" borderId="0" xfId="20" applyFont="1" applyAlignment="1">
      <alignment vertical="center"/>
    </xf>
    <xf numFmtId="0" fontId="63" fillId="0" borderId="0" xfId="20" applyFont="1" applyBorder="1" applyAlignment="1">
      <alignment horizontal="center" vertical="center"/>
    </xf>
    <xf numFmtId="0" fontId="9" fillId="0" borderId="0" xfId="20" applyFont="1" applyBorder="1" applyAlignment="1">
      <alignment vertical="center"/>
    </xf>
    <xf numFmtId="0" fontId="9" fillId="0" borderId="0" xfId="20" applyFont="1" applyAlignment="1">
      <alignment vertical="center"/>
    </xf>
    <xf numFmtId="10" fontId="41" fillId="0" borderId="11" xfId="21" applyNumberFormat="1" applyFont="1" applyBorder="1" applyAlignment="1">
      <alignment horizontal="center" vertical="center"/>
    </xf>
    <xf numFmtId="3" fontId="41" fillId="0" borderId="11" xfId="21" applyNumberFormat="1" applyFont="1" applyBorder="1" applyAlignment="1">
      <alignment horizontal="center" vertical="center"/>
    </xf>
    <xf numFmtId="3" fontId="41" fillId="0" borderId="12" xfId="21" applyNumberFormat="1" applyFont="1" applyBorder="1" applyAlignment="1">
      <alignment horizontal="center" vertical="center"/>
    </xf>
    <xf numFmtId="181" fontId="41" fillId="0" borderId="0" xfId="17" applyNumberFormat="1" applyFont="1" applyBorder="1" applyAlignment="1">
      <alignment vertical="center"/>
    </xf>
    <xf numFmtId="181" fontId="9" fillId="0" borderId="0" xfId="17" applyNumberFormat="1" applyFont="1" applyBorder="1" applyAlignment="1">
      <alignment vertical="center"/>
    </xf>
    <xf numFmtId="181" fontId="9" fillId="0" borderId="0" xfId="20" applyNumberFormat="1" applyFont="1" applyBorder="1" applyAlignment="1">
      <alignment vertical="center"/>
    </xf>
    <xf numFmtId="181" fontId="41" fillId="0" borderId="0" xfId="20" applyNumberFormat="1" applyFont="1" applyAlignment="1">
      <alignment vertical="center"/>
    </xf>
    <xf numFmtId="181" fontId="63" fillId="0" borderId="0" xfId="20" applyNumberFormat="1" applyFont="1" applyBorder="1" applyAlignment="1">
      <alignment vertical="center"/>
    </xf>
    <xf numFmtId="181" fontId="41" fillId="0" borderId="11" xfId="4" applyNumberFormat="1" applyFont="1" applyBorder="1" applyAlignment="1">
      <alignment vertical="center"/>
    </xf>
    <xf numFmtId="181" fontId="41" fillId="0" borderId="12" xfId="4" applyNumberFormat="1" applyFont="1" applyBorder="1" applyAlignment="1">
      <alignment vertical="center"/>
    </xf>
    <xf numFmtId="181" fontId="50" fillId="0" borderId="0" xfId="20" applyNumberFormat="1" applyFont="1" applyAlignment="1">
      <alignment vertical="center"/>
    </xf>
    <xf numFmtId="181" fontId="41" fillId="0" borderId="0" xfId="21" applyNumberFormat="1" applyFont="1" applyAlignment="1">
      <alignment vertical="center"/>
    </xf>
    <xf numFmtId="181" fontId="9" fillId="0" borderId="0" xfId="20" applyNumberFormat="1" applyFont="1" applyAlignment="1">
      <alignment vertical="center"/>
    </xf>
    <xf numFmtId="0" fontId="42" fillId="0" borderId="0" xfId="20" applyNumberFormat="1" applyFont="1" applyAlignment="1">
      <alignment horizontal="center" vertical="center"/>
    </xf>
    <xf numFmtId="0" fontId="42" fillId="0" borderId="9" xfId="30" applyFont="1" applyBorder="1" applyAlignment="1">
      <alignment horizontal="center" vertical="center"/>
    </xf>
    <xf numFmtId="0" fontId="41" fillId="0" borderId="0" xfId="30" applyFont="1" applyAlignment="1">
      <alignment horizontal="right" vertical="center"/>
    </xf>
    <xf numFmtId="0" fontId="41" fillId="0" borderId="0" xfId="20" applyFont="1" applyAlignment="1">
      <alignment horizontal="left" vertical="center"/>
    </xf>
    <xf numFmtId="0" fontId="41" fillId="0" borderId="0" xfId="20" applyFont="1" applyAlignment="1">
      <alignment horizontal="right" vertical="center"/>
    </xf>
    <xf numFmtId="181" fontId="41" fillId="0" borderId="0" xfId="20" applyNumberFormat="1" applyFont="1" applyBorder="1" applyAlignment="1">
      <alignment vertical="center"/>
    </xf>
    <xf numFmtId="0" fontId="41" fillId="0" borderId="0" xfId="20" applyFont="1" applyBorder="1" applyAlignment="1">
      <alignment vertical="center"/>
    </xf>
    <xf numFmtId="178" fontId="41" fillId="0" borderId="0" xfId="20" applyNumberFormat="1" applyFont="1" applyAlignment="1">
      <alignment vertical="center"/>
    </xf>
    <xf numFmtId="0" fontId="41" fillId="0" borderId="11" xfId="30" applyNumberFormat="1" applyFont="1" applyBorder="1" applyAlignment="1">
      <alignment horizontal="left" vertical="center" indent="1"/>
    </xf>
    <xf numFmtId="0" fontId="42" fillId="0" borderId="9" xfId="30" applyNumberFormat="1" applyFont="1" applyBorder="1" applyAlignment="1">
      <alignment horizontal="center" vertical="center"/>
    </xf>
    <xf numFmtId="178" fontId="42" fillId="0" borderId="9" xfId="20" applyNumberFormat="1" applyFont="1" applyBorder="1" applyAlignment="1">
      <alignment horizontal="center" vertical="center" wrapText="1"/>
    </xf>
    <xf numFmtId="181" fontId="41" fillId="0" borderId="0" xfId="17" applyNumberFormat="1" applyFont="1" applyBorder="1" applyAlignment="1">
      <alignment horizontal="center" vertical="center"/>
    </xf>
    <xf numFmtId="181" fontId="41" fillId="0" borderId="0" xfId="20" applyNumberFormat="1" applyFont="1" applyAlignment="1">
      <alignment horizontal="center" vertical="center"/>
    </xf>
    <xf numFmtId="181" fontId="9" fillId="0" borderId="0" xfId="17" applyNumberFormat="1" applyFont="1" applyBorder="1" applyAlignment="1">
      <alignment horizontal="center" vertical="center"/>
    </xf>
    <xf numFmtId="178" fontId="41" fillId="0" borderId="11" xfId="21" applyNumberFormat="1" applyFont="1" applyBorder="1" applyAlignment="1">
      <alignment vertical="center"/>
    </xf>
    <xf numFmtId="178" fontId="41" fillId="0" borderId="0" xfId="20" applyNumberFormat="1" applyFont="1" applyBorder="1" applyAlignment="1">
      <alignment vertical="center"/>
    </xf>
    <xf numFmtId="178" fontId="42" fillId="0" borderId="9" xfId="20" applyNumberFormat="1" applyFont="1" applyBorder="1" applyAlignment="1">
      <alignment horizontal="center" vertical="center"/>
    </xf>
    <xf numFmtId="181" fontId="41" fillId="0" borderId="11" xfId="4" applyNumberFormat="1" applyFont="1" applyBorder="1" applyAlignment="1">
      <alignment horizontal="center" vertical="center"/>
    </xf>
    <xf numFmtId="181" fontId="63" fillId="0" borderId="0" xfId="20" applyNumberFormat="1" applyFont="1" applyBorder="1" applyAlignment="1">
      <alignment horizontal="center" vertical="center"/>
    </xf>
    <xf numFmtId="178" fontId="9" fillId="0" borderId="0" xfId="20" applyNumberFormat="1" applyFont="1" applyBorder="1" applyAlignment="1">
      <alignment vertical="center"/>
    </xf>
    <xf numFmtId="178" fontId="41" fillId="0" borderId="11" xfId="4" applyNumberFormat="1" applyFont="1" applyBorder="1" applyAlignment="1">
      <alignment vertical="center"/>
    </xf>
    <xf numFmtId="178" fontId="63" fillId="0" borderId="0" xfId="20" applyNumberFormat="1" applyFont="1" applyBorder="1" applyAlignment="1">
      <alignment vertical="center"/>
    </xf>
    <xf numFmtId="0" fontId="42" fillId="0" borderId="11" xfId="20" applyNumberFormat="1" applyFont="1" applyBorder="1" applyAlignment="1">
      <alignment vertical="center"/>
    </xf>
    <xf numFmtId="0" fontId="42" fillId="0" borderId="0" xfId="21" applyFont="1" applyAlignment="1">
      <alignment vertical="center"/>
    </xf>
    <xf numFmtId="181" fontId="42" fillId="0" borderId="0" xfId="21" applyNumberFormat="1" applyFont="1" applyAlignment="1">
      <alignment vertical="center"/>
    </xf>
    <xf numFmtId="180" fontId="63" fillId="0" borderId="0" xfId="20" applyNumberFormat="1" applyFont="1" applyBorder="1" applyAlignment="1">
      <alignment horizontal="center" vertical="center"/>
    </xf>
    <xf numFmtId="180" fontId="41" fillId="0" borderId="0" xfId="20" applyNumberFormat="1" applyFont="1" applyAlignment="1">
      <alignment horizontal="right" vertical="center"/>
    </xf>
    <xf numFmtId="180" fontId="41" fillId="0" borderId="11" xfId="21" applyNumberFormat="1" applyFont="1" applyBorder="1" applyAlignment="1">
      <alignment horizontal="center" vertical="center"/>
    </xf>
    <xf numFmtId="180" fontId="42" fillId="0" borderId="11" xfId="21" applyNumberFormat="1" applyFont="1" applyBorder="1" applyAlignment="1">
      <alignment horizontal="center" vertical="center"/>
    </xf>
    <xf numFmtId="180" fontId="41" fillId="0" borderId="12" xfId="21" applyNumberFormat="1" applyFont="1" applyBorder="1" applyAlignment="1">
      <alignment horizontal="center" vertical="center"/>
    </xf>
    <xf numFmtId="180" fontId="9" fillId="0" borderId="0" xfId="20" applyNumberFormat="1" applyFont="1" applyBorder="1" applyAlignment="1">
      <alignment vertical="center"/>
    </xf>
    <xf numFmtId="180" fontId="41" fillId="0" borderId="0" xfId="20" applyNumberFormat="1" applyFont="1" applyBorder="1" applyAlignment="1">
      <alignment vertical="center"/>
    </xf>
    <xf numFmtId="180" fontId="41" fillId="0" borderId="0" xfId="20" applyNumberFormat="1" applyFont="1" applyAlignment="1">
      <alignment vertical="center"/>
    </xf>
    <xf numFmtId="180" fontId="42" fillId="0" borderId="13" xfId="20" applyNumberFormat="1" applyFont="1" applyBorder="1" applyAlignment="1">
      <alignment horizontal="center" vertical="center" wrapText="1"/>
    </xf>
    <xf numFmtId="0" fontId="42" fillId="0" borderId="9" xfId="29" applyFont="1" applyBorder="1" applyAlignment="1">
      <alignment horizontal="center" vertical="center"/>
    </xf>
    <xf numFmtId="0" fontId="221" fillId="0" borderId="0" xfId="8827" applyNumberFormat="1" applyFont="1" applyFill="1" applyAlignment="1">
      <alignment vertical="center"/>
    </xf>
    <xf numFmtId="0" fontId="41" fillId="0" borderId="0" xfId="8827" applyNumberFormat="1" applyFont="1" applyFill="1" applyAlignment="1">
      <alignment vertical="center"/>
    </xf>
    <xf numFmtId="178" fontId="41" fillId="0" borderId="0" xfId="8827" applyNumberFormat="1" applyFont="1" applyFill="1" applyAlignment="1">
      <alignment vertical="center"/>
    </xf>
    <xf numFmtId="178" fontId="42" fillId="0" borderId="0" xfId="8827" applyNumberFormat="1" applyFont="1" applyFill="1" applyAlignment="1">
      <alignment vertical="center"/>
    </xf>
    <xf numFmtId="0" fontId="41" fillId="0" borderId="0" xfId="8827" applyNumberFormat="1" applyFont="1" applyFill="1" applyAlignment="1">
      <alignment horizontal="right" vertical="center"/>
    </xf>
    <xf numFmtId="0" fontId="42" fillId="0" borderId="0" xfId="8827" applyNumberFormat="1" applyFont="1" applyFill="1" applyAlignment="1">
      <alignment vertical="center"/>
    </xf>
    <xf numFmtId="0" fontId="41" fillId="0" borderId="4" xfId="8827" applyNumberFormat="1" applyFont="1" applyFill="1" applyBorder="1" applyAlignment="1">
      <alignment horizontal="center" vertical="center"/>
    </xf>
    <xf numFmtId="0" fontId="41" fillId="0" borderId="0" xfId="8827" applyNumberFormat="1" applyFont="1" applyFill="1" applyBorder="1" applyAlignment="1">
      <alignment horizontal="center" vertical="center"/>
    </xf>
    <xf numFmtId="0" fontId="41" fillId="0" borderId="0" xfId="8827" applyNumberFormat="1" applyFont="1" applyFill="1" applyBorder="1" applyAlignment="1">
      <alignment vertical="center"/>
    </xf>
    <xf numFmtId="0" fontId="41" fillId="0" borderId="3" xfId="8827" applyNumberFormat="1" applyFont="1" applyFill="1" applyBorder="1" applyAlignment="1">
      <alignment vertical="center"/>
    </xf>
    <xf numFmtId="183" fontId="41" fillId="0" borderId="15" xfId="8827" applyNumberFormat="1" applyFont="1" applyFill="1" applyBorder="1" applyAlignment="1">
      <alignment horizontal="right" vertical="center"/>
    </xf>
    <xf numFmtId="178" fontId="41" fillId="0" borderId="13" xfId="8827" applyNumberFormat="1" applyFont="1" applyFill="1" applyBorder="1" applyAlignment="1">
      <alignment horizontal="right" vertical="center"/>
    </xf>
    <xf numFmtId="178" fontId="42" fillId="0" borderId="1" xfId="8827" applyNumberFormat="1" applyFont="1" applyFill="1" applyBorder="1" applyAlignment="1">
      <alignment horizontal="right" vertical="center"/>
    </xf>
    <xf numFmtId="0" fontId="41" fillId="0" borderId="1" xfId="8827" applyNumberFormat="1" applyFont="1" applyFill="1" applyBorder="1" applyAlignment="1">
      <alignment vertical="center"/>
    </xf>
    <xf numFmtId="0" fontId="41" fillId="0" borderId="0" xfId="8827" applyNumberFormat="1" applyFont="1" applyFill="1" applyBorder="1" applyAlignment="1">
      <alignment horizontal="distributed" vertical="center"/>
    </xf>
    <xf numFmtId="183" fontId="41" fillId="0" borderId="4" xfId="8828" applyNumberFormat="1" applyFont="1" applyFill="1" applyBorder="1" applyAlignment="1">
      <alignment horizontal="right" vertical="center"/>
    </xf>
    <xf numFmtId="178" fontId="41" fillId="0" borderId="11" xfId="8828" applyNumberFormat="1" applyFont="1" applyFill="1" applyBorder="1" applyAlignment="1">
      <alignment vertical="center"/>
    </xf>
    <xf numFmtId="178" fontId="41" fillId="0" borderId="11" xfId="8828" applyNumberFormat="1" applyFont="1" applyFill="1" applyBorder="1" applyAlignment="1">
      <alignment horizontal="right" vertical="center"/>
    </xf>
    <xf numFmtId="178" fontId="42" fillId="0" borderId="3" xfId="8828" applyNumberFormat="1" applyFont="1" applyFill="1" applyBorder="1" applyAlignment="1">
      <alignment horizontal="right" vertical="center"/>
    </xf>
    <xf numFmtId="0" fontId="41" fillId="0" borderId="3" xfId="8827" applyNumberFormat="1" applyFont="1" applyFill="1" applyBorder="1" applyAlignment="1">
      <alignment horizontal="left" vertical="center"/>
    </xf>
    <xf numFmtId="0" fontId="41" fillId="0" borderId="0" xfId="8827" quotePrefix="1" applyNumberFormat="1" applyFont="1" applyFill="1" applyBorder="1" applyAlignment="1">
      <alignment horizontal="center" vertical="center"/>
    </xf>
    <xf numFmtId="0" fontId="41" fillId="0" borderId="0" xfId="8827" applyNumberFormat="1" applyFont="1" applyFill="1" applyBorder="1" applyAlignment="1">
      <alignment horizontal="left" vertical="center"/>
    </xf>
    <xf numFmtId="0" fontId="41" fillId="0" borderId="0" xfId="8827" applyFont="1" applyFill="1" applyBorder="1" applyAlignment="1">
      <alignment horizontal="left" vertical="center"/>
    </xf>
    <xf numFmtId="183" fontId="41" fillId="0" borderId="4" xfId="8827" applyNumberFormat="1" applyFont="1" applyFill="1" applyBorder="1" applyAlignment="1">
      <alignment horizontal="right" vertical="center"/>
    </xf>
    <xf numFmtId="178" fontId="41" fillId="0" borderId="11" xfId="8827" applyNumberFormat="1" applyFont="1" applyFill="1" applyBorder="1" applyAlignment="1">
      <alignment horizontal="right" vertical="center"/>
    </xf>
    <xf numFmtId="178" fontId="42" fillId="0" borderId="3" xfId="8827" applyNumberFormat="1" applyFont="1" applyFill="1" applyBorder="1" applyAlignment="1">
      <alignment horizontal="right" vertical="center"/>
    </xf>
    <xf numFmtId="0" fontId="41" fillId="0" borderId="6" xfId="8827" applyNumberFormat="1" applyFont="1" applyFill="1" applyBorder="1" applyAlignment="1">
      <alignment horizontal="center" vertical="center"/>
    </xf>
    <xf numFmtId="0" fontId="41" fillId="0" borderId="5" xfId="8827" applyNumberFormat="1" applyFont="1" applyFill="1" applyBorder="1" applyAlignment="1">
      <alignment vertical="center"/>
    </xf>
    <xf numFmtId="0" fontId="41" fillId="0" borderId="5" xfId="8827" applyNumberFormat="1" applyFont="1" applyFill="1" applyBorder="1" applyAlignment="1">
      <alignment horizontal="distributed" vertical="center"/>
    </xf>
    <xf numFmtId="0" fontId="41" fillId="0" borderId="10" xfId="8827" applyNumberFormat="1" applyFont="1" applyFill="1" applyBorder="1" applyAlignment="1">
      <alignment vertical="center"/>
    </xf>
    <xf numFmtId="4" fontId="41" fillId="0" borderId="9" xfId="35" applyNumberFormat="1" applyFont="1" applyFill="1" applyBorder="1" applyAlignment="1">
      <alignment horizontal="center" vertical="center"/>
    </xf>
    <xf numFmtId="4" fontId="42" fillId="0" borderId="10" xfId="35" applyNumberFormat="1" applyFont="1" applyFill="1" applyBorder="1" applyAlignment="1">
      <alignment horizontal="center" vertical="center"/>
    </xf>
    <xf numFmtId="0" fontId="41" fillId="0" borderId="10" xfId="8827" applyNumberFormat="1" applyFont="1" applyFill="1" applyBorder="1" applyAlignment="1">
      <alignment horizontal="left" vertical="center"/>
    </xf>
    <xf numFmtId="0" fontId="9" fillId="0" borderId="0" xfId="8827" quotePrefix="1" applyNumberFormat="1" applyFont="1" applyFill="1" applyBorder="1" applyAlignment="1">
      <alignment horizontal="left" vertical="center"/>
    </xf>
    <xf numFmtId="0" fontId="9" fillId="0" borderId="0" xfId="8827" applyNumberFormat="1" applyFont="1" applyFill="1" applyAlignment="1">
      <alignment vertical="center"/>
    </xf>
    <xf numFmtId="178" fontId="9" fillId="0" borderId="0" xfId="8827" applyNumberFormat="1" applyFont="1" applyFill="1" applyAlignment="1">
      <alignment vertical="center"/>
    </xf>
    <xf numFmtId="178" fontId="28" fillId="0" borderId="0" xfId="8827" applyNumberFormat="1" applyFont="1" applyFill="1" applyAlignment="1">
      <alignment vertical="center"/>
    </xf>
    <xf numFmtId="0" fontId="9" fillId="0" borderId="0" xfId="8827" applyNumberFormat="1" applyFont="1" applyFill="1" applyBorder="1" applyAlignment="1">
      <alignment horizontal="left" vertical="center"/>
    </xf>
    <xf numFmtId="0" fontId="9" fillId="0" borderId="0" xfId="8827" applyNumberFormat="1" applyFont="1" applyFill="1" applyBorder="1" applyAlignment="1">
      <alignment vertical="center"/>
    </xf>
    <xf numFmtId="0" fontId="9" fillId="0" borderId="0" xfId="8827" applyNumberFormat="1" applyFont="1" applyFill="1" applyAlignment="1">
      <alignment horizontal="left" vertical="center"/>
    </xf>
    <xf numFmtId="0" fontId="41" fillId="0" borderId="0" xfId="6747" applyNumberFormat="1" applyFont="1" applyFill="1">
      <alignment vertical="center"/>
    </xf>
    <xf numFmtId="178" fontId="41" fillId="0" borderId="0" xfId="6747" applyNumberFormat="1" applyFont="1" applyFill="1">
      <alignment vertical="center"/>
    </xf>
    <xf numFmtId="178" fontId="42" fillId="0" borderId="0" xfId="6747" applyNumberFormat="1" applyFont="1" applyFill="1">
      <alignment vertical="center"/>
    </xf>
    <xf numFmtId="0" fontId="225" fillId="0" borderId="0" xfId="8830" applyFont="1" applyFill="1" applyAlignment="1">
      <alignment vertical="center"/>
    </xf>
    <xf numFmtId="0" fontId="227" fillId="0" borderId="0" xfId="8830" applyNumberFormat="1" applyFont="1" applyFill="1" applyAlignment="1">
      <alignment horizontal="centerContinuous" vertical="center"/>
    </xf>
    <xf numFmtId="0" fontId="227" fillId="0" borderId="0" xfId="8830" applyNumberFormat="1" applyFont="1" applyFill="1" applyBorder="1" applyAlignment="1">
      <alignment horizontal="centerContinuous" vertical="center"/>
    </xf>
    <xf numFmtId="0" fontId="227" fillId="0" borderId="0" xfId="8831" applyNumberFormat="1" applyFont="1" applyFill="1" applyAlignment="1">
      <alignment horizontal="centerContinuous" vertical="center"/>
    </xf>
    <xf numFmtId="0" fontId="227" fillId="0" borderId="0" xfId="8830" applyNumberFormat="1" applyFont="1" applyFill="1" applyAlignment="1">
      <alignment vertical="center"/>
    </xf>
    <xf numFmtId="0" fontId="59" fillId="0" borderId="0" xfId="8830" applyFont="1" applyFill="1" applyAlignment="1">
      <alignment vertical="center"/>
    </xf>
    <xf numFmtId="0" fontId="59" fillId="0" borderId="0" xfId="8830" applyFont="1" applyFill="1" applyAlignment="1">
      <alignment horizontal="left" vertical="center"/>
    </xf>
    <xf numFmtId="0" fontId="59" fillId="0" borderId="0" xfId="8830" applyFont="1" applyFill="1" applyBorder="1" applyAlignment="1">
      <alignment vertical="center"/>
    </xf>
    <xf numFmtId="190" fontId="59" fillId="0" borderId="0" xfId="8831" applyNumberFormat="1" applyFont="1" applyFill="1" applyAlignment="1">
      <alignment vertical="center"/>
    </xf>
    <xf numFmtId="255" fontId="59" fillId="0" borderId="0" xfId="8831" applyNumberFormat="1" applyFont="1" applyFill="1" applyAlignment="1">
      <alignment vertical="center"/>
    </xf>
    <xf numFmtId="0" fontId="227" fillId="0" borderId="0" xfId="8830" applyNumberFormat="1" applyFont="1" applyFill="1" applyAlignment="1">
      <alignment horizontal="right" vertical="center"/>
    </xf>
    <xf numFmtId="0" fontId="229" fillId="0" borderId="6" xfId="8830" applyNumberFormat="1" applyFont="1" applyFill="1" applyBorder="1" applyAlignment="1">
      <alignment horizontal="centerContinuous" vertical="center"/>
    </xf>
    <xf numFmtId="0" fontId="229" fillId="0" borderId="70" xfId="8830" applyNumberFormat="1" applyFont="1" applyFill="1" applyBorder="1" applyAlignment="1">
      <alignment horizontal="centerContinuous" vertical="center"/>
    </xf>
    <xf numFmtId="0" fontId="229" fillId="0" borderId="6" xfId="8830" applyNumberFormat="1" applyFont="1" applyFill="1" applyBorder="1" applyAlignment="1">
      <alignment horizontal="center" vertical="center"/>
    </xf>
    <xf numFmtId="0" fontId="229" fillId="0" borderId="5" xfId="8830" quotePrefix="1" applyNumberFormat="1" applyFont="1" applyFill="1" applyBorder="1" applyAlignment="1">
      <alignment horizontal="distributed" vertical="center"/>
    </xf>
    <xf numFmtId="0" fontId="229" fillId="0" borderId="10" xfId="8830" applyNumberFormat="1" applyFont="1" applyFill="1" applyBorder="1" applyAlignment="1">
      <alignment horizontal="center" vertical="center"/>
    </xf>
    <xf numFmtId="0" fontId="229" fillId="0" borderId="71" xfId="8831" applyNumberFormat="1" applyFont="1" applyFill="1" applyBorder="1" applyAlignment="1">
      <alignment horizontal="center" vertical="center"/>
    </xf>
    <xf numFmtId="0" fontId="229" fillId="0" borderId="72" xfId="8830" applyNumberFormat="1" applyFont="1" applyFill="1" applyBorder="1" applyAlignment="1">
      <alignment horizontal="center" vertical="center"/>
    </xf>
    <xf numFmtId="0" fontId="229" fillId="0" borderId="0" xfId="8830" applyNumberFormat="1" applyFont="1" applyFill="1"/>
    <xf numFmtId="0" fontId="227" fillId="0" borderId="6" xfId="8832" applyFont="1" applyFill="1" applyBorder="1" applyAlignment="1">
      <alignment horizontal="left" vertical="center"/>
    </xf>
    <xf numFmtId="0" fontId="227" fillId="0" borderId="70" xfId="8832" applyFont="1" applyFill="1" applyBorder="1" applyAlignment="1">
      <alignment horizontal="left" vertical="center"/>
    </xf>
    <xf numFmtId="0" fontId="227" fillId="0" borderId="5" xfId="8833" applyFont="1" applyFill="1" applyBorder="1" applyAlignment="1">
      <alignment horizontal="distributed" vertical="center"/>
    </xf>
    <xf numFmtId="0" fontId="227" fillId="0" borderId="10" xfId="8832" applyFont="1" applyFill="1" applyBorder="1" applyAlignment="1">
      <alignment horizontal="distributed" vertical="center"/>
    </xf>
    <xf numFmtId="190" fontId="227" fillId="0" borderId="71" xfId="8831" applyNumberFormat="1" applyFont="1" applyFill="1" applyBorder="1" applyAlignment="1">
      <alignment vertical="center"/>
    </xf>
    <xf numFmtId="10" fontId="227" fillId="0" borderId="11" xfId="34" applyNumberFormat="1" applyFont="1" applyFill="1" applyBorder="1" applyAlignment="1">
      <alignment vertical="center"/>
    </xf>
    <xf numFmtId="0" fontId="227" fillId="0" borderId="72" xfId="8832" applyFont="1" applyFill="1" applyBorder="1" applyAlignment="1">
      <alignment vertical="center"/>
    </xf>
    <xf numFmtId="0" fontId="227" fillId="0" borderId="0" xfId="8832" applyFont="1" applyFill="1"/>
    <xf numFmtId="3" fontId="227" fillId="0" borderId="0" xfId="8832" applyNumberFormat="1" applyFont="1" applyFill="1"/>
    <xf numFmtId="43" fontId="227" fillId="0" borderId="0" xfId="8832" applyNumberFormat="1" applyFont="1" applyFill="1" applyBorder="1"/>
    <xf numFmtId="10" fontId="227" fillId="0" borderId="9" xfId="34" applyNumberFormat="1" applyFont="1" applyFill="1" applyBorder="1" applyAlignment="1">
      <alignment vertical="center"/>
    </xf>
    <xf numFmtId="0" fontId="227" fillId="0" borderId="73" xfId="8832" applyFont="1" applyFill="1" applyBorder="1" applyAlignment="1">
      <alignment horizontal="left" vertical="center"/>
    </xf>
    <xf numFmtId="0" fontId="227" fillId="0" borderId="1" xfId="8832" applyFont="1" applyFill="1" applyBorder="1" applyAlignment="1">
      <alignment horizontal="left" vertical="center"/>
    </xf>
    <xf numFmtId="0" fontId="227" fillId="0" borderId="74" xfId="8833" applyFont="1" applyFill="1" applyBorder="1" applyAlignment="1">
      <alignment horizontal="distributed" vertical="center"/>
    </xf>
    <xf numFmtId="0" fontId="227" fillId="0" borderId="75" xfId="8832" applyFont="1" applyFill="1" applyBorder="1" applyAlignment="1">
      <alignment horizontal="distributed" vertical="center"/>
    </xf>
    <xf numFmtId="190" fontId="227" fillId="0" borderId="76" xfId="8831" applyNumberFormat="1" applyFont="1" applyFill="1" applyBorder="1" applyAlignment="1">
      <alignment vertical="center"/>
    </xf>
    <xf numFmtId="10" fontId="227" fillId="0" borderId="13" xfId="34" applyNumberFormat="1" applyFont="1" applyFill="1" applyBorder="1" applyAlignment="1">
      <alignment vertical="center"/>
    </xf>
    <xf numFmtId="0" fontId="227" fillId="0" borderId="77" xfId="8832" applyFont="1" applyFill="1" applyBorder="1" applyAlignment="1">
      <alignment vertical="center"/>
    </xf>
    <xf numFmtId="0" fontId="227" fillId="0" borderId="4" xfId="8832" applyFont="1" applyFill="1" applyBorder="1" applyAlignment="1">
      <alignment horizontal="left" vertical="center"/>
    </xf>
    <xf numFmtId="0" fontId="227" fillId="0" borderId="3" xfId="8832" applyFont="1" applyFill="1" applyBorder="1" applyAlignment="1">
      <alignment horizontal="left" vertical="center"/>
    </xf>
    <xf numFmtId="0" fontId="227" fillId="0" borderId="0" xfId="8833" applyFont="1" applyFill="1" applyBorder="1" applyAlignment="1">
      <alignment horizontal="distributed" vertical="center"/>
    </xf>
    <xf numFmtId="0" fontId="227" fillId="0" borderId="3" xfId="8832" applyFont="1" applyFill="1" applyBorder="1" applyAlignment="1">
      <alignment horizontal="distributed" vertical="center"/>
    </xf>
    <xf numFmtId="190" fontId="227" fillId="0" borderId="78" xfId="8831" applyNumberFormat="1" applyFont="1" applyFill="1" applyBorder="1" applyAlignment="1">
      <alignment vertical="center"/>
    </xf>
    <xf numFmtId="0" fontId="227" fillId="0" borderId="79" xfId="8832" applyFont="1" applyFill="1" applyBorder="1" applyAlignment="1">
      <alignment vertical="center"/>
    </xf>
    <xf numFmtId="0" fontId="227" fillId="0" borderId="79" xfId="8832" applyFont="1" applyFill="1" applyBorder="1" applyAlignment="1">
      <alignment horizontal="center" vertical="center"/>
    </xf>
    <xf numFmtId="0" fontId="227" fillId="0" borderId="80" xfId="8832" applyFont="1" applyFill="1" applyBorder="1" applyAlignment="1">
      <alignment horizontal="left" vertical="center"/>
    </xf>
    <xf numFmtId="0" fontId="227" fillId="0" borderId="2" xfId="8832" applyFont="1" applyFill="1" applyBorder="1" applyAlignment="1">
      <alignment horizontal="left" vertical="center"/>
    </xf>
    <xf numFmtId="0" fontId="227" fillId="0" borderId="27" xfId="8833" applyFont="1" applyFill="1" applyBorder="1" applyAlignment="1">
      <alignment horizontal="distributed" vertical="center"/>
    </xf>
    <xf numFmtId="0" fontId="227" fillId="0" borderId="81" xfId="8832" applyFont="1" applyFill="1" applyBorder="1" applyAlignment="1">
      <alignment horizontal="distributed" vertical="center"/>
    </xf>
    <xf numFmtId="190" fontId="227" fillId="0" borderId="82" xfId="8831" applyNumberFormat="1" applyFont="1" applyFill="1" applyBorder="1" applyAlignment="1">
      <alignment vertical="center"/>
    </xf>
    <xf numFmtId="10" fontId="227" fillId="0" borderId="12" xfId="34" applyNumberFormat="1" applyFont="1" applyFill="1" applyBorder="1" applyAlignment="1">
      <alignment vertical="center"/>
    </xf>
    <xf numFmtId="0" fontId="227" fillId="0" borderId="0" xfId="8832" applyFont="1" applyFill="1" applyBorder="1"/>
    <xf numFmtId="3" fontId="227" fillId="0" borderId="0" xfId="8832" applyNumberFormat="1" applyFont="1" applyFill="1" applyBorder="1"/>
    <xf numFmtId="0" fontId="227" fillId="0" borderId="83" xfId="8832" applyFont="1" applyFill="1" applyBorder="1" applyAlignment="1">
      <alignment vertical="center"/>
    </xf>
    <xf numFmtId="0" fontId="228" fillId="0" borderId="0" xfId="8830" applyFont="1" applyFill="1" applyBorder="1" applyAlignment="1">
      <alignment horizontal="left" vertical="center"/>
    </xf>
    <xf numFmtId="0" fontId="228" fillId="0" borderId="0" xfId="8830" applyFont="1" applyFill="1"/>
    <xf numFmtId="0" fontId="228" fillId="0" borderId="0" xfId="8830" applyFont="1" applyFill="1" applyAlignment="1">
      <alignment horizontal="left" vertical="center"/>
    </xf>
    <xf numFmtId="0" fontId="228" fillId="0" borderId="0" xfId="8830" applyFont="1" applyFill="1" applyBorder="1" applyAlignment="1">
      <alignment vertical="center"/>
    </xf>
    <xf numFmtId="0" fontId="228" fillId="0" borderId="0" xfId="8830" applyFont="1" applyFill="1" applyAlignment="1">
      <alignment vertical="center"/>
    </xf>
    <xf numFmtId="190" fontId="228" fillId="0" borderId="0" xfId="8831" applyNumberFormat="1" applyFont="1" applyFill="1" applyAlignment="1">
      <alignment vertical="center"/>
    </xf>
    <xf numFmtId="255" fontId="228" fillId="0" borderId="0" xfId="8831" applyNumberFormat="1" applyFont="1" applyFill="1" applyAlignment="1">
      <alignment vertical="center"/>
    </xf>
    <xf numFmtId="0" fontId="227" fillId="0" borderId="0" xfId="6747" applyFont="1" applyFill="1" applyAlignment="1">
      <alignment vertical="center"/>
    </xf>
    <xf numFmtId="0" fontId="30" fillId="0" borderId="0" xfId="1" applyFont="1" applyBorder="1" applyAlignment="1">
      <alignment horizontal="left" vertical="center"/>
    </xf>
    <xf numFmtId="178" fontId="30" fillId="0" borderId="0" xfId="1" applyNumberFormat="1" applyFont="1" applyBorder="1" applyAlignment="1">
      <alignment horizontal="left" vertical="center"/>
    </xf>
    <xf numFmtId="178" fontId="30" fillId="0" borderId="0" xfId="21" applyNumberFormat="1" applyFont="1" applyBorder="1" applyAlignment="1">
      <alignment vertical="center"/>
    </xf>
    <xf numFmtId="0" fontId="30" fillId="0" borderId="0" xfId="21" applyFont="1" applyBorder="1" applyAlignment="1">
      <alignment vertical="center"/>
    </xf>
    <xf numFmtId="0" fontId="30" fillId="0" borderId="0" xfId="21" applyFont="1" applyAlignment="1">
      <alignment vertical="center"/>
    </xf>
    <xf numFmtId="0" fontId="61" fillId="0" borderId="9" xfId="17" applyFont="1" applyBorder="1" applyAlignment="1">
      <alignment horizontal="center" vertical="center"/>
    </xf>
    <xf numFmtId="0" fontId="41" fillId="0" borderId="86" xfId="8847" applyNumberFormat="1" applyFont="1" applyFill="1" applyBorder="1" applyAlignment="1">
      <alignment horizontal="center" vertical="center"/>
    </xf>
    <xf numFmtId="272" fontId="41" fillId="0" borderId="86" xfId="8848" applyNumberFormat="1" applyFont="1" applyFill="1" applyBorder="1" applyAlignment="1">
      <alignment vertical="center"/>
    </xf>
    <xf numFmtId="178" fontId="41" fillId="0" borderId="86" xfId="8848" applyNumberFormat="1" applyFont="1" applyFill="1" applyBorder="1" applyAlignment="1">
      <alignment vertical="center"/>
    </xf>
    <xf numFmtId="178" fontId="41" fillId="0" borderId="86" xfId="8847" applyNumberFormat="1" applyFont="1" applyFill="1" applyBorder="1" applyAlignment="1">
      <alignment vertical="center"/>
    </xf>
    <xf numFmtId="272" fontId="41" fillId="0" borderId="86" xfId="8848" applyNumberFormat="1" applyFont="1" applyBorder="1" applyAlignment="1">
      <alignment vertical="center"/>
    </xf>
    <xf numFmtId="0" fontId="41" fillId="0" borderId="86" xfId="8848" applyNumberFormat="1" applyFont="1" applyBorder="1" applyAlignment="1">
      <alignment horizontal="center" vertical="center"/>
    </xf>
    <xf numFmtId="0" fontId="9" fillId="3" borderId="0" xfId="8849" applyNumberFormat="1" applyFont="1" applyFill="1" applyAlignment="1">
      <alignment vertical="center"/>
    </xf>
    <xf numFmtId="0" fontId="9" fillId="0" borderId="0" xfId="8849" applyFont="1" applyAlignment="1">
      <alignment vertical="center"/>
    </xf>
    <xf numFmtId="0" fontId="42" fillId="0" borderId="86" xfId="8848" applyNumberFormat="1" applyFont="1" applyBorder="1" applyAlignment="1">
      <alignment horizontal="center" vertical="center"/>
    </xf>
    <xf numFmtId="0" fontId="42" fillId="0" borderId="85" xfId="6747" applyFont="1" applyFill="1" applyBorder="1" applyAlignment="1">
      <alignment horizontal="center" vertical="center"/>
    </xf>
    <xf numFmtId="0" fontId="59" fillId="0" borderId="0" xfId="8829" applyFont="1" applyFill="1" applyAlignment="1">
      <alignment horizontal="centerContinuous" vertical="center"/>
    </xf>
    <xf numFmtId="0" fontId="41" fillId="0" borderId="0" xfId="8850" applyFont="1" applyFill="1" applyBorder="1" applyAlignment="1">
      <alignment horizontal="centerContinuous" vertical="center"/>
    </xf>
    <xf numFmtId="0" fontId="41" fillId="0" borderId="0" xfId="8850" applyFont="1" applyFill="1" applyAlignment="1">
      <alignment horizontal="centerContinuous" vertical="center"/>
    </xf>
    <xf numFmtId="0" fontId="41" fillId="0" borderId="0" xfId="8850" applyFont="1" applyFill="1" applyAlignment="1">
      <alignment vertical="center"/>
    </xf>
    <xf numFmtId="0" fontId="41" fillId="0" borderId="0" xfId="8850" applyFont="1" applyFill="1" applyBorder="1" applyAlignment="1">
      <alignment vertical="center"/>
    </xf>
    <xf numFmtId="0" fontId="42" fillId="0" borderId="89" xfId="8850" applyFont="1" applyFill="1" applyBorder="1" applyAlignment="1">
      <alignment horizontal="centerContinuous" vertical="center"/>
    </xf>
    <xf numFmtId="0" fontId="42" fillId="0" borderId="88" xfId="8850" applyFont="1" applyFill="1" applyBorder="1" applyAlignment="1">
      <alignment horizontal="centerContinuous" vertical="center"/>
    </xf>
    <xf numFmtId="0" fontId="42" fillId="0" borderId="90" xfId="8850" applyFont="1" applyFill="1" applyBorder="1" applyAlignment="1">
      <alignment horizontal="center" vertical="center"/>
    </xf>
    <xf numFmtId="0" fontId="42" fillId="0" borderId="87" xfId="8850" applyFont="1" applyFill="1" applyBorder="1" applyAlignment="1">
      <alignment horizontal="centerContinuous" vertical="center"/>
    </xf>
    <xf numFmtId="0" fontId="42" fillId="0" borderId="84" xfId="8850" applyFont="1" applyFill="1" applyBorder="1" applyAlignment="1">
      <alignment horizontal="centerContinuous" vertical="center"/>
    </xf>
    <xf numFmtId="0" fontId="42" fillId="0" borderId="85" xfId="8850" applyFont="1" applyFill="1" applyBorder="1" applyAlignment="1">
      <alignment horizontal="centerContinuous" vertical="center"/>
    </xf>
    <xf numFmtId="0" fontId="42" fillId="0" borderId="86" xfId="8850" applyFont="1" applyFill="1" applyBorder="1" applyAlignment="1">
      <alignment horizontal="center" vertical="center"/>
    </xf>
    <xf numFmtId="0" fontId="42" fillId="0" borderId="0" xfId="8850" applyFont="1" applyFill="1" applyAlignment="1">
      <alignment vertical="center"/>
    </xf>
    <xf numFmtId="0" fontId="41" fillId="0" borderId="84" xfId="8850" applyFont="1" applyFill="1" applyBorder="1" applyAlignment="1">
      <alignment horizontal="distributed" vertical="center" wrapText="1"/>
    </xf>
    <xf numFmtId="0" fontId="41" fillId="0" borderId="85" xfId="8850" applyFont="1" applyFill="1" applyBorder="1" applyAlignment="1">
      <alignment horizontal="left" vertical="center"/>
    </xf>
    <xf numFmtId="0" fontId="41" fillId="0" borderId="84" xfId="8850" applyFont="1" applyFill="1" applyBorder="1" applyAlignment="1">
      <alignment horizontal="centerContinuous" vertical="center" wrapText="1"/>
    </xf>
    <xf numFmtId="0" fontId="41" fillId="0" borderId="88" xfId="8850" applyFont="1" applyFill="1" applyBorder="1" applyAlignment="1">
      <alignment horizontal="distributed" vertical="center" wrapText="1"/>
    </xf>
    <xf numFmtId="0" fontId="41" fillId="0" borderId="90" xfId="8850" applyFont="1" applyFill="1" applyBorder="1" applyAlignment="1">
      <alignment horizontal="left" vertical="center"/>
    </xf>
    <xf numFmtId="0" fontId="41" fillId="0" borderId="88" xfId="8850" applyFont="1" applyFill="1" applyBorder="1" applyAlignment="1">
      <alignment horizontal="centerContinuous" vertical="center" wrapText="1"/>
    </xf>
    <xf numFmtId="0" fontId="41" fillId="0" borderId="88" xfId="8850" applyFont="1" applyFill="1" applyBorder="1" applyAlignment="1">
      <alignment horizontal="centerContinuous" vertical="center"/>
    </xf>
    <xf numFmtId="0" fontId="41" fillId="0" borderId="11" xfId="8850" applyFont="1" applyFill="1" applyBorder="1" applyAlignment="1">
      <alignment horizontal="center" vertical="center"/>
    </xf>
    <xf numFmtId="0" fontId="41" fillId="0" borderId="0" xfId="8850" applyFont="1" applyFill="1" applyBorder="1" applyAlignment="1">
      <alignment horizontal="distributed" vertical="center" wrapText="1"/>
    </xf>
    <xf numFmtId="0" fontId="41" fillId="0" borderId="3" xfId="8850" applyFont="1" applyFill="1" applyBorder="1" applyAlignment="1">
      <alignment vertical="center"/>
    </xf>
    <xf numFmtId="0" fontId="41" fillId="0" borderId="0" xfId="8850" applyFont="1" applyFill="1" applyBorder="1" applyAlignment="1">
      <alignment horizontal="distributed" vertical="center"/>
    </xf>
    <xf numFmtId="42" fontId="41" fillId="0" borderId="3" xfId="8851" applyNumberFormat="1" applyFont="1" applyFill="1" applyBorder="1" applyAlignment="1">
      <alignment vertical="center"/>
    </xf>
    <xf numFmtId="190" fontId="41" fillId="0" borderId="3" xfId="8852" applyNumberFormat="1" applyFont="1" applyFill="1" applyBorder="1" applyAlignment="1">
      <alignment horizontal="centerContinuous" vertical="center"/>
    </xf>
    <xf numFmtId="0" fontId="41" fillId="0" borderId="7" xfId="8850" applyFont="1" applyFill="1" applyBorder="1" applyAlignment="1">
      <alignment horizontal="distributed" vertical="center"/>
    </xf>
    <xf numFmtId="0" fontId="41" fillId="0" borderId="2" xfId="8850" applyFont="1" applyFill="1" applyBorder="1" applyAlignment="1">
      <alignment vertical="center"/>
    </xf>
    <xf numFmtId="0" fontId="41" fillId="0" borderId="7" xfId="8850" applyFont="1" applyFill="1" applyBorder="1" applyAlignment="1">
      <alignment vertical="center"/>
    </xf>
    <xf numFmtId="0" fontId="41" fillId="0" borderId="12" xfId="8850" applyFont="1" applyFill="1" applyBorder="1" applyAlignment="1">
      <alignment horizontal="center" vertical="center"/>
    </xf>
    <xf numFmtId="0" fontId="9" fillId="0" borderId="0" xfId="8850" applyFont="1" applyFill="1" applyBorder="1" applyAlignment="1">
      <alignment vertical="center"/>
    </xf>
    <xf numFmtId="0" fontId="9" fillId="0" borderId="0" xfId="8850" applyFont="1" applyFill="1" applyAlignment="1">
      <alignment vertical="center"/>
    </xf>
    <xf numFmtId="0" fontId="52" fillId="0" borderId="0" xfId="8850" applyFont="1" applyFill="1" applyAlignment="1">
      <alignment vertical="center"/>
    </xf>
    <xf numFmtId="0" fontId="41" fillId="0" borderId="86" xfId="8850" applyFont="1" applyFill="1" applyBorder="1" applyAlignment="1">
      <alignment vertical="center"/>
    </xf>
    <xf numFmtId="0" fontId="41" fillId="0" borderId="91" xfId="8850" applyFont="1" applyFill="1" applyBorder="1" applyAlignment="1">
      <alignment vertical="center"/>
    </xf>
    <xf numFmtId="49" fontId="41" fillId="0" borderId="11" xfId="8850" applyNumberFormat="1" applyFont="1" applyFill="1" applyBorder="1" applyAlignment="1">
      <alignment horizontal="center" vertical="center"/>
    </xf>
    <xf numFmtId="42" fontId="41" fillId="0" borderId="3" xfId="8851" applyNumberFormat="1" applyFont="1" applyFill="1" applyBorder="1" applyAlignment="1">
      <alignment horizontal="center" vertical="center"/>
    </xf>
    <xf numFmtId="0" fontId="41" fillId="0" borderId="0" xfId="8853" applyFont="1" applyFill="1" applyAlignment="1">
      <alignment horizontal="centerContinuous" vertical="center"/>
    </xf>
    <xf numFmtId="178" fontId="41" fillId="0" borderId="0" xfId="36" applyNumberFormat="1" applyFont="1" applyFill="1" applyAlignment="1">
      <alignment horizontal="centerContinuous" vertical="center"/>
    </xf>
    <xf numFmtId="178" fontId="41" fillId="0" borderId="0" xfId="36" applyNumberFormat="1" applyFont="1" applyFill="1" applyAlignment="1">
      <alignment horizontal="right" vertical="center"/>
    </xf>
    <xf numFmtId="0" fontId="41" fillId="0" borderId="0" xfId="8853" applyFont="1" applyFill="1" applyAlignment="1">
      <alignment horizontal="left" vertical="center"/>
    </xf>
    <xf numFmtId="0" fontId="41" fillId="0" borderId="0" xfId="8853" applyFont="1" applyFill="1" applyBorder="1" applyAlignment="1">
      <alignment horizontal="left" vertical="center"/>
    </xf>
    <xf numFmtId="0" fontId="41" fillId="0" borderId="0" xfId="8853" applyFont="1" applyFill="1" applyAlignment="1">
      <alignment vertical="center"/>
    </xf>
    <xf numFmtId="0" fontId="9" fillId="0" borderId="0" xfId="8853" applyFont="1" applyFill="1" applyAlignment="1">
      <alignment vertical="center"/>
    </xf>
    <xf numFmtId="0" fontId="42" fillId="0" borderId="0" xfId="8853" applyNumberFormat="1" applyFont="1" applyFill="1" applyAlignment="1">
      <alignment vertical="center"/>
    </xf>
    <xf numFmtId="3" fontId="42" fillId="0" borderId="86" xfId="36" applyNumberFormat="1" applyFont="1" applyFill="1" applyBorder="1" applyAlignment="1">
      <alignment horizontal="center" vertical="center"/>
    </xf>
    <xf numFmtId="178" fontId="42" fillId="0" borderId="86" xfId="36" applyNumberFormat="1" applyFont="1" applyFill="1" applyBorder="1" applyAlignment="1">
      <alignment horizontal="center" vertical="center"/>
    </xf>
    <xf numFmtId="178" fontId="41" fillId="0" borderId="0" xfId="36" applyNumberFormat="1" applyFont="1" applyFill="1" applyBorder="1" applyAlignment="1">
      <alignment horizontal="right" vertical="center"/>
    </xf>
    <xf numFmtId="178" fontId="41" fillId="0" borderId="0" xfId="36" applyNumberFormat="1" applyFont="1" applyFill="1" applyAlignment="1">
      <alignment vertical="center"/>
    </xf>
    <xf numFmtId="178" fontId="41" fillId="0" borderId="0" xfId="34" applyNumberFormat="1" applyFont="1" applyFill="1" applyAlignment="1">
      <alignment vertical="center"/>
    </xf>
    <xf numFmtId="0" fontId="46" fillId="0" borderId="0" xfId="8853" applyFont="1" applyFill="1" applyAlignment="1">
      <alignment vertical="center"/>
    </xf>
    <xf numFmtId="0" fontId="239" fillId="3" borderId="0" xfId="8827" applyFont="1" applyFill="1"/>
    <xf numFmtId="0" fontId="227" fillId="3" borderId="0" xfId="8827" applyFont="1" applyFill="1" applyAlignment="1">
      <alignment horizontal="centerContinuous" vertical="center"/>
    </xf>
    <xf numFmtId="0" fontId="240" fillId="3" borderId="0" xfId="8827" applyFont="1" applyFill="1" applyAlignment="1">
      <alignment horizontal="left" vertical="center"/>
    </xf>
    <xf numFmtId="0" fontId="227" fillId="3" borderId="0" xfId="8827" applyFont="1" applyFill="1" applyBorder="1" applyAlignment="1">
      <alignment horizontal="centerContinuous" vertical="center"/>
    </xf>
    <xf numFmtId="178" fontId="227" fillId="3" borderId="0" xfId="36" applyNumberFormat="1" applyFont="1" applyFill="1" applyBorder="1" applyAlignment="1">
      <alignment vertical="center"/>
    </xf>
    <xf numFmtId="41" fontId="227" fillId="3" borderId="0" xfId="36" applyFont="1" applyFill="1" applyBorder="1" applyAlignment="1">
      <alignment horizontal="distributed" vertical="center"/>
    </xf>
    <xf numFmtId="0" fontId="233" fillId="3" borderId="0" xfId="8863" applyFont="1" applyFill="1" applyAlignment="1"/>
    <xf numFmtId="0" fontId="227" fillId="0" borderId="0" xfId="8858" applyFont="1" applyFill="1" applyBorder="1" applyAlignment="1">
      <alignment horizontal="left" vertical="center"/>
    </xf>
    <xf numFmtId="178" fontId="227" fillId="3" borderId="7" xfId="36" applyNumberFormat="1" applyFont="1" applyFill="1" applyBorder="1" applyAlignment="1">
      <alignment vertical="center"/>
    </xf>
    <xf numFmtId="344" fontId="227" fillId="3" borderId="7" xfId="8856" applyNumberFormat="1" applyFont="1" applyFill="1" applyBorder="1" applyAlignment="1">
      <alignment horizontal="right" vertical="center"/>
    </xf>
    <xf numFmtId="0" fontId="229" fillId="0" borderId="86" xfId="8858" applyNumberFormat="1" applyFont="1" applyFill="1" applyBorder="1" applyAlignment="1">
      <alignment horizontal="center" vertical="center"/>
    </xf>
    <xf numFmtId="0" fontId="234" fillId="0" borderId="0" xfId="8857" applyNumberFormat="1" applyFont="1" applyFill="1" applyAlignment="1">
      <alignment horizontal="center" vertical="center"/>
    </xf>
    <xf numFmtId="0" fontId="234" fillId="0" borderId="0" xfId="8857" applyNumberFormat="1" applyFont="1" applyFill="1" applyAlignment="1">
      <alignment vertical="center"/>
    </xf>
    <xf numFmtId="3" fontId="227" fillId="0" borderId="4" xfId="8858" quotePrefix="1" applyNumberFormat="1" applyFont="1" applyFill="1" applyBorder="1" applyAlignment="1">
      <alignment horizontal="center" vertical="center"/>
    </xf>
    <xf numFmtId="0" fontId="227" fillId="0" borderId="0" xfId="8858" applyFont="1" applyFill="1" applyBorder="1" applyAlignment="1">
      <alignment vertical="center"/>
    </xf>
    <xf numFmtId="3" fontId="227" fillId="0" borderId="0" xfId="8858" applyNumberFormat="1" applyFont="1" applyFill="1" applyBorder="1" applyAlignment="1">
      <alignment horizontal="distributed" vertical="center"/>
    </xf>
    <xf numFmtId="0" fontId="227" fillId="0" borderId="0" xfId="8861" applyFont="1" applyFill="1" applyBorder="1" applyAlignment="1">
      <alignment vertical="center"/>
    </xf>
    <xf numFmtId="178" fontId="227" fillId="0" borderId="11" xfId="8831" applyNumberFormat="1" applyFont="1" applyFill="1" applyBorder="1" applyAlignment="1">
      <alignment vertical="center"/>
    </xf>
    <xf numFmtId="178" fontId="241" fillId="0" borderId="4" xfId="8831" applyNumberFormat="1" applyFont="1" applyFill="1" applyBorder="1" applyAlignment="1">
      <alignment vertical="center"/>
    </xf>
    <xf numFmtId="0" fontId="241" fillId="0" borderId="11" xfId="8861" applyNumberFormat="1" applyFont="1" applyFill="1" applyBorder="1" applyAlignment="1">
      <alignment vertical="center"/>
    </xf>
    <xf numFmtId="0" fontId="233" fillId="3" borderId="0" xfId="8857" applyFont="1" applyFill="1" applyAlignment="1">
      <alignment vertical="center"/>
    </xf>
    <xf numFmtId="0" fontId="227" fillId="0" borderId="0" xfId="8858" quotePrefix="1" applyFont="1" applyFill="1" applyBorder="1" applyAlignment="1">
      <alignment horizontal="center" vertical="center"/>
    </xf>
    <xf numFmtId="178" fontId="241" fillId="0" borderId="11" xfId="8831" applyNumberFormat="1" applyFont="1" applyFill="1" applyBorder="1" applyAlignment="1">
      <alignment vertical="center"/>
    </xf>
    <xf numFmtId="178" fontId="233" fillId="0" borderId="11" xfId="8863" applyNumberFormat="1" applyFont="1" applyFill="1" applyBorder="1" applyAlignment="1">
      <alignment vertical="center"/>
    </xf>
    <xf numFmtId="0" fontId="233" fillId="3" borderId="0" xfId="8857" applyFont="1" applyFill="1" applyBorder="1" applyAlignment="1">
      <alignment vertical="center"/>
    </xf>
    <xf numFmtId="0" fontId="241" fillId="0" borderId="11" xfId="8861" applyNumberFormat="1" applyFont="1" applyFill="1" applyBorder="1" applyAlignment="1">
      <alignment horizontal="center" vertical="center"/>
    </xf>
    <xf numFmtId="0" fontId="227" fillId="0" borderId="4" xfId="8859" applyFont="1" applyFill="1" applyBorder="1" applyAlignment="1">
      <alignment horizontal="center" vertical="center"/>
    </xf>
    <xf numFmtId="0" fontId="227" fillId="0" borderId="11" xfId="8861" applyNumberFormat="1" applyFont="1" applyFill="1" applyBorder="1" applyAlignment="1">
      <alignment horizontal="center" vertical="center"/>
    </xf>
    <xf numFmtId="0" fontId="227" fillId="0" borderId="8" xfId="8859" applyFont="1" applyFill="1" applyBorder="1" applyAlignment="1">
      <alignment horizontal="center" vertical="center"/>
    </xf>
    <xf numFmtId="0" fontId="227" fillId="0" borderId="7" xfId="8858" quotePrefix="1" applyFont="1" applyFill="1" applyBorder="1" applyAlignment="1">
      <alignment horizontal="center" vertical="center"/>
    </xf>
    <xf numFmtId="3" fontId="227" fillId="0" borderId="7" xfId="8858" applyNumberFormat="1" applyFont="1" applyFill="1" applyBorder="1" applyAlignment="1">
      <alignment horizontal="distributed" vertical="center"/>
    </xf>
    <xf numFmtId="0" fontId="227" fillId="0" borderId="7" xfId="8861" applyFont="1" applyFill="1" applyBorder="1" applyAlignment="1">
      <alignment vertical="center"/>
    </xf>
    <xf numFmtId="190" fontId="227" fillId="0" borderId="11" xfId="8861" applyNumberFormat="1" applyFont="1" applyFill="1" applyBorder="1" applyAlignment="1">
      <alignment horizontal="center" vertical="center"/>
    </xf>
    <xf numFmtId="0" fontId="227" fillId="0" borderId="11" xfId="8861" applyNumberFormat="1" applyFont="1" applyFill="1" applyBorder="1" applyAlignment="1">
      <alignment vertical="center"/>
    </xf>
    <xf numFmtId="3" fontId="227" fillId="0" borderId="8" xfId="8858" quotePrefix="1" applyNumberFormat="1" applyFont="1" applyFill="1" applyBorder="1" applyAlignment="1">
      <alignment horizontal="center" vertical="center"/>
    </xf>
    <xf numFmtId="0" fontId="227" fillId="0" borderId="7" xfId="8858" applyFont="1" applyFill="1" applyBorder="1" applyAlignment="1">
      <alignment vertical="center"/>
    </xf>
    <xf numFmtId="178" fontId="241" fillId="0" borderId="12" xfId="8831" applyNumberFormat="1" applyFont="1" applyFill="1" applyBorder="1" applyAlignment="1">
      <alignment vertical="center"/>
    </xf>
    <xf numFmtId="0" fontId="241" fillId="0" borderId="12" xfId="8861" applyNumberFormat="1" applyFont="1" applyFill="1" applyBorder="1" applyAlignment="1">
      <alignment vertical="center"/>
    </xf>
    <xf numFmtId="0" fontId="233" fillId="0" borderId="0" xfId="8863" applyFont="1" applyFill="1"/>
    <xf numFmtId="178" fontId="233" fillId="0" borderId="0" xfId="8863" applyNumberFormat="1" applyFont="1" applyFill="1"/>
    <xf numFmtId="178" fontId="233" fillId="3" borderId="0" xfId="8863" applyNumberFormat="1" applyFont="1" applyFill="1" applyAlignment="1"/>
    <xf numFmtId="0" fontId="233" fillId="3" borderId="0" xfId="8863" applyFont="1" applyFill="1" applyAlignment="1">
      <alignment horizontal="distributed"/>
    </xf>
    <xf numFmtId="0" fontId="238" fillId="0" borderId="0" xfId="8827" applyFont="1" applyFill="1"/>
    <xf numFmtId="0" fontId="240" fillId="0" borderId="0" xfId="8827" applyFont="1" applyFill="1" applyAlignment="1">
      <alignment horizontal="left" vertical="center"/>
    </xf>
    <xf numFmtId="0" fontId="227" fillId="0" borderId="0" xfId="8861" applyFont="1" applyFill="1" applyBorder="1"/>
    <xf numFmtId="178" fontId="227" fillId="0" borderId="0" xfId="8831" applyNumberFormat="1" applyFont="1" applyFill="1" applyBorder="1"/>
    <xf numFmtId="190" fontId="227" fillId="0" borderId="0" xfId="8831" applyNumberFormat="1" applyFont="1" applyFill="1" applyBorder="1"/>
    <xf numFmtId="0" fontId="227" fillId="0" borderId="0" xfId="8860" applyFont="1" applyFill="1"/>
    <xf numFmtId="49" fontId="227" fillId="0" borderId="0" xfId="8858" applyNumberFormat="1" applyFont="1" applyFill="1" applyBorder="1" applyAlignment="1">
      <alignment horizontal="left" vertical="center"/>
    </xf>
    <xf numFmtId="49" fontId="227" fillId="0" borderId="0" xfId="8856" applyNumberFormat="1" applyFont="1" applyFill="1" applyAlignment="1">
      <alignment horizontal="right" vertical="center"/>
    </xf>
    <xf numFmtId="0" fontId="233" fillId="0" borderId="0" xfId="8860" applyFont="1" applyFill="1" applyAlignment="1">
      <alignment vertical="center"/>
    </xf>
    <xf numFmtId="0" fontId="227" fillId="0" borderId="0" xfId="8858" quotePrefix="1" applyFont="1" applyFill="1" applyBorder="1" applyAlignment="1">
      <alignment vertical="center"/>
    </xf>
    <xf numFmtId="0" fontId="233" fillId="0" borderId="0" xfId="8860" applyFont="1" applyFill="1" applyBorder="1" applyAlignment="1">
      <alignment vertical="center"/>
    </xf>
    <xf numFmtId="0" fontId="227" fillId="0" borderId="4" xfId="8859" quotePrefix="1" applyFont="1" applyFill="1" applyBorder="1" applyAlignment="1">
      <alignment horizontal="center" vertical="center"/>
    </xf>
    <xf numFmtId="178" fontId="227" fillId="0" borderId="0" xfId="8831" applyNumberFormat="1" applyFont="1" applyFill="1" applyBorder="1" applyAlignment="1">
      <alignment vertical="center"/>
    </xf>
    <xf numFmtId="43" fontId="233" fillId="0" borderId="0" xfId="8860" applyNumberFormat="1" applyFont="1" applyFill="1" applyAlignment="1">
      <alignment vertical="center"/>
    </xf>
    <xf numFmtId="41" fontId="227" fillId="0" borderId="0" xfId="8861" applyNumberFormat="1" applyFont="1" applyFill="1" applyBorder="1" applyAlignment="1">
      <alignment vertical="center"/>
    </xf>
    <xf numFmtId="178" fontId="241" fillId="0" borderId="0" xfId="8831" applyNumberFormat="1" applyFont="1" applyFill="1" applyBorder="1" applyAlignment="1">
      <alignment vertical="center"/>
    </xf>
    <xf numFmtId="3" fontId="227" fillId="0" borderId="0" xfId="8858" quotePrefix="1" applyNumberFormat="1" applyFont="1" applyFill="1" applyBorder="1" applyAlignment="1">
      <alignment horizontal="center" vertical="center"/>
    </xf>
    <xf numFmtId="0" fontId="227" fillId="0" borderId="0" xfId="8862" applyFont="1" applyFill="1" applyAlignment="1"/>
    <xf numFmtId="178" fontId="241" fillId="0" borderId="7" xfId="8831" applyNumberFormat="1" applyFont="1" applyFill="1" applyBorder="1" applyAlignment="1">
      <alignment vertical="center"/>
    </xf>
    <xf numFmtId="178" fontId="227" fillId="0" borderId="0" xfId="8831" applyNumberFormat="1" applyFont="1" applyFill="1" applyAlignment="1"/>
    <xf numFmtId="0" fontId="227" fillId="0" borderId="0" xfId="8861" applyFont="1" applyFill="1" applyAlignment="1"/>
    <xf numFmtId="190" fontId="227" fillId="0" borderId="0" xfId="8831" applyNumberFormat="1" applyFont="1" applyFill="1" applyAlignment="1"/>
    <xf numFmtId="0" fontId="228" fillId="0" borderId="5" xfId="8833" applyFont="1" applyFill="1" applyBorder="1" applyAlignment="1">
      <alignment horizontal="distributed" vertical="center"/>
    </xf>
    <xf numFmtId="0" fontId="228" fillId="0" borderId="74" xfId="8833" applyFont="1" applyFill="1" applyBorder="1" applyAlignment="1">
      <alignment horizontal="distributed" vertical="center"/>
    </xf>
    <xf numFmtId="0" fontId="228" fillId="0" borderId="0" xfId="8833" applyFont="1" applyFill="1" applyBorder="1" applyAlignment="1">
      <alignment horizontal="distributed" vertical="center"/>
    </xf>
    <xf numFmtId="0" fontId="229" fillId="0" borderId="9" xfId="8831" applyNumberFormat="1" applyFont="1" applyFill="1" applyBorder="1" applyAlignment="1">
      <alignment horizontal="center" vertical="center"/>
    </xf>
    <xf numFmtId="0" fontId="261" fillId="0" borderId="0" xfId="8830" applyFont="1" applyFill="1" applyBorder="1" applyAlignment="1">
      <alignment horizontal="left" vertical="center"/>
    </xf>
    <xf numFmtId="0" fontId="229" fillId="0" borderId="9" xfId="8858" applyNumberFormat="1" applyFont="1" applyFill="1" applyBorder="1" applyAlignment="1">
      <alignment horizontal="center" vertical="center"/>
    </xf>
    <xf numFmtId="186" fontId="264" fillId="0" borderId="3" xfId="17" applyNumberFormat="1" applyFont="1" applyBorder="1" applyAlignment="1">
      <alignment horizontal="center" vertical="center"/>
    </xf>
    <xf numFmtId="0" fontId="50" fillId="0" borderId="0" xfId="17" applyFont="1" applyAlignment="1">
      <alignment vertical="center"/>
    </xf>
    <xf numFmtId="0" fontId="42" fillId="0" borderId="0" xfId="17" applyFont="1" applyAlignment="1">
      <alignment vertical="center"/>
    </xf>
    <xf numFmtId="10" fontId="41" fillId="0" borderId="0" xfId="17" applyNumberFormat="1" applyFont="1" applyAlignment="1">
      <alignment vertical="center"/>
    </xf>
    <xf numFmtId="0" fontId="263" fillId="0" borderId="11" xfId="8850" applyNumberFormat="1" applyFont="1" applyFill="1" applyBorder="1" applyAlignment="1">
      <alignment horizontal="center" vertical="center"/>
    </xf>
    <xf numFmtId="0" fontId="42" fillId="0" borderId="86" xfId="8847" applyNumberFormat="1" applyFont="1" applyFill="1" applyBorder="1" applyAlignment="1">
      <alignment horizontal="center" vertical="center"/>
    </xf>
    <xf numFmtId="10" fontId="41" fillId="0" borderId="0" xfId="8850" applyNumberFormat="1" applyFont="1" applyFill="1" applyAlignment="1">
      <alignment horizontal="centerContinuous" vertical="center"/>
    </xf>
    <xf numFmtId="10" fontId="41" fillId="0" borderId="0" xfId="8850" applyNumberFormat="1" applyFont="1" applyFill="1" applyAlignment="1">
      <alignment vertical="center"/>
    </xf>
    <xf numFmtId="10" fontId="42" fillId="0" borderId="86" xfId="8850" applyNumberFormat="1" applyFont="1" applyFill="1" applyBorder="1" applyAlignment="1">
      <alignment horizontal="center" vertical="center" wrapText="1"/>
    </xf>
    <xf numFmtId="10" fontId="41" fillId="0" borderId="86" xfId="8850" applyNumberFormat="1" applyFont="1" applyFill="1" applyBorder="1" applyAlignment="1">
      <alignment horizontal="center" vertical="center"/>
    </xf>
    <xf numFmtId="10" fontId="41" fillId="0" borderId="11" xfId="8850" applyNumberFormat="1" applyFont="1" applyFill="1" applyBorder="1" applyAlignment="1">
      <alignment horizontal="center" vertical="center"/>
    </xf>
    <xf numFmtId="10" fontId="41" fillId="0" borderId="12" xfId="8850" applyNumberFormat="1" applyFont="1" applyFill="1" applyBorder="1" applyAlignment="1">
      <alignment horizontal="center" vertical="center"/>
    </xf>
    <xf numFmtId="10" fontId="9" fillId="0" borderId="0" xfId="8850" applyNumberFormat="1" applyFont="1" applyFill="1" applyAlignment="1">
      <alignment vertical="center"/>
    </xf>
    <xf numFmtId="350" fontId="41" fillId="0" borderId="0" xfId="17" applyNumberFormat="1" applyFont="1" applyBorder="1" applyAlignment="1">
      <alignment vertical="center"/>
    </xf>
    <xf numFmtId="350" fontId="41" fillId="0" borderId="0" xfId="4" applyNumberFormat="1" applyFont="1" applyAlignment="1">
      <alignment vertical="center"/>
    </xf>
    <xf numFmtId="350" fontId="61" fillId="0" borderId="9" xfId="17" applyNumberFormat="1" applyFont="1" applyBorder="1" applyAlignment="1">
      <alignment horizontal="center" vertical="center"/>
    </xf>
    <xf numFmtId="350" fontId="59" fillId="0" borderId="3" xfId="17" applyNumberFormat="1" applyFont="1" applyBorder="1" applyAlignment="1">
      <alignment vertical="center"/>
    </xf>
    <xf numFmtId="350" fontId="59" fillId="0" borderId="3" xfId="4" applyNumberFormat="1" applyFont="1" applyBorder="1" applyAlignment="1">
      <alignment vertical="center"/>
    </xf>
    <xf numFmtId="350" fontId="59" fillId="0" borderId="3" xfId="2" applyNumberFormat="1" applyFont="1" applyBorder="1" applyAlignment="1">
      <alignment vertical="center"/>
    </xf>
    <xf numFmtId="350" fontId="59" fillId="0" borderId="1" xfId="17" applyNumberFormat="1" applyFont="1" applyBorder="1" applyAlignment="1">
      <alignment vertical="center"/>
    </xf>
    <xf numFmtId="350" fontId="59" fillId="0" borderId="1" xfId="2" applyNumberFormat="1" applyFont="1" applyBorder="1" applyAlignment="1">
      <alignment vertical="center"/>
    </xf>
    <xf numFmtId="350" fontId="59" fillId="0" borderId="1" xfId="4" applyNumberFormat="1" applyFont="1" applyBorder="1" applyAlignment="1">
      <alignment vertical="center"/>
    </xf>
    <xf numFmtId="350" fontId="59" fillId="0" borderId="2" xfId="17" applyNumberFormat="1" applyFont="1" applyBorder="1" applyAlignment="1">
      <alignment vertical="center"/>
    </xf>
    <xf numFmtId="350" fontId="59" fillId="0" borderId="2" xfId="2" applyNumberFormat="1" applyFont="1" applyBorder="1" applyAlignment="1">
      <alignment vertical="center"/>
    </xf>
    <xf numFmtId="350" fontId="59" fillId="0" borderId="2" xfId="4" applyNumberFormat="1" applyFont="1" applyBorder="1" applyAlignment="1">
      <alignment vertical="center"/>
    </xf>
    <xf numFmtId="350" fontId="61" fillId="0" borderId="13" xfId="17" applyNumberFormat="1" applyFont="1" applyBorder="1" applyAlignment="1">
      <alignment vertical="center"/>
    </xf>
    <xf numFmtId="350" fontId="61" fillId="0" borderId="16" xfId="17" applyNumberFormat="1" applyFont="1" applyBorder="1" applyAlignment="1">
      <alignment vertical="center"/>
    </xf>
    <xf numFmtId="350" fontId="61" fillId="0" borderId="13" xfId="4" applyNumberFormat="1" applyFont="1" applyBorder="1" applyAlignment="1">
      <alignment vertical="center"/>
    </xf>
    <xf numFmtId="350" fontId="59" fillId="0" borderId="11" xfId="17" applyNumberFormat="1" applyFont="1" applyBorder="1" applyAlignment="1">
      <alignment vertical="center"/>
    </xf>
    <xf numFmtId="350" fontId="59" fillId="0" borderId="0" xfId="17" applyNumberFormat="1" applyFont="1" applyAlignment="1">
      <alignment vertical="center"/>
    </xf>
    <xf numFmtId="350" fontId="59" fillId="0" borderId="11" xfId="4" applyNumberFormat="1" applyFont="1" applyBorder="1" applyAlignment="1">
      <alignment vertical="center"/>
    </xf>
    <xf numFmtId="350" fontId="59" fillId="0" borderId="0" xfId="17" applyNumberFormat="1" applyFont="1" applyBorder="1" applyAlignment="1">
      <alignment vertical="center"/>
    </xf>
    <xf numFmtId="350" fontId="59" fillId="0" borderId="4" xfId="17" applyNumberFormat="1" applyFont="1" applyBorder="1" applyAlignment="1">
      <alignment vertical="center"/>
    </xf>
    <xf numFmtId="350" fontId="59" fillId="0" borderId="12" xfId="4" applyNumberFormat="1" applyFont="1" applyBorder="1" applyAlignment="1">
      <alignment vertical="center"/>
    </xf>
    <xf numFmtId="350" fontId="61" fillId="0" borderId="9" xfId="17" applyNumberFormat="1" applyFont="1" applyBorder="1" applyAlignment="1">
      <alignment vertical="center"/>
    </xf>
    <xf numFmtId="350" fontId="9" fillId="0" borderId="0" xfId="17" applyNumberFormat="1" applyFont="1" applyBorder="1" applyAlignment="1">
      <alignment vertical="center"/>
    </xf>
    <xf numFmtId="350" fontId="9" fillId="0" borderId="0" xfId="4" applyNumberFormat="1" applyFont="1" applyAlignment="1">
      <alignment vertical="center"/>
    </xf>
    <xf numFmtId="350" fontId="41" fillId="0" borderId="0" xfId="17" applyNumberFormat="1" applyFont="1" applyAlignment="1">
      <alignment vertical="center"/>
    </xf>
    <xf numFmtId="183" fontId="61" fillId="0" borderId="13" xfId="4" applyNumberFormat="1" applyFont="1" applyBorder="1" applyAlignment="1">
      <alignment horizontal="right" vertical="center"/>
    </xf>
    <xf numFmtId="350" fontId="59" fillId="0" borderId="13" xfId="17" applyNumberFormat="1" applyFont="1" applyBorder="1" applyAlignment="1">
      <alignment vertical="center"/>
    </xf>
    <xf numFmtId="350" fontId="59" fillId="0" borderId="13" xfId="4" applyNumberFormat="1" applyFont="1" applyBorder="1" applyAlignment="1">
      <alignment vertical="center"/>
    </xf>
    <xf numFmtId="186" fontId="61" fillId="0" borderId="13" xfId="17" applyNumberFormat="1" applyFont="1" applyBorder="1" applyAlignment="1">
      <alignment horizontal="center" vertical="center"/>
    </xf>
    <xf numFmtId="183" fontId="59" fillId="0" borderId="11" xfId="4" applyNumberFormat="1" applyFont="1" applyBorder="1" applyAlignment="1">
      <alignment horizontal="right" vertical="center"/>
    </xf>
    <xf numFmtId="350" fontId="59" fillId="0" borderId="11" xfId="2" applyNumberFormat="1" applyFont="1" applyBorder="1" applyAlignment="1">
      <alignment vertical="center"/>
    </xf>
    <xf numFmtId="186" fontId="59" fillId="0" borderId="11" xfId="22" applyNumberFormat="1" applyFont="1" applyBorder="1" applyAlignment="1">
      <alignment horizontal="center" vertical="center"/>
    </xf>
    <xf numFmtId="186" fontId="59" fillId="0" borderId="11" xfId="17" applyNumberFormat="1" applyFont="1" applyBorder="1" applyAlignment="1">
      <alignment horizontal="center" vertical="center"/>
    </xf>
    <xf numFmtId="350" fontId="59" fillId="0" borderId="13" xfId="2" applyNumberFormat="1" applyFont="1" applyBorder="1" applyAlignment="1">
      <alignment vertical="center"/>
    </xf>
    <xf numFmtId="183" fontId="59" fillId="0" borderId="12" xfId="4" applyNumberFormat="1" applyFont="1" applyBorder="1" applyAlignment="1">
      <alignment horizontal="right" vertical="center"/>
    </xf>
    <xf numFmtId="350" fontId="59" fillId="0" borderId="12" xfId="17" applyNumberFormat="1" applyFont="1" applyBorder="1" applyAlignment="1">
      <alignment vertical="center"/>
    </xf>
    <xf numFmtId="350" fontId="59" fillId="0" borderId="12" xfId="2" applyNumberFormat="1" applyFont="1" applyBorder="1" applyAlignment="1">
      <alignment vertical="center"/>
    </xf>
    <xf numFmtId="186" fontId="59" fillId="0" borderId="12" xfId="17" applyNumberFormat="1" applyFont="1" applyBorder="1" applyAlignment="1">
      <alignment horizontal="center" vertical="center"/>
    </xf>
    <xf numFmtId="183" fontId="61" fillId="0" borderId="11" xfId="4" applyNumberFormat="1" applyFont="1" applyBorder="1" applyAlignment="1">
      <alignment horizontal="right" vertical="center"/>
    </xf>
    <xf numFmtId="186" fontId="61" fillId="0" borderId="11" xfId="17" applyNumberFormat="1" applyFont="1" applyBorder="1" applyAlignment="1">
      <alignment horizontal="center" vertical="center"/>
    </xf>
    <xf numFmtId="186" fontId="59" fillId="0" borderId="11" xfId="17" applyNumberFormat="1" applyFont="1" applyBorder="1" applyAlignment="1">
      <alignment horizontal="center" vertical="center" wrapText="1"/>
    </xf>
    <xf numFmtId="186" fontId="61" fillId="0" borderId="9" xfId="17" applyNumberFormat="1" applyFont="1" applyBorder="1" applyAlignment="1">
      <alignment horizontal="center" vertical="center"/>
    </xf>
    <xf numFmtId="186" fontId="228" fillId="0" borderId="3" xfId="17" applyNumberFormat="1" applyFont="1" applyBorder="1" applyAlignment="1">
      <alignment horizontal="center" vertical="center"/>
    </xf>
    <xf numFmtId="183" fontId="61" fillId="0" borderId="4" xfId="4" applyNumberFormat="1" applyFont="1" applyBorder="1" applyAlignment="1">
      <alignment horizontal="right" vertical="center"/>
    </xf>
    <xf numFmtId="183" fontId="59" fillId="0" borderId="4" xfId="4" applyNumberFormat="1" applyFont="1" applyBorder="1" applyAlignment="1">
      <alignment horizontal="right" vertical="center"/>
    </xf>
    <xf numFmtId="183" fontId="61" fillId="0" borderId="6" xfId="4" applyNumberFormat="1" applyFont="1" applyBorder="1" applyAlignment="1">
      <alignment horizontal="right" vertical="center"/>
    </xf>
    <xf numFmtId="183" fontId="59" fillId="0" borderId="13" xfId="4" applyNumberFormat="1" applyFont="1" applyBorder="1" applyAlignment="1">
      <alignment horizontal="center" vertical="center"/>
    </xf>
    <xf numFmtId="186" fontId="59" fillId="0" borderId="13" xfId="17" applyNumberFormat="1" applyFont="1" applyBorder="1" applyAlignment="1">
      <alignment horizontal="center" vertical="center"/>
    </xf>
    <xf numFmtId="0" fontId="41" fillId="0" borderId="0" xfId="36" applyNumberFormat="1" applyFont="1" applyFill="1" applyAlignment="1">
      <alignment horizontal="right" vertical="center"/>
    </xf>
    <xf numFmtId="3" fontId="41" fillId="0" borderId="0" xfId="36" applyNumberFormat="1" applyFont="1" applyFill="1" applyAlignment="1">
      <alignment horizontal="center" vertical="center"/>
    </xf>
    <xf numFmtId="3" fontId="41" fillId="0" borderId="0" xfId="36" applyNumberFormat="1" applyFont="1" applyFill="1" applyBorder="1" applyAlignment="1">
      <alignment horizontal="center" vertical="center"/>
    </xf>
    <xf numFmtId="350" fontId="59" fillId="0" borderId="8" xfId="17" applyNumberFormat="1" applyFont="1" applyBorder="1" applyAlignment="1">
      <alignment vertical="center"/>
    </xf>
    <xf numFmtId="350" fontId="61" fillId="0" borderId="85" xfId="17" applyNumberFormat="1" applyFont="1" applyBorder="1" applyAlignment="1">
      <alignment vertical="center"/>
    </xf>
    <xf numFmtId="186" fontId="61" fillId="0" borderId="85" xfId="17" applyNumberFormat="1" applyFont="1" applyBorder="1" applyAlignment="1">
      <alignment vertical="center"/>
    </xf>
    <xf numFmtId="350" fontId="61" fillId="0" borderId="98" xfId="4" applyNumberFormat="1" applyFont="1" applyBorder="1" applyAlignment="1">
      <alignment vertical="center"/>
    </xf>
    <xf numFmtId="350" fontId="59" fillId="0" borderId="99" xfId="4" applyNumberFormat="1" applyFont="1" applyBorder="1" applyAlignment="1">
      <alignment vertical="center"/>
    </xf>
    <xf numFmtId="350" fontId="59" fillId="0" borderId="100" xfId="4" applyNumberFormat="1" applyFont="1" applyBorder="1" applyAlignment="1">
      <alignment vertical="center"/>
    </xf>
    <xf numFmtId="350" fontId="61" fillId="0" borderId="101" xfId="17" applyNumberFormat="1" applyFont="1" applyBorder="1" applyAlignment="1">
      <alignment vertical="center"/>
    </xf>
    <xf numFmtId="350" fontId="61" fillId="0" borderId="88" xfId="17" applyNumberFormat="1" applyFont="1" applyBorder="1" applyAlignment="1">
      <alignment vertical="center"/>
    </xf>
    <xf numFmtId="350" fontId="59" fillId="0" borderId="7" xfId="17" applyNumberFormat="1" applyFont="1" applyBorder="1" applyAlignment="1">
      <alignment vertical="center"/>
    </xf>
    <xf numFmtId="350" fontId="61" fillId="0" borderId="84" xfId="17" applyNumberFormat="1" applyFont="1" applyBorder="1" applyAlignment="1">
      <alignment vertical="center"/>
    </xf>
    <xf numFmtId="350" fontId="61" fillId="0" borderId="91" xfId="17" applyNumberFormat="1" applyFont="1" applyBorder="1" applyAlignment="1">
      <alignment vertical="center"/>
    </xf>
    <xf numFmtId="0" fontId="41" fillId="45" borderId="0" xfId="1" applyFont="1" applyFill="1">
      <alignment vertical="center"/>
    </xf>
    <xf numFmtId="178" fontId="42" fillId="46" borderId="9" xfId="1" applyNumberFormat="1" applyFont="1" applyFill="1" applyBorder="1">
      <alignment vertical="center"/>
    </xf>
    <xf numFmtId="180" fontId="42" fillId="46" borderId="9" xfId="2" applyNumberFormat="1" applyFont="1" applyFill="1" applyBorder="1" applyAlignment="1">
      <alignment horizontal="right" vertical="center" indent="1"/>
    </xf>
    <xf numFmtId="0" fontId="42" fillId="46" borderId="0" xfId="1" applyFont="1" applyFill="1">
      <alignment vertical="center"/>
    </xf>
    <xf numFmtId="178" fontId="41" fillId="45" borderId="7" xfId="1" applyNumberFormat="1" applyFont="1" applyFill="1" applyBorder="1">
      <alignment vertical="center"/>
    </xf>
    <xf numFmtId="180" fontId="41" fillId="45" borderId="8" xfId="2" applyNumberFormat="1" applyFont="1" applyFill="1" applyBorder="1" applyAlignment="1">
      <alignment horizontal="right" vertical="center" indent="1"/>
    </xf>
    <xf numFmtId="0" fontId="41" fillId="0" borderId="102" xfId="8848" applyNumberFormat="1" applyFont="1" applyBorder="1" applyAlignment="1">
      <alignment horizontal="center" vertical="center"/>
    </xf>
    <xf numFmtId="0" fontId="41" fillId="0" borderId="102" xfId="8847" applyNumberFormat="1" applyFont="1" applyFill="1" applyBorder="1" applyAlignment="1">
      <alignment horizontal="center" vertical="center"/>
    </xf>
    <xf numFmtId="272" fontId="41" fillId="0" borderId="102" xfId="8848" applyNumberFormat="1" applyFont="1" applyBorder="1" applyAlignment="1">
      <alignment vertical="center"/>
    </xf>
    <xf numFmtId="178" fontId="41" fillId="0" borderId="102" xfId="8848" applyNumberFormat="1" applyFont="1" applyFill="1" applyBorder="1" applyAlignment="1">
      <alignment vertical="center"/>
    </xf>
    <xf numFmtId="0" fontId="41" fillId="0" borderId="102" xfId="8848" applyNumberFormat="1" applyFont="1" applyBorder="1" applyAlignment="1">
      <alignment horizontal="left" vertical="center" indent="2"/>
    </xf>
    <xf numFmtId="180" fontId="41" fillId="0" borderId="0" xfId="36" applyNumberFormat="1" applyFont="1" applyFill="1" applyAlignment="1">
      <alignment vertical="center"/>
    </xf>
    <xf numFmtId="180" fontId="41" fillId="0" borderId="11" xfId="8851" applyNumberFormat="1" applyFont="1" applyFill="1" applyBorder="1" applyAlignment="1">
      <alignment horizontal="center" vertical="center"/>
    </xf>
    <xf numFmtId="0" fontId="42" fillId="0" borderId="86" xfId="8853" applyFont="1" applyFill="1" applyBorder="1" applyAlignment="1">
      <alignment horizontal="center" vertical="center"/>
    </xf>
    <xf numFmtId="178" fontId="42" fillId="0" borderId="86" xfId="36" applyNumberFormat="1" applyFont="1" applyFill="1" applyBorder="1" applyAlignment="1">
      <alignment vertical="center"/>
    </xf>
    <xf numFmtId="0" fontId="42" fillId="0" borderId="86" xfId="8853" applyFont="1" applyFill="1" applyBorder="1" applyAlignment="1">
      <alignment horizontal="left" vertical="center"/>
    </xf>
    <xf numFmtId="272" fontId="42" fillId="0" borderId="9" xfId="1" applyNumberFormat="1" applyFont="1" applyBorder="1" applyAlignment="1">
      <alignment horizontal="center" vertical="center"/>
    </xf>
    <xf numFmtId="178" fontId="42" fillId="0" borderId="9" xfId="1" applyNumberFormat="1" applyFont="1" applyBorder="1" applyAlignment="1">
      <alignment horizontal="center" vertical="center"/>
    </xf>
    <xf numFmtId="0" fontId="42" fillId="0" borderId="9" xfId="1" applyFont="1" applyBorder="1" applyAlignment="1">
      <alignment horizontal="center" vertical="center"/>
    </xf>
    <xf numFmtId="0" fontId="59" fillId="0" borderId="106" xfId="26" applyFont="1" applyBorder="1" applyAlignment="1">
      <alignment horizontal="center" vertical="center"/>
    </xf>
    <xf numFmtId="0" fontId="59" fillId="0" borderId="106" xfId="26" applyNumberFormat="1" applyFont="1" applyBorder="1" applyAlignment="1">
      <alignment horizontal="distributed" vertical="center" indent="1"/>
    </xf>
    <xf numFmtId="178" fontId="219" fillId="0" borderId="106" xfId="0" applyNumberFormat="1" applyFont="1" applyBorder="1" applyAlignment="1">
      <alignment vertical="center"/>
    </xf>
    <xf numFmtId="178" fontId="41" fillId="0" borderId="106" xfId="7" applyNumberFormat="1" applyFont="1" applyBorder="1" applyAlignment="1">
      <alignment vertical="center"/>
    </xf>
    <xf numFmtId="178" fontId="41" fillId="0" borderId="106" xfId="9" applyNumberFormat="1" applyFont="1" applyBorder="1" applyAlignment="1">
      <alignment horizontal="center" vertical="center"/>
    </xf>
    <xf numFmtId="272" fontId="41" fillId="0" borderId="0" xfId="8847" applyNumberFormat="1" applyFont="1" applyAlignment="1">
      <alignment vertical="center"/>
    </xf>
    <xf numFmtId="0" fontId="41" fillId="0" borderId="0" xfId="8847" applyNumberFormat="1" applyFont="1" applyAlignment="1">
      <alignment vertical="center"/>
    </xf>
    <xf numFmtId="0" fontId="41" fillId="0" borderId="0" xfId="8847" applyNumberFormat="1" applyFont="1" applyAlignment="1">
      <alignment horizontal="left" vertical="center" indent="2"/>
    </xf>
    <xf numFmtId="0" fontId="41" fillId="0" borderId="0" xfId="8847" applyNumberFormat="1" applyFont="1" applyAlignment="1">
      <alignment horizontal="center" vertical="center"/>
    </xf>
    <xf numFmtId="178" fontId="41" fillId="0" borderId="0" xfId="8847" applyNumberFormat="1" applyFont="1" applyAlignment="1">
      <alignment vertical="center"/>
    </xf>
    <xf numFmtId="272" fontId="42" fillId="0" borderId="86" xfId="8847" applyNumberFormat="1" applyFont="1" applyFill="1" applyBorder="1" applyAlignment="1">
      <alignment horizontal="center" vertical="center"/>
    </xf>
    <xf numFmtId="178" fontId="42" fillId="0" borderId="86" xfId="8847" applyNumberFormat="1" applyFont="1" applyFill="1" applyBorder="1" applyAlignment="1">
      <alignment horizontal="center" vertical="center"/>
    </xf>
    <xf numFmtId="0" fontId="42" fillId="0" borderId="0" xfId="8847" applyNumberFormat="1" applyFont="1" applyFill="1" applyAlignment="1">
      <alignment horizontal="center" vertical="center"/>
    </xf>
    <xf numFmtId="0" fontId="42" fillId="0" borderId="86" xfId="8847" applyNumberFormat="1" applyFont="1" applyBorder="1" applyAlignment="1">
      <alignment horizontal="left" vertical="center" indent="1"/>
    </xf>
    <xf numFmtId="0" fontId="42" fillId="0" borderId="86" xfId="8847" applyNumberFormat="1" applyFont="1" applyBorder="1" applyAlignment="1">
      <alignment horizontal="center" vertical="center"/>
    </xf>
    <xf numFmtId="272" fontId="42" fillId="0" borderId="86" xfId="8847" applyNumberFormat="1" applyFont="1" applyBorder="1" applyAlignment="1">
      <alignment vertical="center"/>
    </xf>
    <xf numFmtId="178" fontId="42" fillId="0" borderId="86" xfId="8847" applyNumberFormat="1" applyFont="1" applyBorder="1" applyAlignment="1">
      <alignment vertical="center"/>
    </xf>
    <xf numFmtId="0" fontId="42" fillId="0" borderId="86" xfId="8847" applyNumberFormat="1" applyFont="1" applyBorder="1" applyAlignment="1">
      <alignment vertical="center"/>
    </xf>
    <xf numFmtId="0" fontId="42" fillId="0" borderId="0" xfId="8847" applyNumberFormat="1" applyFont="1" applyAlignment="1">
      <alignment vertical="center"/>
    </xf>
    <xf numFmtId="0" fontId="41" fillId="0" borderId="86" xfId="8847" applyNumberFormat="1" applyFont="1" applyBorder="1" applyAlignment="1">
      <alignment vertical="center"/>
    </xf>
    <xf numFmtId="0" fontId="41" fillId="0" borderId="102" xfId="8847" applyNumberFormat="1" applyFont="1" applyBorder="1" applyAlignment="1">
      <alignment vertical="center"/>
    </xf>
    <xf numFmtId="0" fontId="41" fillId="0" borderId="0" xfId="17" applyFont="1" applyAlignment="1">
      <alignment horizontal="center" vertical="center"/>
    </xf>
    <xf numFmtId="41" fontId="41" fillId="0" borderId="0" xfId="4" applyFont="1" applyAlignment="1">
      <alignment vertical="center"/>
    </xf>
    <xf numFmtId="181" fontId="59" fillId="0" borderId="10" xfId="4" applyNumberFormat="1" applyFont="1" applyBorder="1" applyAlignment="1">
      <alignment vertical="center"/>
    </xf>
    <xf numFmtId="187" fontId="59" fillId="0" borderId="11" xfId="4" applyNumberFormat="1" applyFont="1" applyBorder="1" applyAlignment="1">
      <alignment vertical="center"/>
    </xf>
    <xf numFmtId="187" fontId="61" fillId="0" borderId="9" xfId="4" applyNumberFormat="1" applyFont="1" applyBorder="1" applyAlignment="1">
      <alignment vertical="center"/>
    </xf>
    <xf numFmtId="0" fontId="42" fillId="0" borderId="0" xfId="17" applyFont="1" applyAlignment="1">
      <alignment horizontal="center" vertical="center"/>
    </xf>
    <xf numFmtId="0" fontId="41" fillId="0" borderId="106" xfId="8853" applyFont="1" applyFill="1" applyBorder="1" applyAlignment="1">
      <alignment horizontal="center" vertical="center"/>
    </xf>
    <xf numFmtId="3" fontId="41" fillId="0" borderId="106" xfId="36" applyNumberFormat="1" applyFont="1" applyFill="1" applyBorder="1" applyAlignment="1">
      <alignment horizontal="center" vertical="center"/>
    </xf>
    <xf numFmtId="178" fontId="41" fillId="0" borderId="106" xfId="36" applyNumberFormat="1" applyFont="1" applyFill="1" applyBorder="1" applyAlignment="1">
      <alignment vertical="center"/>
    </xf>
    <xf numFmtId="178" fontId="41" fillId="0" borderId="106" xfId="39" applyNumberFormat="1" applyFont="1" applyFill="1" applyBorder="1" applyAlignment="1">
      <alignment vertical="center"/>
    </xf>
    <xf numFmtId="0" fontId="41" fillId="0" borderId="106" xfId="36" applyNumberFormat="1" applyFont="1" applyFill="1" applyBorder="1" applyAlignment="1">
      <alignment horizontal="center" vertical="center"/>
    </xf>
    <xf numFmtId="0" fontId="41" fillId="0" borderId="107" xfId="8853" applyFont="1" applyFill="1" applyBorder="1" applyAlignment="1">
      <alignment horizontal="center" vertical="center"/>
    </xf>
    <xf numFmtId="3" fontId="41" fillId="0" borderId="107" xfId="36" applyNumberFormat="1" applyFont="1" applyFill="1" applyBorder="1" applyAlignment="1">
      <alignment horizontal="center" vertical="center"/>
    </xf>
    <xf numFmtId="178" fontId="41" fillId="0" borderId="107" xfId="36" applyNumberFormat="1" applyFont="1" applyFill="1" applyBorder="1" applyAlignment="1">
      <alignment vertical="center"/>
    </xf>
    <xf numFmtId="178" fontId="41" fillId="0" borderId="107" xfId="39" applyNumberFormat="1" applyFont="1" applyFill="1" applyBorder="1" applyAlignment="1">
      <alignment vertical="center"/>
    </xf>
    <xf numFmtId="0" fontId="41" fillId="0" borderId="107" xfId="36" applyNumberFormat="1" applyFont="1" applyFill="1" applyBorder="1" applyAlignment="1">
      <alignment horizontal="center" vertical="center"/>
    </xf>
    <xf numFmtId="3" fontId="41" fillId="0" borderId="107" xfId="8853" applyNumberFormat="1" applyFont="1" applyFill="1" applyBorder="1" applyAlignment="1">
      <alignment horizontal="center" vertical="center"/>
    </xf>
    <xf numFmtId="0" fontId="41" fillId="0" borderId="107" xfId="8853" applyFont="1" applyFill="1" applyBorder="1" applyAlignment="1">
      <alignment horizontal="left" vertical="center"/>
    </xf>
    <xf numFmtId="0" fontId="42" fillId="0" borderId="84" xfId="8850" applyFont="1" applyFill="1" applyBorder="1" applyAlignment="1">
      <alignment horizontal="center" vertical="center"/>
    </xf>
    <xf numFmtId="180" fontId="42" fillId="0" borderId="86" xfId="34" applyNumberFormat="1" applyFont="1" applyFill="1" applyBorder="1" applyAlignment="1">
      <alignment horizontal="center" vertical="center"/>
    </xf>
    <xf numFmtId="0" fontId="42" fillId="0" borderId="103" xfId="8850" applyFont="1" applyFill="1" applyBorder="1" applyAlignment="1">
      <alignment horizontal="center" vertical="center"/>
    </xf>
    <xf numFmtId="0" fontId="41" fillId="0" borderId="104" xfId="8850" applyFont="1" applyFill="1" applyBorder="1" applyAlignment="1">
      <alignment horizontal="center" vertical="center"/>
    </xf>
    <xf numFmtId="0" fontId="41" fillId="0" borderId="88" xfId="8850" applyFont="1" applyFill="1" applyBorder="1" applyAlignment="1">
      <alignment horizontal="center" vertical="center"/>
    </xf>
    <xf numFmtId="0" fontId="41" fillId="0" borderId="0" xfId="8850" applyFont="1" applyFill="1" applyBorder="1" applyAlignment="1">
      <alignment horizontal="center" vertical="center"/>
    </xf>
    <xf numFmtId="0" fontId="41" fillId="0" borderId="110" xfId="8850" applyFont="1" applyFill="1" applyBorder="1" applyAlignment="1">
      <alignment horizontal="center" vertical="center"/>
    </xf>
    <xf numFmtId="0" fontId="42" fillId="0" borderId="105" xfId="8850" applyFont="1" applyFill="1" applyBorder="1" applyAlignment="1">
      <alignment horizontal="center" vertical="center"/>
    </xf>
    <xf numFmtId="0" fontId="42" fillId="0" borderId="84" xfId="6747" applyFont="1" applyFill="1" applyBorder="1" applyAlignment="1">
      <alignment horizontal="distributed" vertical="center"/>
    </xf>
    <xf numFmtId="0" fontId="41" fillId="0" borderId="103" xfId="8850" applyFont="1" applyFill="1" applyBorder="1" applyAlignment="1">
      <alignment horizontal="center" vertical="center"/>
    </xf>
    <xf numFmtId="0" fontId="41" fillId="0" borderId="108" xfId="8850" applyFont="1" applyFill="1" applyBorder="1" applyAlignment="1">
      <alignment horizontal="center" vertical="center"/>
    </xf>
    <xf numFmtId="0" fontId="41" fillId="0" borderId="111" xfId="8850" applyFont="1" applyFill="1" applyBorder="1" applyAlignment="1">
      <alignment horizontal="center" vertical="center"/>
    </xf>
    <xf numFmtId="0" fontId="41" fillId="0" borderId="109" xfId="8850" applyFont="1" applyFill="1" applyBorder="1" applyAlignment="1">
      <alignment horizontal="center" vertical="center"/>
    </xf>
    <xf numFmtId="0" fontId="42" fillId="0" borderId="104" xfId="6747" applyFont="1" applyFill="1" applyBorder="1" applyAlignment="1">
      <alignment horizontal="center" vertical="center"/>
    </xf>
    <xf numFmtId="0" fontId="42" fillId="0" borderId="105" xfId="8850" applyFont="1" applyFill="1" applyBorder="1" applyAlignment="1">
      <alignment horizontal="centerContinuous" vertical="center"/>
    </xf>
    <xf numFmtId="0" fontId="41" fillId="0" borderId="105" xfId="8850" applyFont="1" applyFill="1" applyBorder="1" applyAlignment="1">
      <alignment horizontal="centerContinuous" vertical="center"/>
    </xf>
    <xf numFmtId="0" fontId="41" fillId="0" borderId="3" xfId="8850" applyFont="1" applyFill="1" applyBorder="1" applyAlignment="1">
      <alignment horizontal="centerContinuous" vertical="center"/>
    </xf>
    <xf numFmtId="190" fontId="41" fillId="0" borderId="112" xfId="8852" applyNumberFormat="1" applyFont="1" applyFill="1" applyBorder="1" applyAlignment="1">
      <alignment horizontal="centerContinuous" vertical="center"/>
    </xf>
    <xf numFmtId="0" fontId="41" fillId="0" borderId="104" xfId="8850" applyFont="1" applyFill="1" applyBorder="1" applyAlignment="1">
      <alignment horizontal="centerContinuous" vertical="center"/>
    </xf>
    <xf numFmtId="42" fontId="41" fillId="0" borderId="0" xfId="8851" applyNumberFormat="1" applyFont="1" applyFill="1" applyBorder="1" applyAlignment="1">
      <alignment vertical="center"/>
    </xf>
    <xf numFmtId="190" fontId="41" fillId="0" borderId="0" xfId="8852" applyNumberFormat="1" applyFont="1" applyFill="1" applyBorder="1" applyAlignment="1">
      <alignment horizontal="centerContinuous" vertical="center"/>
    </xf>
    <xf numFmtId="0" fontId="41" fillId="0" borderId="110" xfId="8850" applyFont="1" applyFill="1" applyBorder="1" applyAlignment="1">
      <alignment horizontal="centerContinuous" vertical="center"/>
    </xf>
    <xf numFmtId="190" fontId="41" fillId="0" borderId="110" xfId="8852" applyNumberFormat="1" applyFont="1" applyFill="1" applyBorder="1" applyAlignment="1">
      <alignment horizontal="centerContinuous" vertical="center"/>
    </xf>
    <xf numFmtId="0" fontId="42" fillId="0" borderId="104" xfId="8850" applyFont="1" applyFill="1" applyBorder="1" applyAlignment="1">
      <alignment horizontal="center" vertical="center"/>
    </xf>
    <xf numFmtId="0" fontId="41" fillId="0" borderId="103" xfId="8847" applyNumberFormat="1" applyFont="1" applyFill="1" applyBorder="1" applyAlignment="1">
      <alignment horizontal="center" vertical="center"/>
    </xf>
    <xf numFmtId="178" fontId="41" fillId="0" borderId="104" xfId="8847" applyNumberFormat="1" applyFont="1" applyFill="1" applyBorder="1" applyAlignment="1">
      <alignment horizontal="center" vertical="center"/>
    </xf>
    <xf numFmtId="178" fontId="41" fillId="0" borderId="105" xfId="8847" applyNumberFormat="1" applyFont="1" applyFill="1" applyBorder="1" applyAlignment="1">
      <alignment horizontal="center" vertical="center"/>
    </xf>
    <xf numFmtId="0" fontId="41" fillId="0" borderId="102" xfId="8847" applyFont="1" applyFill="1" applyBorder="1" applyAlignment="1">
      <alignment horizontal="center" vertical="center"/>
    </xf>
    <xf numFmtId="181" fontId="41" fillId="0" borderId="0" xfId="8847" applyNumberFormat="1" applyFont="1" applyFill="1" applyBorder="1" applyAlignment="1">
      <alignment vertical="center"/>
    </xf>
    <xf numFmtId="0" fontId="41" fillId="0" borderId="0" xfId="8847" applyFont="1" applyFill="1" applyAlignment="1">
      <alignment horizontal="center" vertical="center"/>
    </xf>
    <xf numFmtId="3" fontId="44" fillId="0" borderId="0" xfId="28" applyNumberFormat="1" applyFont="1" applyAlignment="1">
      <alignment horizontal="right" vertical="center" indent="3"/>
    </xf>
    <xf numFmtId="3" fontId="43" fillId="0" borderId="0" xfId="27" applyNumberFormat="1" applyFont="1" applyAlignment="1">
      <alignment horizontal="right" vertical="center" indent="3"/>
    </xf>
    <xf numFmtId="0" fontId="41" fillId="0" borderId="12" xfId="4" applyNumberFormat="1" applyFont="1" applyBorder="1" applyAlignment="1">
      <alignment horizontal="left" vertical="center" indent="1"/>
    </xf>
    <xf numFmtId="0" fontId="41" fillId="45" borderId="12" xfId="1" applyNumberFormat="1" applyFont="1" applyFill="1" applyBorder="1" applyAlignment="1">
      <alignment horizontal="left" vertical="center" indent="1"/>
    </xf>
    <xf numFmtId="181" fontId="41" fillId="0" borderId="0" xfId="8847" applyNumberFormat="1" applyFont="1" applyFill="1" applyAlignment="1">
      <alignment vertical="center"/>
    </xf>
    <xf numFmtId="178" fontId="233" fillId="0" borderId="107" xfId="8860" applyNumberFormat="1" applyFont="1" applyFill="1" applyBorder="1"/>
    <xf numFmtId="178" fontId="227" fillId="0" borderId="107" xfId="8831" applyNumberFormat="1" applyFont="1" applyFill="1" applyBorder="1" applyAlignment="1">
      <alignment vertical="center"/>
    </xf>
    <xf numFmtId="178" fontId="227" fillId="0" borderId="114" xfId="8831" applyNumberFormat="1" applyFont="1" applyFill="1" applyBorder="1" applyAlignment="1">
      <alignment vertical="center"/>
    </xf>
    <xf numFmtId="3" fontId="227" fillId="0" borderId="111" xfId="8858" quotePrefix="1" applyNumberFormat="1" applyFont="1" applyFill="1" applyBorder="1" applyAlignment="1">
      <alignment horizontal="center" vertical="center"/>
    </xf>
    <xf numFmtId="178" fontId="233" fillId="0" borderId="111" xfId="641" applyNumberFormat="1" applyFont="1" applyFill="1" applyBorder="1" applyAlignment="1">
      <alignment vertical="center"/>
    </xf>
    <xf numFmtId="178" fontId="241" fillId="0" borderId="107" xfId="8831" applyNumberFormat="1" applyFont="1" applyFill="1" applyBorder="1" applyAlignment="1">
      <alignment vertical="center"/>
    </xf>
    <xf numFmtId="0" fontId="241" fillId="0" borderId="107" xfId="8861" applyNumberFormat="1" applyFont="1" applyFill="1" applyBorder="1" applyAlignment="1">
      <alignment horizontal="center" vertical="center"/>
    </xf>
    <xf numFmtId="178" fontId="227" fillId="0" borderId="107" xfId="641" applyNumberFormat="1" applyFont="1" applyFill="1" applyBorder="1" applyAlignment="1">
      <alignment vertical="center"/>
    </xf>
    <xf numFmtId="178" fontId="233" fillId="0" borderId="107" xfId="641" applyNumberFormat="1" applyFont="1" applyFill="1" applyBorder="1" applyAlignment="1">
      <alignment vertical="center"/>
    </xf>
    <xf numFmtId="178" fontId="227" fillId="0" borderId="111" xfId="8831" applyNumberFormat="1" applyFont="1" applyFill="1" applyBorder="1" applyAlignment="1">
      <alignment vertical="center"/>
    </xf>
    <xf numFmtId="178" fontId="233" fillId="0" borderId="111" xfId="641" applyNumberFormat="1" applyFont="1" applyFill="1" applyBorder="1" applyAlignment="1">
      <alignment horizontal="right" vertical="center"/>
    </xf>
    <xf numFmtId="178" fontId="227" fillId="0" borderId="109" xfId="8831" applyNumberFormat="1" applyFont="1" applyFill="1" applyBorder="1" applyAlignment="1">
      <alignment vertical="center"/>
    </xf>
    <xf numFmtId="181" fontId="50" fillId="0" borderId="0" xfId="8847" applyNumberFormat="1" applyFont="1" applyFill="1" applyBorder="1" applyAlignment="1">
      <alignment vertical="center"/>
    </xf>
    <xf numFmtId="0" fontId="50" fillId="0" borderId="0" xfId="8847" applyFont="1" applyFill="1" applyAlignment="1">
      <alignment horizontal="center" vertical="center"/>
    </xf>
    <xf numFmtId="181" fontId="50" fillId="0" borderId="0" xfId="8847" applyNumberFormat="1" applyFont="1" applyFill="1" applyAlignment="1">
      <alignment vertical="center"/>
    </xf>
    <xf numFmtId="0" fontId="41" fillId="0" borderId="0" xfId="8847" applyNumberFormat="1" applyFont="1" applyFill="1" applyAlignment="1">
      <alignment horizontal="center" vertical="center"/>
    </xf>
    <xf numFmtId="178" fontId="41" fillId="0" borderId="0" xfId="8847" applyNumberFormat="1" applyFont="1" applyFill="1" applyBorder="1" applyAlignment="1">
      <alignment horizontal="center" vertical="center"/>
    </xf>
    <xf numFmtId="178" fontId="41" fillId="0" borderId="0" xfId="8847" applyNumberFormat="1" applyFont="1" applyFill="1" applyAlignment="1">
      <alignment horizontal="center" vertical="center"/>
    </xf>
    <xf numFmtId="0" fontId="41" fillId="0" borderId="0" xfId="8847" applyFont="1" applyFill="1" applyAlignment="1">
      <alignment horizontal="right" vertical="center"/>
    </xf>
    <xf numFmtId="3" fontId="42" fillId="0" borderId="0" xfId="8847" applyNumberFormat="1" applyFont="1" applyFill="1" applyBorder="1" applyAlignment="1">
      <alignment horizontal="center" vertical="center"/>
    </xf>
    <xf numFmtId="3" fontId="42" fillId="0" borderId="0" xfId="8847" applyNumberFormat="1" applyFont="1" applyFill="1" applyAlignment="1">
      <alignment horizontal="center" vertical="center"/>
    </xf>
    <xf numFmtId="3" fontId="42" fillId="0" borderId="104" xfId="8847" applyNumberFormat="1" applyFont="1" applyFill="1" applyBorder="1" applyAlignment="1">
      <alignment horizontal="center" vertical="center"/>
    </xf>
    <xf numFmtId="3" fontId="42" fillId="0" borderId="105" xfId="8847" applyNumberFormat="1" applyFont="1" applyFill="1" applyBorder="1" applyAlignment="1">
      <alignment horizontal="center" vertical="center"/>
    </xf>
    <xf numFmtId="181" fontId="42" fillId="0" borderId="0" xfId="8847" applyNumberFormat="1" applyFont="1" applyFill="1" applyAlignment="1">
      <alignment horizontal="center" vertical="center"/>
    </xf>
    <xf numFmtId="178" fontId="42" fillId="0" borderId="104" xfId="8847" applyNumberFormat="1" applyFont="1" applyFill="1" applyBorder="1" applyAlignment="1">
      <alignment horizontal="center" vertical="center"/>
    </xf>
    <xf numFmtId="178" fontId="42" fillId="0" borderId="105" xfId="8847" applyNumberFormat="1" applyFont="1" applyFill="1" applyBorder="1" applyAlignment="1">
      <alignment horizontal="center" vertical="center"/>
    </xf>
    <xf numFmtId="0" fontId="42" fillId="0" borderId="102" xfId="8847" applyFont="1" applyFill="1" applyBorder="1" applyAlignment="1">
      <alignment horizontal="center" vertical="center"/>
    </xf>
    <xf numFmtId="181" fontId="42" fillId="0" borderId="0" xfId="8847" applyNumberFormat="1" applyFont="1" applyFill="1" applyBorder="1" applyAlignment="1">
      <alignment vertical="center"/>
    </xf>
    <xf numFmtId="0" fontId="42" fillId="0" borderId="0" xfId="8847" applyFont="1" applyFill="1" applyAlignment="1">
      <alignment vertical="center"/>
    </xf>
    <xf numFmtId="181" fontId="42" fillId="0" borderId="0" xfId="8847" applyNumberFormat="1" applyFont="1" applyFill="1" applyAlignment="1">
      <alignment vertical="center"/>
    </xf>
    <xf numFmtId="0" fontId="42" fillId="0" borderId="0" xfId="8847" applyFont="1" applyFill="1" applyAlignment="1">
      <alignment horizontal="center" vertical="center"/>
    </xf>
    <xf numFmtId="341" fontId="41" fillId="0" borderId="102" xfId="11769" applyNumberFormat="1" applyFont="1" applyFill="1" applyBorder="1" applyAlignment="1">
      <alignment horizontal="center" vertical="center"/>
    </xf>
    <xf numFmtId="183" fontId="41" fillId="0" borderId="102" xfId="11769" applyNumberFormat="1" applyFont="1" applyFill="1" applyBorder="1" applyAlignment="1">
      <alignment horizontal="center" vertical="center"/>
    </xf>
    <xf numFmtId="0" fontId="41" fillId="0" borderId="104" xfId="8847" applyNumberFormat="1" applyFont="1" applyFill="1" applyBorder="1" applyAlignment="1">
      <alignment horizontal="center" vertical="center"/>
    </xf>
    <xf numFmtId="178" fontId="37" fillId="0" borderId="102" xfId="21" applyNumberFormat="1" applyFont="1" applyBorder="1" applyAlignment="1">
      <alignment horizontal="center" vertical="center"/>
    </xf>
    <xf numFmtId="178" fontId="37" fillId="0" borderId="102" xfId="21" applyNumberFormat="1" applyFont="1" applyBorder="1" applyAlignment="1">
      <alignment horizontal="center" vertical="center" wrapText="1"/>
    </xf>
    <xf numFmtId="0" fontId="59" fillId="0" borderId="107" xfId="26" applyFont="1" applyBorder="1" applyAlignment="1">
      <alignment horizontal="center" vertical="center"/>
    </xf>
    <xf numFmtId="0" fontId="59" fillId="0" borderId="107" xfId="26" applyNumberFormat="1" applyFont="1" applyBorder="1" applyAlignment="1">
      <alignment horizontal="distributed" vertical="center" indent="1"/>
    </xf>
    <xf numFmtId="178" fontId="219" fillId="0" borderId="107" xfId="0" applyNumberFormat="1" applyFont="1" applyBorder="1" applyAlignment="1">
      <alignment vertical="center"/>
    </xf>
    <xf numFmtId="178" fontId="41" fillId="0" borderId="107" xfId="7" applyNumberFormat="1" applyFont="1" applyBorder="1" applyAlignment="1">
      <alignment vertical="center"/>
    </xf>
    <xf numFmtId="178" fontId="41" fillId="0" borderId="107" xfId="9" applyNumberFormat="1" applyFont="1" applyBorder="1" applyAlignment="1">
      <alignment horizontal="center" vertical="center"/>
    </xf>
    <xf numFmtId="0" fontId="42" fillId="0" borderId="0" xfId="24" applyFont="1" applyBorder="1" applyAlignment="1">
      <alignment vertical="center"/>
    </xf>
    <xf numFmtId="0" fontId="59" fillId="0" borderId="114" xfId="26" applyFont="1" applyBorder="1" applyAlignment="1">
      <alignment horizontal="center" vertical="center"/>
    </xf>
    <xf numFmtId="0" fontId="59" fillId="0" borderId="114" xfId="26" applyNumberFormat="1" applyFont="1" applyBorder="1" applyAlignment="1">
      <alignment horizontal="distributed" vertical="center" indent="1"/>
    </xf>
    <xf numFmtId="178" fontId="219" fillId="0" borderId="114" xfId="0" applyNumberFormat="1" applyFont="1" applyBorder="1" applyAlignment="1">
      <alignment vertical="center"/>
    </xf>
    <xf numFmtId="178" fontId="41" fillId="0" borderId="114" xfId="7" applyNumberFormat="1" applyFont="1" applyBorder="1" applyAlignment="1">
      <alignment vertical="center"/>
    </xf>
    <xf numFmtId="178" fontId="41" fillId="0" borderId="114" xfId="9" applyNumberFormat="1" applyFont="1" applyBorder="1" applyAlignment="1">
      <alignment horizontal="center" vertical="center"/>
    </xf>
    <xf numFmtId="0" fontId="41" fillId="0" borderId="110" xfId="24" applyFont="1" applyBorder="1" applyAlignment="1">
      <alignment vertical="center"/>
    </xf>
    <xf numFmtId="0" fontId="219" fillId="0" borderId="107" xfId="26" applyNumberFormat="1" applyFont="1" applyBorder="1" applyAlignment="1">
      <alignment horizontal="distributed" vertical="center" indent="1"/>
    </xf>
    <xf numFmtId="0" fontId="41" fillId="0" borderId="102" xfId="8847" applyNumberFormat="1" applyFont="1" applyFill="1" applyBorder="1" applyAlignment="1">
      <alignment horizontal="left" vertical="center" indent="2"/>
    </xf>
    <xf numFmtId="0" fontId="41" fillId="0" borderId="102" xfId="8847" applyNumberFormat="1" applyFont="1" applyBorder="1" applyAlignment="1">
      <alignment horizontal="left" vertical="center" indent="2"/>
    </xf>
    <xf numFmtId="190" fontId="227" fillId="0" borderId="102" xfId="8831" applyNumberFormat="1" applyFont="1" applyFill="1" applyBorder="1" applyAlignment="1">
      <alignment vertical="center"/>
    </xf>
    <xf numFmtId="0" fontId="41" fillId="0" borderId="0" xfId="8847" applyFont="1" applyFill="1" applyAlignment="1">
      <alignment horizontal="left" vertical="center" indent="2"/>
    </xf>
    <xf numFmtId="0" fontId="41" fillId="0" borderId="0" xfId="8847" applyFont="1" applyFill="1" applyAlignment="1">
      <alignment horizontal="left" vertical="center" indent="1"/>
    </xf>
    <xf numFmtId="272" fontId="41" fillId="0" borderId="0" xfId="8847" applyNumberFormat="1" applyFont="1" applyFill="1" applyAlignment="1">
      <alignment vertical="center"/>
    </xf>
    <xf numFmtId="0" fontId="41" fillId="0" borderId="0" xfId="8847" applyFont="1" applyFill="1" applyAlignment="1">
      <alignment horizontal="right" vertical="center" indent="1"/>
    </xf>
    <xf numFmtId="0" fontId="41" fillId="0" borderId="0" xfId="30" applyNumberFormat="1" applyFont="1" applyFill="1" applyBorder="1" applyAlignment="1">
      <alignment vertical="center"/>
    </xf>
    <xf numFmtId="0" fontId="42" fillId="0" borderId="103" xfId="8847" applyFont="1" applyFill="1" applyBorder="1" applyAlignment="1">
      <alignment horizontal="left" vertical="center" indent="1"/>
    </xf>
    <xf numFmtId="0" fontId="42" fillId="0" borderId="104" xfId="8847" applyFont="1" applyFill="1" applyBorder="1" applyAlignment="1">
      <alignment horizontal="left" vertical="center" indent="1"/>
    </xf>
    <xf numFmtId="0" fontId="42" fillId="0" borderId="105" xfId="8847" applyFont="1" applyFill="1" applyBorder="1" applyAlignment="1">
      <alignment horizontal="left" vertical="center" indent="1"/>
    </xf>
    <xf numFmtId="272" fontId="42" fillId="0" borderId="102" xfId="8847" applyNumberFormat="1" applyFont="1" applyFill="1" applyBorder="1" applyAlignment="1">
      <alignment vertical="center"/>
    </xf>
    <xf numFmtId="0" fontId="42" fillId="0" borderId="102" xfId="8847" applyFont="1" applyFill="1" applyBorder="1" applyAlignment="1">
      <alignment horizontal="right" vertical="center" indent="1"/>
    </xf>
    <xf numFmtId="181" fontId="42" fillId="0" borderId="102" xfId="8847" applyNumberFormat="1" applyFont="1" applyFill="1" applyBorder="1" applyAlignment="1">
      <alignment vertical="center"/>
    </xf>
    <xf numFmtId="0" fontId="41" fillId="0" borderId="103" xfId="11730" applyFont="1" applyFill="1" applyBorder="1" applyAlignment="1">
      <alignment horizontal="left" vertical="center" indent="1"/>
    </xf>
    <xf numFmtId="0" fontId="41" fillId="0" borderId="104" xfId="11730" applyFont="1" applyFill="1" applyBorder="1" applyAlignment="1">
      <alignment horizontal="left" vertical="center" indent="1"/>
    </xf>
    <xf numFmtId="0" fontId="41" fillId="0" borderId="105" xfId="11730" applyFont="1" applyFill="1" applyBorder="1" applyAlignment="1">
      <alignment horizontal="left" vertical="center" indent="1"/>
    </xf>
    <xf numFmtId="272" fontId="41" fillId="0" borderId="102" xfId="8847" applyNumberFormat="1" applyFont="1" applyFill="1" applyBorder="1" applyAlignment="1">
      <alignment vertical="center"/>
    </xf>
    <xf numFmtId="339" fontId="41" fillId="0" borderId="102" xfId="0" applyNumberFormat="1" applyFont="1" applyFill="1" applyBorder="1" applyAlignment="1">
      <alignment horizontal="right" vertical="center" indent="1"/>
    </xf>
    <xf numFmtId="181" fontId="41" fillId="0" borderId="102" xfId="8847" applyNumberFormat="1" applyFont="1" applyFill="1" applyBorder="1" applyAlignment="1">
      <alignment vertical="center"/>
    </xf>
    <xf numFmtId="0" fontId="41" fillId="0" borderId="102" xfId="11766" applyFont="1" applyFill="1" applyBorder="1" applyAlignment="1">
      <alignment horizontal="center" vertical="center"/>
    </xf>
    <xf numFmtId="0" fontId="41" fillId="0" borderId="102" xfId="0" applyFont="1" applyFill="1" applyBorder="1" applyAlignment="1">
      <alignment horizontal="right" vertical="center" indent="1"/>
    </xf>
    <xf numFmtId="177" fontId="41" fillId="0" borderId="102" xfId="0" applyNumberFormat="1" applyFont="1" applyFill="1" applyBorder="1" applyAlignment="1">
      <alignment horizontal="right" vertical="center" indent="1"/>
    </xf>
    <xf numFmtId="340" fontId="41" fillId="0" borderId="102" xfId="0" applyNumberFormat="1" applyFont="1" applyFill="1" applyBorder="1" applyAlignment="1">
      <alignment horizontal="right" vertical="center" indent="1"/>
    </xf>
    <xf numFmtId="341" fontId="41" fillId="0" borderId="102" xfId="11766" applyNumberFormat="1" applyFont="1" applyFill="1" applyBorder="1" applyAlignment="1">
      <alignment horizontal="center" vertical="center"/>
    </xf>
    <xf numFmtId="358" fontId="41" fillId="0" borderId="102" xfId="0" applyNumberFormat="1" applyFont="1" applyFill="1" applyBorder="1" applyAlignment="1">
      <alignment horizontal="right" vertical="center" indent="1"/>
    </xf>
    <xf numFmtId="0" fontId="41" fillId="0" borderId="103" xfId="11730" applyFont="1" applyFill="1" applyBorder="1" applyAlignment="1" applyProtection="1">
      <alignment horizontal="left" vertical="center" indent="1"/>
    </xf>
    <xf numFmtId="0" fontId="41" fillId="0" borderId="104" xfId="11730" applyFont="1" applyFill="1" applyBorder="1" applyAlignment="1">
      <alignment horizontal="left" vertical="center" indent="1" shrinkToFit="1"/>
    </xf>
    <xf numFmtId="0" fontId="41" fillId="0" borderId="105" xfId="11730" applyFont="1" applyFill="1" applyBorder="1" applyAlignment="1">
      <alignment horizontal="left" vertical="center" indent="1" shrinkToFit="1"/>
    </xf>
    <xf numFmtId="0" fontId="41" fillId="0" borderId="103" xfId="8847" applyFont="1" applyFill="1" applyBorder="1" applyAlignment="1">
      <alignment horizontal="center" vertical="center"/>
    </xf>
    <xf numFmtId="0" fontId="41" fillId="0" borderId="104" xfId="8847" applyFont="1" applyFill="1" applyBorder="1" applyAlignment="1">
      <alignment horizontal="center" vertical="center"/>
    </xf>
    <xf numFmtId="0" fontId="41" fillId="0" borderId="105" xfId="8847" applyFont="1" applyFill="1" applyBorder="1" applyAlignment="1">
      <alignment horizontal="center" vertical="center"/>
    </xf>
    <xf numFmtId="0" fontId="41" fillId="0" borderId="102" xfId="8847" applyFont="1" applyFill="1" applyBorder="1" applyAlignment="1">
      <alignment horizontal="right" vertical="center" indent="1"/>
    </xf>
    <xf numFmtId="0" fontId="41" fillId="0" borderId="103" xfId="11739" applyFont="1" applyFill="1" applyBorder="1" applyAlignment="1">
      <alignment horizontal="left" vertical="center" indent="1"/>
    </xf>
    <xf numFmtId="186" fontId="41" fillId="0" borderId="104" xfId="11739" applyNumberFormat="1" applyFont="1" applyFill="1" applyBorder="1" applyAlignment="1">
      <alignment horizontal="left" vertical="center" indent="1"/>
    </xf>
    <xf numFmtId="0" fontId="41" fillId="0" borderId="105" xfId="11739" applyFont="1" applyFill="1" applyBorder="1" applyAlignment="1">
      <alignment horizontal="left" vertical="center" indent="1"/>
    </xf>
    <xf numFmtId="343" fontId="41" fillId="0" borderId="102" xfId="0" applyNumberFormat="1" applyFont="1" applyFill="1" applyBorder="1" applyAlignment="1">
      <alignment horizontal="right" vertical="center" indent="1"/>
    </xf>
    <xf numFmtId="0" fontId="41" fillId="0" borderId="104" xfId="11739" applyFont="1" applyFill="1" applyBorder="1" applyAlignment="1">
      <alignment horizontal="left" vertical="center" indent="1"/>
    </xf>
    <xf numFmtId="0" fontId="41" fillId="0" borderId="103" xfId="8847" applyFont="1" applyFill="1" applyBorder="1" applyAlignment="1">
      <alignment horizontal="left" vertical="center" indent="1"/>
    </xf>
    <xf numFmtId="0" fontId="41" fillId="0" borderId="104" xfId="8847" applyFont="1" applyFill="1" applyBorder="1" applyAlignment="1">
      <alignment horizontal="left" vertical="center" indent="1"/>
    </xf>
    <xf numFmtId="0" fontId="41" fillId="0" borderId="105" xfId="8847" applyFont="1" applyFill="1" applyBorder="1" applyAlignment="1">
      <alignment horizontal="left" vertical="center" indent="1"/>
    </xf>
    <xf numFmtId="0" fontId="41" fillId="0" borderId="103" xfId="11741" applyFont="1" applyFill="1" applyBorder="1" applyAlignment="1" applyProtection="1">
      <alignment horizontal="left" vertical="center" indent="1"/>
    </xf>
    <xf numFmtId="0" fontId="41" fillId="0" borderId="104" xfId="11741" applyFont="1" applyFill="1" applyBorder="1" applyAlignment="1" applyProtection="1">
      <alignment horizontal="left" vertical="center" indent="1"/>
    </xf>
    <xf numFmtId="0" fontId="41" fillId="0" borderId="105" xfId="11741" applyFont="1" applyFill="1" applyBorder="1" applyAlignment="1" applyProtection="1">
      <alignment horizontal="left" vertical="center" indent="1"/>
    </xf>
    <xf numFmtId="339" fontId="41" fillId="0" borderId="102" xfId="0" applyNumberFormat="1" applyFont="1" applyFill="1" applyBorder="1" applyAlignment="1" applyProtection="1">
      <alignment horizontal="right" vertical="center" indent="1"/>
    </xf>
    <xf numFmtId="0" fontId="41" fillId="0" borderId="102" xfId="11770" applyFont="1" applyFill="1" applyBorder="1" applyAlignment="1">
      <alignment horizontal="center" vertical="center"/>
    </xf>
    <xf numFmtId="0" fontId="41" fillId="0" borderId="102" xfId="0" applyFont="1" applyFill="1" applyBorder="1" applyAlignment="1" applyProtection="1">
      <alignment horizontal="right" vertical="center" indent="1"/>
    </xf>
    <xf numFmtId="0" fontId="41" fillId="0" borderId="105" xfId="11741" applyFont="1" applyFill="1" applyBorder="1" applyAlignment="1">
      <alignment horizontal="left" vertical="center" indent="1"/>
    </xf>
    <xf numFmtId="0" fontId="41" fillId="0" borderId="104" xfId="11741" applyFont="1" applyFill="1" applyBorder="1" applyAlignment="1">
      <alignment horizontal="left" vertical="center" indent="1"/>
    </xf>
    <xf numFmtId="0" fontId="41" fillId="0" borderId="103" xfId="11741" applyFont="1" applyFill="1" applyBorder="1" applyAlignment="1">
      <alignment horizontal="left" vertical="center" indent="1"/>
    </xf>
    <xf numFmtId="341" fontId="41" fillId="0" borderId="102" xfId="11770" applyNumberFormat="1" applyFont="1" applyFill="1" applyBorder="1" applyAlignment="1">
      <alignment horizontal="center" vertical="center"/>
    </xf>
    <xf numFmtId="340" fontId="41" fillId="0" borderId="102" xfId="0" applyNumberFormat="1" applyFont="1" applyFill="1" applyBorder="1" applyAlignment="1" applyProtection="1">
      <alignment horizontal="right" vertical="center" indent="1"/>
    </xf>
    <xf numFmtId="0" fontId="41" fillId="0" borderId="105" xfId="8846" applyFont="1" applyFill="1" applyBorder="1" applyAlignment="1" applyProtection="1">
      <alignment horizontal="left" vertical="center" indent="1"/>
    </xf>
    <xf numFmtId="0" fontId="41" fillId="0" borderId="103" xfId="11743" applyFont="1" applyFill="1" applyBorder="1" applyAlignment="1">
      <alignment horizontal="left" vertical="center" indent="1"/>
    </xf>
    <xf numFmtId="0" fontId="41" fillId="0" borderId="104" xfId="11743" applyFont="1" applyFill="1" applyBorder="1" applyAlignment="1">
      <alignment horizontal="left" vertical="center" indent="1"/>
    </xf>
    <xf numFmtId="0" fontId="41" fillId="0" borderId="105" xfId="11743" applyFont="1" applyFill="1" applyBorder="1" applyAlignment="1">
      <alignment horizontal="left" vertical="center" indent="1"/>
    </xf>
    <xf numFmtId="0" fontId="41" fillId="0" borderId="102" xfId="11771" applyFont="1" applyFill="1" applyBorder="1" applyAlignment="1">
      <alignment horizontal="center" vertical="center"/>
    </xf>
    <xf numFmtId="341" fontId="41" fillId="0" borderId="102" xfId="11771" applyNumberFormat="1" applyFont="1" applyFill="1" applyBorder="1" applyAlignment="1">
      <alignment horizontal="center" vertical="center"/>
    </xf>
    <xf numFmtId="342" fontId="41" fillId="0" borderId="102" xfId="11681" applyNumberFormat="1" applyFont="1" applyFill="1" applyBorder="1" applyAlignment="1">
      <alignment horizontal="center" vertical="center"/>
    </xf>
    <xf numFmtId="0" fontId="41" fillId="0" borderId="103" xfId="11746" applyFont="1" applyFill="1" applyBorder="1" applyAlignment="1">
      <alignment horizontal="left" vertical="center" indent="1"/>
    </xf>
    <xf numFmtId="0" fontId="41" fillId="0" borderId="104" xfId="11746" applyFont="1" applyFill="1" applyBorder="1" applyAlignment="1">
      <alignment horizontal="left" vertical="center" indent="1"/>
    </xf>
    <xf numFmtId="0" fontId="41" fillId="0" borderId="105" xfId="11746" applyFont="1" applyFill="1" applyBorder="1" applyAlignment="1">
      <alignment horizontal="left" vertical="center" indent="1"/>
    </xf>
    <xf numFmtId="341" fontId="41" fillId="0" borderId="102" xfId="11772" applyNumberFormat="1" applyFont="1" applyFill="1" applyBorder="1" applyAlignment="1">
      <alignment horizontal="center" vertical="center"/>
    </xf>
    <xf numFmtId="0" fontId="41" fillId="0" borderId="102" xfId="11772" applyFont="1" applyFill="1" applyBorder="1" applyAlignment="1">
      <alignment horizontal="center" vertical="center"/>
    </xf>
    <xf numFmtId="0" fontId="41" fillId="0" borderId="104" xfId="11746" applyFont="1" applyFill="1" applyBorder="1" applyAlignment="1">
      <alignment horizontal="left" vertical="center" indent="1" shrinkToFit="1"/>
    </xf>
    <xf numFmtId="0" fontId="41" fillId="0" borderId="105" xfId="11746" applyFont="1" applyFill="1" applyBorder="1" applyAlignment="1">
      <alignment horizontal="left" vertical="center" indent="1" shrinkToFit="1"/>
    </xf>
    <xf numFmtId="0" fontId="41" fillId="0" borderId="103" xfId="11748" applyFont="1" applyFill="1" applyBorder="1" applyAlignment="1">
      <alignment horizontal="left" vertical="center" indent="1"/>
    </xf>
    <xf numFmtId="0" fontId="41" fillId="0" borderId="104" xfId="11748" applyFont="1" applyFill="1" applyBorder="1" applyAlignment="1">
      <alignment horizontal="left" vertical="center" indent="1"/>
    </xf>
    <xf numFmtId="0" fontId="41" fillId="0" borderId="105" xfId="11748" applyFont="1" applyFill="1" applyBorder="1" applyAlignment="1">
      <alignment horizontal="left" vertical="center" indent="1"/>
    </xf>
    <xf numFmtId="0" fontId="41" fillId="0" borderId="102" xfId="11773" applyFont="1" applyFill="1" applyBorder="1" applyAlignment="1">
      <alignment horizontal="center" vertical="center"/>
    </xf>
    <xf numFmtId="0" fontId="42" fillId="0" borderId="103" xfId="11748" applyFont="1" applyFill="1" applyBorder="1" applyAlignment="1">
      <alignment horizontal="left" vertical="center" indent="1"/>
    </xf>
    <xf numFmtId="341" fontId="41" fillId="0" borderId="102" xfId="11773" applyNumberFormat="1" applyFont="1" applyFill="1" applyBorder="1" applyAlignment="1">
      <alignment horizontal="center" vertical="center"/>
    </xf>
    <xf numFmtId="0" fontId="41" fillId="0" borderId="103" xfId="11750" applyFont="1" applyFill="1" applyBorder="1" applyAlignment="1">
      <alignment horizontal="left" vertical="center" indent="1"/>
    </xf>
    <xf numFmtId="0" fontId="41" fillId="0" borderId="104" xfId="11750" applyFont="1" applyFill="1" applyBorder="1" applyAlignment="1">
      <alignment horizontal="left" vertical="center" indent="1"/>
    </xf>
    <xf numFmtId="0" fontId="41" fillId="0" borderId="105" xfId="11750" applyFont="1" applyFill="1" applyBorder="1" applyAlignment="1">
      <alignment horizontal="left" vertical="center" indent="1"/>
    </xf>
    <xf numFmtId="0" fontId="41" fillId="0" borderId="102" xfId="11774" applyFont="1" applyFill="1" applyBorder="1" applyAlignment="1">
      <alignment horizontal="center" vertical="center"/>
    </xf>
    <xf numFmtId="0" fontId="42" fillId="0" borderId="103" xfId="11750" applyFont="1" applyFill="1" applyBorder="1" applyAlignment="1">
      <alignment horizontal="left" vertical="center" indent="1"/>
    </xf>
    <xf numFmtId="341" fontId="41" fillId="0" borderId="102" xfId="11774" applyNumberFormat="1" applyFont="1" applyFill="1" applyBorder="1" applyAlignment="1">
      <alignment horizontal="center" vertical="center"/>
    </xf>
    <xf numFmtId="0" fontId="41" fillId="0" borderId="103" xfId="11752" applyFont="1" applyFill="1" applyBorder="1" applyAlignment="1">
      <alignment horizontal="left" vertical="center" indent="1"/>
    </xf>
    <xf numFmtId="0" fontId="41" fillId="0" borderId="104" xfId="11752" applyFont="1" applyFill="1" applyBorder="1" applyAlignment="1">
      <alignment horizontal="left" vertical="center" indent="1"/>
    </xf>
    <xf numFmtId="0" fontId="41" fillId="0" borderId="105" xfId="11752" applyFont="1" applyFill="1" applyBorder="1" applyAlignment="1">
      <alignment horizontal="left" vertical="center" indent="1"/>
    </xf>
    <xf numFmtId="341" fontId="41" fillId="0" borderId="102" xfId="11776" applyNumberFormat="1" applyFont="1" applyFill="1" applyBorder="1" applyAlignment="1">
      <alignment horizontal="center" vertical="center"/>
    </xf>
    <xf numFmtId="0" fontId="42" fillId="0" borderId="103" xfId="11752" applyFont="1" applyFill="1" applyBorder="1" applyAlignment="1">
      <alignment horizontal="left" vertical="center" indent="1"/>
    </xf>
    <xf numFmtId="0" fontId="41" fillId="0" borderId="102" xfId="11776" applyFont="1" applyFill="1" applyBorder="1" applyAlignment="1">
      <alignment horizontal="center" vertical="center"/>
    </xf>
    <xf numFmtId="0" fontId="41" fillId="0" borderId="103" xfId="11754" applyFont="1" applyFill="1" applyBorder="1" applyAlignment="1">
      <alignment horizontal="left" vertical="center" indent="1"/>
    </xf>
    <xf numFmtId="0" fontId="41" fillId="0" borderId="104" xfId="11754" applyFont="1" applyFill="1" applyBorder="1" applyAlignment="1">
      <alignment horizontal="left" vertical="center" indent="1"/>
    </xf>
    <xf numFmtId="0" fontId="41" fillId="0" borderId="105" xfId="11754" applyFont="1" applyFill="1" applyBorder="1" applyAlignment="1">
      <alignment horizontal="left" vertical="center" indent="1"/>
    </xf>
    <xf numFmtId="0" fontId="41" fillId="0" borderId="102" xfId="11777" applyFont="1" applyFill="1" applyBorder="1" applyAlignment="1">
      <alignment horizontal="center" vertical="center"/>
    </xf>
    <xf numFmtId="341" fontId="41" fillId="0" borderId="102" xfId="11777" applyNumberFormat="1" applyFont="1" applyFill="1" applyBorder="1" applyAlignment="1">
      <alignment horizontal="center" vertical="center"/>
    </xf>
    <xf numFmtId="0" fontId="41" fillId="0" borderId="103" xfId="11756" applyFont="1" applyFill="1" applyBorder="1" applyAlignment="1">
      <alignment horizontal="left" vertical="center" indent="1" shrinkToFit="1"/>
    </xf>
    <xf numFmtId="0" fontId="41" fillId="0" borderId="104" xfId="11756" applyFont="1" applyFill="1" applyBorder="1" applyAlignment="1">
      <alignment horizontal="left" vertical="center" indent="1"/>
    </xf>
    <xf numFmtId="0" fontId="41" fillId="0" borderId="105" xfId="11756" applyFont="1" applyFill="1" applyBorder="1" applyAlignment="1">
      <alignment horizontal="left" vertical="center" indent="1"/>
    </xf>
    <xf numFmtId="0" fontId="41" fillId="0" borderId="102" xfId="11778" applyFont="1" applyFill="1" applyBorder="1" applyAlignment="1">
      <alignment horizontal="center" vertical="center"/>
    </xf>
    <xf numFmtId="341" fontId="41" fillId="0" borderId="102" xfId="11778" applyNumberFormat="1" applyFont="1" applyFill="1" applyBorder="1" applyAlignment="1">
      <alignment horizontal="center" vertical="center"/>
    </xf>
    <xf numFmtId="0" fontId="41" fillId="0" borderId="104" xfId="11756" applyFont="1" applyFill="1" applyBorder="1" applyAlignment="1" applyProtection="1">
      <alignment horizontal="left" vertical="center" indent="1"/>
      <protection locked="0"/>
    </xf>
    <xf numFmtId="0" fontId="41" fillId="0" borderId="103" xfId="11758" applyFont="1" applyFill="1" applyBorder="1" applyAlignment="1">
      <alignment horizontal="left" vertical="center" indent="1"/>
    </xf>
    <xf numFmtId="0" fontId="41" fillId="0" borderId="104" xfId="11758" applyFont="1" applyFill="1" applyBorder="1" applyAlignment="1">
      <alignment horizontal="left" vertical="center" indent="1"/>
    </xf>
    <xf numFmtId="0" fontId="41" fillId="0" borderId="105" xfId="11758" applyFont="1" applyFill="1" applyBorder="1" applyAlignment="1">
      <alignment horizontal="left" vertical="center" indent="1"/>
    </xf>
    <xf numFmtId="341" fontId="41" fillId="0" borderId="102" xfId="11779" applyNumberFormat="1" applyFont="1" applyFill="1" applyBorder="1" applyAlignment="1">
      <alignment horizontal="center" vertical="center"/>
    </xf>
    <xf numFmtId="0" fontId="41" fillId="0" borderId="102" xfId="11779" applyFont="1" applyFill="1" applyBorder="1" applyAlignment="1">
      <alignment horizontal="center" vertical="center"/>
    </xf>
    <xf numFmtId="0" fontId="41" fillId="0" borderId="103" xfId="11760" applyFont="1" applyFill="1" applyBorder="1" applyAlignment="1">
      <alignment horizontal="left" vertical="center" indent="1"/>
    </xf>
    <xf numFmtId="0" fontId="41" fillId="0" borderId="104" xfId="11760" applyFont="1" applyFill="1" applyBorder="1" applyAlignment="1">
      <alignment horizontal="left" vertical="center" indent="1"/>
    </xf>
    <xf numFmtId="0" fontId="41" fillId="0" borderId="105" xfId="11760" applyFont="1" applyFill="1" applyBorder="1" applyAlignment="1">
      <alignment horizontal="left" vertical="center" indent="1"/>
    </xf>
    <xf numFmtId="0" fontId="41" fillId="0" borderId="102" xfId="11780" applyFont="1" applyFill="1" applyBorder="1" applyAlignment="1">
      <alignment horizontal="center" vertical="center"/>
    </xf>
    <xf numFmtId="341" fontId="41" fillId="0" borderId="102" xfId="11780" applyNumberFormat="1" applyFont="1" applyFill="1" applyBorder="1" applyAlignment="1">
      <alignment horizontal="center" vertical="center"/>
    </xf>
    <xf numFmtId="0" fontId="41" fillId="0" borderId="103" xfId="11763" applyFont="1" applyFill="1" applyBorder="1" applyAlignment="1">
      <alignment horizontal="left" vertical="center" indent="1"/>
    </xf>
    <xf numFmtId="0" fontId="42" fillId="0" borderId="104" xfId="11763" applyFont="1" applyFill="1" applyBorder="1" applyAlignment="1">
      <alignment horizontal="left" vertical="center" indent="1"/>
    </xf>
    <xf numFmtId="311" fontId="41" fillId="0" borderId="105" xfId="11763" applyNumberFormat="1" applyFont="1" applyFill="1" applyBorder="1" applyAlignment="1">
      <alignment horizontal="left" vertical="center" indent="1"/>
    </xf>
    <xf numFmtId="0" fontId="41" fillId="0" borderId="102" xfId="11781" applyFont="1" applyFill="1" applyBorder="1" applyAlignment="1">
      <alignment horizontal="center" vertical="center"/>
    </xf>
    <xf numFmtId="0" fontId="41" fillId="0" borderId="104" xfId="11763" applyFont="1" applyFill="1" applyBorder="1" applyAlignment="1">
      <alignment horizontal="left" vertical="center" indent="1"/>
    </xf>
    <xf numFmtId="0" fontId="41" fillId="0" borderId="105" xfId="11763" applyFont="1" applyFill="1" applyBorder="1" applyAlignment="1">
      <alignment horizontal="left" vertical="center" indent="1"/>
    </xf>
    <xf numFmtId="341" fontId="41" fillId="0" borderId="102" xfId="11781" applyNumberFormat="1" applyFont="1" applyFill="1" applyBorder="1" applyAlignment="1">
      <alignment horizontal="center" vertical="center"/>
    </xf>
    <xf numFmtId="0" fontId="42" fillId="0" borderId="103" xfId="8847" applyFont="1" applyFill="1" applyBorder="1" applyAlignment="1">
      <alignment horizontal="center" vertical="center"/>
    </xf>
    <xf numFmtId="0" fontId="42" fillId="0" borderId="104" xfId="8847" applyFont="1" applyFill="1" applyBorder="1" applyAlignment="1">
      <alignment horizontal="center" vertical="center"/>
    </xf>
    <xf numFmtId="0" fontId="42" fillId="0" borderId="105" xfId="8847" applyFont="1" applyFill="1" applyBorder="1" applyAlignment="1">
      <alignment horizontal="center" vertical="center"/>
    </xf>
    <xf numFmtId="0" fontId="41" fillId="0" borderId="102" xfId="0" applyFont="1" applyFill="1" applyBorder="1" applyAlignment="1">
      <alignment horizontal="center" vertical="center"/>
    </xf>
    <xf numFmtId="343" fontId="41" fillId="0" borderId="102" xfId="0" applyNumberFormat="1" applyFont="1" applyFill="1" applyBorder="1" applyAlignment="1">
      <alignment horizontal="center" vertical="center"/>
    </xf>
    <xf numFmtId="0" fontId="41" fillId="0" borderId="102" xfId="0" applyFont="1" applyFill="1" applyBorder="1" applyAlignment="1" applyProtection="1">
      <alignment horizontal="center" vertical="center"/>
    </xf>
    <xf numFmtId="177" fontId="41" fillId="0" borderId="102" xfId="0" applyNumberFormat="1" applyFont="1" applyFill="1" applyBorder="1" applyAlignment="1">
      <alignment horizontal="center" vertical="center"/>
    </xf>
    <xf numFmtId="359" fontId="41" fillId="0" borderId="102" xfId="0" applyNumberFormat="1" applyFont="1" applyFill="1" applyBorder="1" applyAlignment="1">
      <alignment horizontal="right" vertical="center" indent="1"/>
    </xf>
    <xf numFmtId="360" fontId="41" fillId="0" borderId="102" xfId="0" applyNumberFormat="1" applyFont="1" applyFill="1" applyBorder="1" applyAlignment="1">
      <alignment horizontal="right" vertical="center" indent="1"/>
    </xf>
    <xf numFmtId="359" fontId="41" fillId="0" borderId="102" xfId="0" applyNumberFormat="1" applyFont="1" applyFill="1" applyBorder="1" applyAlignment="1">
      <alignment horizontal="center" vertical="center"/>
    </xf>
    <xf numFmtId="341" fontId="41" fillId="0" borderId="102" xfId="11768" applyNumberFormat="1" applyFont="1" applyFill="1" applyBorder="1" applyAlignment="1">
      <alignment horizontal="center" vertical="center"/>
    </xf>
    <xf numFmtId="0" fontId="41" fillId="0" borderId="102" xfId="0" applyNumberFormat="1" applyFont="1" applyFill="1" applyBorder="1" applyAlignment="1">
      <alignment horizontal="center" vertical="center"/>
    </xf>
    <xf numFmtId="0" fontId="41" fillId="0" borderId="114" xfId="8853" applyFont="1" applyFill="1" applyBorder="1" applyAlignment="1">
      <alignment horizontal="center" vertical="center"/>
    </xf>
    <xf numFmtId="0" fontId="41" fillId="0" borderId="0" xfId="11782" applyFont="1" applyFill="1" applyAlignment="1">
      <alignment horizontal="center" vertical="center"/>
    </xf>
    <xf numFmtId="181" fontId="41" fillId="0" borderId="0" xfId="11782" applyNumberFormat="1" applyFont="1" applyFill="1" applyAlignment="1">
      <alignment vertical="center"/>
    </xf>
    <xf numFmtId="0" fontId="41" fillId="0" borderId="103" xfId="11782" applyNumberFormat="1" applyFont="1" applyFill="1" applyBorder="1" applyAlignment="1">
      <alignment horizontal="center" vertical="center"/>
    </xf>
    <xf numFmtId="178" fontId="41" fillId="0" borderId="104" xfId="11782" applyNumberFormat="1" applyFont="1" applyFill="1" applyBorder="1" applyAlignment="1">
      <alignment horizontal="center" vertical="center"/>
    </xf>
    <xf numFmtId="178" fontId="41" fillId="0" borderId="105" xfId="11782" applyNumberFormat="1" applyFont="1" applyFill="1" applyBorder="1" applyAlignment="1">
      <alignment horizontal="center" vertical="center"/>
    </xf>
    <xf numFmtId="0" fontId="41" fillId="0" borderId="102" xfId="11782" applyFont="1" applyFill="1" applyBorder="1" applyAlignment="1">
      <alignment horizontal="center" vertical="center"/>
    </xf>
    <xf numFmtId="272" fontId="41" fillId="0" borderId="102" xfId="11782" applyNumberFormat="1" applyFont="1" applyFill="1" applyBorder="1" applyAlignment="1">
      <alignment vertical="center"/>
    </xf>
    <xf numFmtId="181" fontId="41" fillId="0" borderId="102" xfId="11782" applyNumberFormat="1" applyFont="1" applyFill="1" applyBorder="1" applyAlignment="1">
      <alignment vertical="center"/>
    </xf>
    <xf numFmtId="0" fontId="41" fillId="0" borderId="103" xfId="11731" applyFont="1" applyFill="1" applyBorder="1" applyAlignment="1">
      <alignment horizontal="left" vertical="center" indent="1"/>
    </xf>
    <xf numFmtId="0" fontId="41" fillId="0" borderId="104" xfId="11731" applyFont="1" applyFill="1" applyBorder="1" applyAlignment="1">
      <alignment horizontal="left" vertical="center" indent="1"/>
    </xf>
    <xf numFmtId="0" fontId="41" fillId="0" borderId="105" xfId="11731" applyFont="1" applyFill="1" applyBorder="1" applyAlignment="1">
      <alignment horizontal="left" vertical="center" indent="1"/>
    </xf>
    <xf numFmtId="0" fontId="41" fillId="0" borderId="102" xfId="11767" applyFont="1" applyFill="1" applyBorder="1" applyAlignment="1">
      <alignment horizontal="center" vertical="center"/>
    </xf>
    <xf numFmtId="341" fontId="41" fillId="0" borderId="102" xfId="11767" applyNumberFormat="1" applyFont="1" applyFill="1" applyBorder="1" applyAlignment="1">
      <alignment horizontal="center" vertical="center"/>
    </xf>
    <xf numFmtId="0" fontId="40" fillId="0" borderId="107" xfId="21" applyFont="1" applyBorder="1" applyAlignment="1">
      <alignment horizontal="center" vertical="center" wrapText="1"/>
    </xf>
    <xf numFmtId="0" fontId="40" fillId="0" borderId="107" xfId="21" applyFont="1" applyBorder="1" applyAlignment="1">
      <alignment horizontal="center" vertical="center"/>
    </xf>
    <xf numFmtId="178" fontId="41" fillId="0" borderId="0" xfId="17" applyNumberFormat="1" applyFont="1" applyBorder="1" applyAlignment="1">
      <alignment vertical="center"/>
    </xf>
    <xf numFmtId="178" fontId="41" fillId="0" borderId="0" xfId="4" applyNumberFormat="1" applyFont="1" applyBorder="1" applyAlignment="1">
      <alignment vertical="center"/>
    </xf>
    <xf numFmtId="178" fontId="59" fillId="0" borderId="10" xfId="22" applyNumberFormat="1" applyFont="1" applyBorder="1" applyAlignment="1">
      <alignment vertical="center"/>
    </xf>
    <xf numFmtId="178" fontId="59" fillId="0" borderId="10" xfId="17" applyNumberFormat="1" applyFont="1" applyBorder="1" applyAlignment="1">
      <alignment vertical="center"/>
    </xf>
    <xf numFmtId="178" fontId="59" fillId="0" borderId="13" xfId="17" applyNumberFormat="1" applyFont="1" applyBorder="1" applyAlignment="1">
      <alignment horizontal="center" vertical="center"/>
    </xf>
    <xf numFmtId="178" fontId="59" fillId="0" borderId="11" xfId="17" applyNumberFormat="1" applyFont="1" applyBorder="1" applyAlignment="1">
      <alignment vertical="center"/>
    </xf>
    <xf numFmtId="178" fontId="41" fillId="0" borderId="11" xfId="17" applyNumberFormat="1" applyFont="1" applyBorder="1" applyAlignment="1">
      <alignment vertical="center"/>
    </xf>
    <xf numFmtId="178" fontId="59" fillId="0" borderId="12" xfId="17" applyNumberFormat="1" applyFont="1" applyBorder="1" applyAlignment="1">
      <alignment vertical="center"/>
    </xf>
    <xf numFmtId="178" fontId="61" fillId="0" borderId="9" xfId="17" applyNumberFormat="1" applyFont="1" applyBorder="1" applyAlignment="1">
      <alignment vertical="center"/>
    </xf>
    <xf numFmtId="178" fontId="9" fillId="0" borderId="0" xfId="17" applyNumberFormat="1" applyFont="1" applyBorder="1" applyAlignment="1">
      <alignment vertical="center"/>
    </xf>
    <xf numFmtId="0" fontId="37" fillId="0" borderId="102" xfId="21" applyFont="1" applyBorder="1" applyAlignment="1">
      <alignment horizontal="center" vertical="center"/>
    </xf>
    <xf numFmtId="0" fontId="42" fillId="46" borderId="102" xfId="4" applyNumberFormat="1" applyFont="1" applyFill="1" applyBorder="1" applyAlignment="1">
      <alignment horizontal="left" vertical="center" indent="1"/>
    </xf>
    <xf numFmtId="183" fontId="59" fillId="0" borderId="114" xfId="4" applyNumberFormat="1" applyFont="1" applyBorder="1" applyAlignment="1">
      <alignment horizontal="right" vertical="center"/>
    </xf>
    <xf numFmtId="183" fontId="61" fillId="0" borderId="106" xfId="4" applyNumberFormat="1" applyFont="1" applyBorder="1" applyAlignment="1">
      <alignment horizontal="right" vertical="center"/>
    </xf>
    <xf numFmtId="0" fontId="50" fillId="0" borderId="0" xfId="29" applyFont="1" applyAlignment="1">
      <alignment horizontal="center" vertical="center"/>
    </xf>
    <xf numFmtId="0" fontId="41" fillId="0" borderId="0" xfId="30" applyFont="1" applyAlignment="1">
      <alignment horizontal="center" vertical="center"/>
    </xf>
    <xf numFmtId="0" fontId="41" fillId="0" borderId="0" xfId="29" applyFont="1" applyAlignment="1">
      <alignment horizontal="center" vertical="center"/>
    </xf>
    <xf numFmtId="0" fontId="42" fillId="0" borderId="0" xfId="29" applyFont="1" applyAlignment="1">
      <alignment horizontal="center" vertical="center"/>
    </xf>
    <xf numFmtId="0" fontId="41" fillId="0" borderId="0" xfId="29" applyNumberFormat="1" applyFont="1" applyAlignment="1">
      <alignment vertical="center"/>
    </xf>
    <xf numFmtId="181" fontId="41" fillId="0" borderId="0" xfId="29" applyNumberFormat="1" applyFont="1" applyAlignment="1">
      <alignment vertical="center"/>
    </xf>
    <xf numFmtId="0" fontId="41" fillId="0" borderId="102" xfId="29" applyNumberFormat="1" applyFont="1" applyBorder="1" applyAlignment="1">
      <alignment horizontal="left" vertical="center" indent="1"/>
    </xf>
    <xf numFmtId="0" fontId="41" fillId="0" borderId="102" xfId="6608" applyNumberFormat="1" applyFont="1" applyBorder="1" applyAlignment="1">
      <alignment horizontal="left" vertical="center" indent="1"/>
    </xf>
    <xf numFmtId="0" fontId="41" fillId="0" borderId="102" xfId="5007" applyFont="1" applyBorder="1" applyAlignment="1">
      <alignment horizontal="center" vertical="center"/>
    </xf>
    <xf numFmtId="0" fontId="41" fillId="0" borderId="102" xfId="8748" applyNumberFormat="1" applyFont="1" applyBorder="1" applyAlignment="1">
      <alignment horizontal="center" vertical="center"/>
    </xf>
    <xf numFmtId="0" fontId="41" fillId="0" borderId="102" xfId="30" applyNumberFormat="1" applyFont="1" applyBorder="1" applyAlignment="1">
      <alignment horizontal="center" vertical="center"/>
    </xf>
    <xf numFmtId="181" fontId="41" fillId="43" borderId="102" xfId="8682" applyNumberFormat="1" applyFont="1" applyFill="1" applyBorder="1" applyAlignment="1">
      <alignment horizontal="right" vertical="center"/>
    </xf>
    <xf numFmtId="181" fontId="41" fillId="43" borderId="102" xfId="8684" applyNumberFormat="1" applyFont="1" applyFill="1" applyBorder="1" applyAlignment="1">
      <alignment horizontal="right" vertical="center"/>
    </xf>
    <xf numFmtId="181" fontId="41" fillId="0" borderId="102" xfId="6619" applyNumberFormat="1" applyFont="1" applyBorder="1" applyAlignment="1">
      <alignment horizontal="right" vertical="center"/>
    </xf>
    <xf numFmtId="0" fontId="41" fillId="0" borderId="102" xfId="30" applyFont="1" applyBorder="1" applyAlignment="1">
      <alignment horizontal="center" vertical="center"/>
    </xf>
    <xf numFmtId="183" fontId="41" fillId="0" borderId="102" xfId="30" applyNumberFormat="1" applyFont="1" applyBorder="1" applyAlignment="1">
      <alignment horizontal="center" vertical="center"/>
    </xf>
    <xf numFmtId="181" fontId="41" fillId="43" borderId="102" xfId="8682" applyNumberFormat="1" applyFont="1" applyFill="1" applyBorder="1" applyAlignment="1">
      <alignment horizontal="right" vertical="center" shrinkToFit="1"/>
    </xf>
    <xf numFmtId="181" fontId="41" fillId="43" borderId="102" xfId="8684" applyNumberFormat="1" applyFont="1" applyFill="1" applyBorder="1" applyAlignment="1">
      <alignment horizontal="right" vertical="center" shrinkToFit="1"/>
    </xf>
    <xf numFmtId="181" fontId="41" fillId="43" borderId="102" xfId="8685" applyNumberFormat="1" applyFont="1" applyFill="1" applyBorder="1" applyAlignment="1">
      <alignment horizontal="right" vertical="center"/>
    </xf>
    <xf numFmtId="181" fontId="41" fillId="43" borderId="102" xfId="8686" applyNumberFormat="1" applyFont="1" applyFill="1" applyBorder="1" applyAlignment="1">
      <alignment horizontal="right" vertical="center"/>
    </xf>
    <xf numFmtId="181" fontId="41" fillId="43" borderId="102" xfId="8685" applyNumberFormat="1" applyFont="1" applyFill="1" applyBorder="1" applyAlignment="1">
      <alignment horizontal="right" vertical="center" shrinkToFit="1"/>
    </xf>
    <xf numFmtId="181" fontId="41" fillId="43" borderId="102" xfId="8686" applyNumberFormat="1" applyFont="1" applyFill="1" applyBorder="1" applyAlignment="1">
      <alignment horizontal="right" vertical="center" shrinkToFit="1"/>
    </xf>
    <xf numFmtId="0" fontId="41" fillId="0" borderId="102" xfId="29" applyFont="1" applyBorder="1" applyAlignment="1">
      <alignment vertical="center"/>
    </xf>
    <xf numFmtId="181" fontId="41" fillId="0" borderId="102" xfId="29" applyNumberFormat="1" applyFont="1" applyBorder="1" applyAlignment="1">
      <alignment vertical="center"/>
    </xf>
    <xf numFmtId="0" fontId="41" fillId="0" borderId="0" xfId="29" applyNumberFormat="1" applyFont="1" applyBorder="1" applyAlignment="1">
      <alignment horizontal="center" vertical="center"/>
    </xf>
    <xf numFmtId="0" fontId="41" fillId="0" borderId="0" xfId="29" applyFont="1" applyBorder="1" applyAlignment="1">
      <alignment horizontal="center" vertical="center"/>
    </xf>
    <xf numFmtId="0" fontId="41" fillId="0" borderId="103" xfId="6608" applyNumberFormat="1" applyFont="1" applyBorder="1" applyAlignment="1" applyProtection="1">
      <alignment horizontal="center" vertical="center"/>
      <protection hidden="1"/>
    </xf>
    <xf numFmtId="0" fontId="41" fillId="0" borderId="104" xfId="6608" applyNumberFormat="1" applyFont="1" applyBorder="1" applyAlignment="1" applyProtection="1">
      <alignment horizontal="center" vertical="center"/>
      <protection hidden="1"/>
    </xf>
    <xf numFmtId="0" fontId="41" fillId="0" borderId="105" xfId="6608" applyNumberFormat="1" applyFont="1" applyBorder="1" applyAlignment="1" applyProtection="1">
      <alignment horizontal="center" vertical="center"/>
      <protection hidden="1"/>
    </xf>
    <xf numFmtId="0" fontId="41" fillId="0" borderId="103" xfId="29" applyNumberFormat="1" applyFont="1" applyBorder="1" applyAlignment="1">
      <alignment horizontal="center" vertical="center"/>
    </xf>
    <xf numFmtId="0" fontId="41" fillId="0" borderId="104" xfId="29" applyNumberFormat="1" applyFont="1" applyBorder="1" applyAlignment="1">
      <alignment horizontal="center" vertical="center"/>
    </xf>
    <xf numFmtId="0" fontId="41" fillId="0" borderId="105" xfId="29" applyNumberFormat="1" applyFont="1" applyBorder="1" applyAlignment="1">
      <alignment horizontal="center" vertical="center"/>
    </xf>
    <xf numFmtId="0" fontId="41" fillId="0" borderId="102" xfId="29" applyFont="1" applyBorder="1" applyAlignment="1">
      <alignment horizontal="center" vertical="center"/>
    </xf>
    <xf numFmtId="0" fontId="41" fillId="0" borderId="102" xfId="29" applyNumberFormat="1" applyFont="1" applyBorder="1" applyAlignment="1">
      <alignment horizontal="center" vertical="center"/>
    </xf>
    <xf numFmtId="0" fontId="41" fillId="0" borderId="0" xfId="29" applyNumberFormat="1" applyFont="1" applyAlignment="1">
      <alignment horizontal="center" vertical="center"/>
    </xf>
    <xf numFmtId="3" fontId="41" fillId="47" borderId="0" xfId="29" applyNumberFormat="1" applyFont="1" applyFill="1" applyAlignment="1">
      <alignment horizontal="center" vertical="center"/>
    </xf>
    <xf numFmtId="3" fontId="41" fillId="47" borderId="0" xfId="29" applyNumberFormat="1" applyFont="1" applyFill="1" applyAlignment="1">
      <alignment horizontal="right" vertical="center"/>
    </xf>
    <xf numFmtId="3" fontId="41" fillId="47" borderId="0" xfId="29" applyNumberFormat="1" applyFont="1" applyFill="1" applyAlignment="1">
      <alignment vertical="center"/>
    </xf>
    <xf numFmtId="0" fontId="41" fillId="0" borderId="107" xfId="29" applyFont="1" applyBorder="1" applyAlignment="1">
      <alignment horizontal="right" vertical="center"/>
    </xf>
    <xf numFmtId="0" fontId="41" fillId="0" borderId="107" xfId="29" applyFont="1" applyBorder="1" applyAlignment="1">
      <alignment horizontal="center" vertical="center"/>
    </xf>
    <xf numFmtId="182" fontId="41" fillId="0" borderId="107" xfId="29" applyNumberFormat="1" applyFont="1" applyBorder="1" applyAlignment="1">
      <alignment horizontal="right" vertical="center"/>
    </xf>
    <xf numFmtId="38" fontId="41" fillId="0" borderId="107" xfId="4" applyNumberFormat="1" applyFont="1" applyBorder="1" applyAlignment="1">
      <alignment horizontal="right" vertical="center"/>
    </xf>
    <xf numFmtId="183" fontId="41" fillId="0" borderId="107" xfId="29" applyNumberFormat="1" applyFont="1" applyBorder="1" applyAlignment="1">
      <alignment horizontal="right" vertical="center"/>
    </xf>
    <xf numFmtId="0" fontId="41" fillId="0" borderId="114" xfId="29" applyFont="1" applyBorder="1" applyAlignment="1">
      <alignment horizontal="right" vertical="center"/>
    </xf>
    <xf numFmtId="0" fontId="41" fillId="0" borderId="114" xfId="29" applyFont="1" applyBorder="1" applyAlignment="1">
      <alignment horizontal="left" vertical="center"/>
    </xf>
    <xf numFmtId="0" fontId="41" fillId="0" borderId="114" xfId="29" applyFont="1" applyBorder="1" applyAlignment="1">
      <alignment horizontal="center" vertical="center"/>
    </xf>
    <xf numFmtId="182" fontId="41" fillId="0" borderId="114" xfId="29" applyNumberFormat="1" applyFont="1" applyBorder="1" applyAlignment="1">
      <alignment horizontal="right" vertical="center"/>
    </xf>
    <xf numFmtId="38" fontId="41" fillId="0" borderId="114" xfId="4" applyNumberFormat="1" applyFont="1" applyBorder="1" applyAlignment="1">
      <alignment horizontal="right" vertical="center"/>
    </xf>
    <xf numFmtId="183" fontId="41" fillId="0" borderId="114" xfId="29" applyNumberFormat="1" applyFont="1" applyBorder="1" applyAlignment="1">
      <alignment horizontal="right" vertical="center"/>
    </xf>
    <xf numFmtId="0" fontId="41" fillId="0" borderId="106" xfId="29" applyFont="1" applyBorder="1" applyAlignment="1">
      <alignment horizontal="right" vertical="center"/>
    </xf>
    <xf numFmtId="0" fontId="41" fillId="0" borderId="106" xfId="29" applyFont="1" applyBorder="1" applyAlignment="1">
      <alignment horizontal="center" vertical="center"/>
    </xf>
    <xf numFmtId="182" fontId="41" fillId="0" borderId="106" xfId="29" applyNumberFormat="1" applyFont="1" applyBorder="1" applyAlignment="1">
      <alignment horizontal="right" vertical="center"/>
    </xf>
    <xf numFmtId="38" fontId="41" fillId="0" borderId="106" xfId="4" applyNumberFormat="1" applyFont="1" applyBorder="1" applyAlignment="1">
      <alignment horizontal="right" vertical="center"/>
    </xf>
    <xf numFmtId="183" fontId="41" fillId="0" borderId="106" xfId="29" applyNumberFormat="1" applyFont="1" applyBorder="1" applyAlignment="1">
      <alignment horizontal="right" vertical="center"/>
    </xf>
    <xf numFmtId="0" fontId="41" fillId="0" borderId="107" xfId="29" applyFont="1" applyBorder="1" applyAlignment="1">
      <alignment horizontal="left" vertical="center"/>
    </xf>
    <xf numFmtId="41" fontId="42" fillId="0" borderId="103" xfId="8847" applyNumberFormat="1" applyFont="1" applyFill="1" applyBorder="1" applyAlignment="1">
      <alignment horizontal="left" vertical="center" indent="1"/>
    </xf>
    <xf numFmtId="0" fontId="41" fillId="0" borderId="107" xfId="30" applyNumberFormat="1" applyFont="1" applyBorder="1" applyAlignment="1">
      <alignment horizontal="left" vertical="center" indent="1"/>
    </xf>
    <xf numFmtId="181" fontId="41" fillId="0" borderId="107" xfId="4" applyNumberFormat="1" applyFont="1" applyBorder="1" applyAlignment="1">
      <alignment horizontal="center" vertical="center"/>
    </xf>
    <xf numFmtId="181" fontId="41" fillId="0" borderId="107" xfId="4" applyNumberFormat="1" applyFont="1" applyBorder="1" applyAlignment="1">
      <alignment vertical="center"/>
    </xf>
    <xf numFmtId="178" fontId="41" fillId="0" borderId="107" xfId="4" applyNumberFormat="1" applyFont="1" applyBorder="1" applyAlignment="1">
      <alignment vertical="center"/>
    </xf>
    <xf numFmtId="180" fontId="41" fillId="0" borderId="107" xfId="21" applyNumberFormat="1" applyFont="1" applyBorder="1" applyAlignment="1">
      <alignment horizontal="center" vertical="center"/>
    </xf>
    <xf numFmtId="178" fontId="41" fillId="0" borderId="107" xfId="21" applyNumberFormat="1" applyFont="1" applyBorder="1" applyAlignment="1">
      <alignment vertical="center"/>
    </xf>
    <xf numFmtId="3" fontId="41" fillId="0" borderId="107" xfId="21" applyNumberFormat="1" applyFont="1" applyBorder="1" applyAlignment="1">
      <alignment horizontal="center" vertical="center"/>
    </xf>
    <xf numFmtId="180" fontId="265" fillId="0" borderId="0" xfId="24" applyNumberFormat="1" applyFont="1" applyAlignment="1">
      <alignment vertical="center"/>
    </xf>
    <xf numFmtId="181" fontId="42" fillId="0" borderId="0" xfId="8847" applyNumberFormat="1" applyFont="1" applyFill="1" applyBorder="1" applyAlignment="1">
      <alignment horizontal="center" vertical="center"/>
    </xf>
    <xf numFmtId="181" fontId="41" fillId="0" borderId="0" xfId="11728" applyNumberFormat="1" applyFont="1" applyFill="1" applyBorder="1" applyAlignment="1">
      <alignment vertical="center"/>
    </xf>
    <xf numFmtId="0" fontId="41" fillId="0" borderId="0" xfId="8847" applyFont="1" applyFill="1" applyAlignment="1">
      <alignment vertical="center"/>
    </xf>
    <xf numFmtId="0" fontId="41" fillId="0" borderId="103" xfId="8847" applyNumberFormat="1" applyFont="1" applyFill="1" applyBorder="1" applyAlignment="1">
      <alignment horizontal="left" vertical="center" indent="1"/>
    </xf>
    <xf numFmtId="0" fontId="41" fillId="0" borderId="104" xfId="8847" applyNumberFormat="1" applyFont="1" applyFill="1" applyBorder="1" applyAlignment="1">
      <alignment horizontal="left" vertical="center" indent="1"/>
    </xf>
    <xf numFmtId="0" fontId="41" fillId="0" borderId="105" xfId="8847" applyNumberFormat="1" applyFont="1" applyFill="1" applyBorder="1" applyAlignment="1">
      <alignment horizontal="left" vertical="center" indent="1"/>
    </xf>
    <xf numFmtId="181" fontId="41" fillId="0" borderId="105" xfId="8847" applyNumberFormat="1" applyFont="1" applyFill="1" applyBorder="1" applyAlignment="1">
      <alignment horizontal="center" vertical="center"/>
    </xf>
    <xf numFmtId="361" fontId="41" fillId="0" borderId="102" xfId="0" applyNumberFormat="1" applyFont="1" applyFill="1" applyBorder="1" applyAlignment="1">
      <alignment horizontal="right" vertical="center" indent="1"/>
    </xf>
    <xf numFmtId="0" fontId="63" fillId="0" borderId="0" xfId="20" applyNumberFormat="1" applyFont="1" applyBorder="1" applyAlignment="1">
      <alignment horizontal="center" vertical="center"/>
    </xf>
    <xf numFmtId="0" fontId="41" fillId="0" borderId="0" xfId="20" applyNumberFormat="1" applyFont="1" applyAlignment="1">
      <alignment horizontal="left" vertical="center"/>
    </xf>
    <xf numFmtId="0" fontId="41" fillId="0" borderId="11" xfId="21" applyNumberFormat="1" applyFont="1" applyBorder="1" applyAlignment="1">
      <alignment horizontal="center" vertical="center"/>
    </xf>
    <xf numFmtId="0" fontId="41" fillId="0" borderId="12" xfId="21" applyNumberFormat="1" applyFont="1" applyBorder="1" applyAlignment="1">
      <alignment horizontal="center" vertical="center"/>
    </xf>
    <xf numFmtId="0" fontId="9" fillId="0" borderId="0" xfId="17" applyNumberFormat="1" applyFont="1" applyBorder="1" applyAlignment="1">
      <alignment vertical="center"/>
    </xf>
    <xf numFmtId="0" fontId="41" fillId="0" borderId="0" xfId="17" applyNumberFormat="1" applyFont="1" applyBorder="1" applyAlignment="1">
      <alignment vertical="center"/>
    </xf>
    <xf numFmtId="0" fontId="41" fillId="0" borderId="0" xfId="20" applyNumberFormat="1" applyFont="1" applyAlignment="1">
      <alignment vertical="center"/>
    </xf>
    <xf numFmtId="0" fontId="42" fillId="0" borderId="11" xfId="21" applyNumberFormat="1" applyFont="1" applyBorder="1" applyAlignment="1">
      <alignment horizontal="center" vertical="center"/>
    </xf>
    <xf numFmtId="0" fontId="9" fillId="0" borderId="0" xfId="1" applyNumberFormat="1" applyFont="1" applyBorder="1" applyAlignment="1">
      <alignment vertical="center"/>
    </xf>
    <xf numFmtId="0" fontId="41" fillId="0" borderId="32" xfId="0" applyFont="1" applyFill="1" applyBorder="1" applyAlignment="1">
      <alignment horizontal="center" vertical="center"/>
    </xf>
    <xf numFmtId="0" fontId="41" fillId="0" borderId="107" xfId="21" applyNumberFormat="1" applyFont="1" applyBorder="1" applyAlignment="1">
      <alignment horizontal="center" vertical="center"/>
    </xf>
    <xf numFmtId="0" fontId="41" fillId="0" borderId="0" xfId="8853" applyFont="1" applyFill="1" applyBorder="1" applyAlignment="1">
      <alignment vertical="center"/>
    </xf>
    <xf numFmtId="3" fontId="41" fillId="0" borderId="114" xfId="8853" applyNumberFormat="1" applyFont="1" applyFill="1" applyBorder="1" applyAlignment="1">
      <alignment horizontal="center" vertical="center"/>
    </xf>
    <xf numFmtId="178" fontId="41" fillId="0" borderId="114" xfId="39" applyNumberFormat="1" applyFont="1" applyFill="1" applyBorder="1" applyAlignment="1">
      <alignment vertical="center"/>
    </xf>
    <xf numFmtId="0" fontId="41" fillId="0" borderId="114" xfId="8853" applyFont="1" applyFill="1" applyBorder="1" applyAlignment="1">
      <alignment horizontal="left" vertical="center"/>
    </xf>
    <xf numFmtId="0" fontId="41" fillId="0" borderId="3" xfId="8827" applyNumberFormat="1" applyFont="1" applyFill="1" applyBorder="1" applyAlignment="1">
      <alignment horizontal="center" vertical="center"/>
    </xf>
    <xf numFmtId="0" fontId="60" fillId="0" borderId="11" xfId="17" applyFont="1" applyBorder="1" applyAlignment="1">
      <alignment horizontal="left" vertical="center" indent="1" shrinkToFit="1"/>
    </xf>
    <xf numFmtId="186" fontId="60" fillId="0" borderId="3" xfId="17" applyNumberFormat="1" applyFont="1" applyBorder="1" applyAlignment="1">
      <alignment horizontal="center" vertical="center"/>
    </xf>
    <xf numFmtId="0" fontId="227" fillId="0" borderId="12" xfId="8861" applyNumberFormat="1" applyFont="1" applyFill="1" applyBorder="1" applyAlignment="1">
      <alignment horizontal="center" vertical="center"/>
    </xf>
    <xf numFmtId="3" fontId="227" fillId="0" borderId="0" xfId="8858" applyNumberFormat="1" applyFont="1" applyFill="1" applyBorder="1" applyAlignment="1">
      <alignment horizontal="distributed" vertical="center" wrapText="1"/>
    </xf>
    <xf numFmtId="272" fontId="41" fillId="48" borderId="0" xfId="8847" applyNumberFormat="1" applyFont="1" applyFill="1" applyAlignment="1">
      <alignment vertical="center"/>
    </xf>
    <xf numFmtId="3" fontId="42" fillId="48" borderId="106" xfId="8847" applyNumberFormat="1" applyFont="1" applyFill="1" applyBorder="1" applyAlignment="1">
      <alignment horizontal="center" vertical="center"/>
    </xf>
    <xf numFmtId="272" fontId="42" fillId="48" borderId="102" xfId="8847" applyNumberFormat="1" applyFont="1" applyFill="1" applyBorder="1" applyAlignment="1">
      <alignment vertical="center"/>
    </xf>
    <xf numFmtId="272" fontId="41" fillId="48" borderId="102" xfId="11782" applyNumberFormat="1" applyFont="1" applyFill="1" applyBorder="1" applyAlignment="1">
      <alignment vertical="center"/>
    </xf>
    <xf numFmtId="272" fontId="41" fillId="48" borderId="102" xfId="8847" applyNumberFormat="1" applyFont="1" applyFill="1" applyBorder="1" applyAlignment="1">
      <alignment vertical="center"/>
    </xf>
    <xf numFmtId="178" fontId="41" fillId="0" borderId="0" xfId="24" applyNumberFormat="1" applyFont="1" applyBorder="1" applyAlignment="1">
      <alignment vertical="center"/>
    </xf>
    <xf numFmtId="3" fontId="41" fillId="0" borderId="0" xfId="24" applyNumberFormat="1" applyFont="1" applyBorder="1" applyAlignment="1">
      <alignment vertical="center"/>
    </xf>
    <xf numFmtId="362" fontId="41" fillId="0" borderId="0" xfId="24" applyNumberFormat="1" applyFont="1" applyBorder="1" applyAlignment="1">
      <alignment vertical="center"/>
    </xf>
    <xf numFmtId="0" fontId="61" fillId="0" borderId="9" xfId="17" applyFont="1" applyBorder="1" applyAlignment="1">
      <alignment horizontal="center" vertical="center"/>
    </xf>
    <xf numFmtId="0" fontId="42" fillId="0" borderId="9" xfId="20" applyNumberFormat="1" applyFont="1" applyBorder="1" applyAlignment="1">
      <alignment horizontal="center" vertical="center"/>
    </xf>
    <xf numFmtId="0" fontId="42" fillId="0" borderId="102" xfId="29" applyNumberFormat="1" applyFont="1" applyBorder="1" applyAlignment="1">
      <alignment horizontal="center" vertical="center"/>
    </xf>
    <xf numFmtId="178" fontId="40" fillId="0" borderId="107" xfId="21" applyNumberFormat="1" applyFont="1" applyBorder="1" applyAlignment="1">
      <alignment vertical="center"/>
    </xf>
    <xf numFmtId="0" fontId="42" fillId="48" borderId="114" xfId="0" applyFont="1" applyFill="1" applyBorder="1" applyAlignment="1">
      <alignment horizontal="center" vertical="center"/>
    </xf>
    <xf numFmtId="363" fontId="41" fillId="0" borderId="0" xfId="29" applyNumberFormat="1" applyFont="1" applyBorder="1" applyAlignment="1">
      <alignment vertical="center"/>
    </xf>
    <xf numFmtId="363" fontId="41" fillId="47" borderId="0" xfId="29" applyNumberFormat="1" applyFont="1" applyFill="1" applyAlignment="1">
      <alignment horizontal="center" vertical="center"/>
    </xf>
    <xf numFmtId="363" fontId="42" fillId="0" borderId="102" xfId="29" applyNumberFormat="1" applyFont="1" applyBorder="1" applyAlignment="1">
      <alignment horizontal="center" vertical="center"/>
    </xf>
    <xf numFmtId="363" fontId="41" fillId="0" borderId="102" xfId="30" applyNumberFormat="1" applyFont="1" applyBorder="1" applyAlignment="1">
      <alignment vertical="center"/>
    </xf>
    <xf numFmtId="363" fontId="41" fillId="0" borderId="102" xfId="29" applyNumberFormat="1" applyFont="1" applyBorder="1" applyAlignment="1">
      <alignment vertical="center"/>
    </xf>
    <xf numFmtId="363" fontId="41" fillId="0" borderId="0" xfId="29" applyNumberFormat="1" applyFont="1" applyAlignment="1">
      <alignment vertical="center"/>
    </xf>
    <xf numFmtId="363" fontId="41" fillId="0" borderId="102" xfId="30" applyNumberFormat="1" applyFont="1" applyBorder="1" applyAlignment="1">
      <alignment horizontal="right" vertical="center"/>
    </xf>
    <xf numFmtId="0" fontId="23" fillId="0" borderId="0" xfId="15" applyFont="1" applyBorder="1" applyAlignment="1">
      <alignment horizontal="center" vertical="center"/>
    </xf>
    <xf numFmtId="0" fontId="274" fillId="0" borderId="0" xfId="15" applyFont="1">
      <alignment vertical="center"/>
    </xf>
    <xf numFmtId="0" fontId="23" fillId="0" borderId="0" xfId="15" applyFont="1">
      <alignment vertical="center"/>
    </xf>
    <xf numFmtId="0" fontId="125" fillId="0" borderId="0" xfId="15" applyFont="1">
      <alignment vertical="center"/>
    </xf>
    <xf numFmtId="0" fontId="9" fillId="0" borderId="88" xfId="16" applyFont="1" applyBorder="1" applyAlignment="1">
      <alignment vertical="center"/>
    </xf>
    <xf numFmtId="3" fontId="228" fillId="0" borderId="0" xfId="8858" applyNumberFormat="1" applyFont="1" applyFill="1" applyBorder="1" applyAlignment="1">
      <alignment horizontal="distributed" vertical="center"/>
    </xf>
    <xf numFmtId="0" fontId="43" fillId="0" borderId="0" xfId="21" applyFont="1" applyBorder="1" applyAlignment="1">
      <alignment horizontal="center" vertical="center"/>
    </xf>
    <xf numFmtId="0" fontId="41" fillId="0" borderId="0" xfId="25" applyNumberFormat="1" applyFont="1" applyBorder="1" applyAlignment="1">
      <alignment horizontal="left" vertical="center"/>
    </xf>
    <xf numFmtId="0" fontId="42" fillId="0" borderId="1" xfId="23" applyNumberFormat="1" applyFont="1" applyBorder="1" applyAlignment="1">
      <alignment horizontal="center"/>
    </xf>
    <xf numFmtId="0" fontId="42" fillId="0" borderId="2" xfId="23" applyNumberFormat="1" applyFont="1" applyBorder="1" applyAlignment="1">
      <alignment vertical="top"/>
    </xf>
    <xf numFmtId="0" fontId="41" fillId="0" borderId="0" xfId="23" applyNumberFormat="1" applyFont="1" applyAlignment="1">
      <alignment horizontal="center" vertical="center"/>
    </xf>
    <xf numFmtId="0" fontId="41" fillId="0" borderId="0" xfId="23" applyNumberFormat="1" applyFont="1" applyAlignment="1">
      <alignment horizontal="distributed" vertical="center" indent="1"/>
    </xf>
    <xf numFmtId="0" fontId="41" fillId="0" borderId="3" xfId="4" applyNumberFormat="1" applyFont="1" applyBorder="1" applyAlignment="1">
      <alignment horizontal="center" vertical="center" wrapText="1"/>
    </xf>
    <xf numFmtId="0" fontId="41" fillId="0" borderId="0" xfId="23" applyNumberFormat="1" applyFont="1" applyAlignment="1">
      <alignment horizontal="distributed" vertical="center"/>
    </xf>
    <xf numFmtId="0" fontId="41" fillId="0" borderId="5" xfId="23" applyNumberFormat="1" applyFont="1" applyBorder="1" applyAlignment="1">
      <alignment horizontal="center" vertical="center"/>
    </xf>
    <xf numFmtId="0" fontId="41" fillId="0" borderId="5" xfId="23" applyNumberFormat="1" applyFont="1" applyBorder="1" applyAlignment="1">
      <alignment horizontal="distributed" vertical="center" indent="1"/>
    </xf>
    <xf numFmtId="0" fontId="41" fillId="0" borderId="7" xfId="23" applyNumberFormat="1" applyFont="1" applyBorder="1" applyAlignment="1">
      <alignment horizontal="distributed" vertical="center" indent="1"/>
    </xf>
    <xf numFmtId="0" fontId="41" fillId="0" borderId="7" xfId="23" applyNumberFormat="1" applyFont="1" applyBorder="1" applyAlignment="1">
      <alignment horizontal="distributed" vertical="center"/>
    </xf>
    <xf numFmtId="0" fontId="41" fillId="0" borderId="7" xfId="23" applyNumberFormat="1" applyFont="1" applyBorder="1" applyAlignment="1">
      <alignment horizontal="center" vertical="center"/>
    </xf>
    <xf numFmtId="0" fontId="41" fillId="0" borderId="0" xfId="19" applyNumberFormat="1" applyFont="1" applyAlignment="1">
      <alignment horizontal="distributed" vertical="center" indent="1"/>
    </xf>
    <xf numFmtId="0" fontId="41" fillId="0" borderId="3" xfId="1" applyNumberFormat="1" applyFont="1" applyBorder="1" applyAlignment="1">
      <alignment horizontal="centerContinuous" vertical="center"/>
    </xf>
    <xf numFmtId="0" fontId="41" fillId="2" borderId="8" xfId="23" applyNumberFormat="1" applyFont="1" applyFill="1" applyBorder="1" applyAlignment="1">
      <alignment horizontal="centerContinuous" vertical="center"/>
    </xf>
    <xf numFmtId="0" fontId="41" fillId="2" borderId="2" xfId="1" applyNumberFormat="1" applyFont="1" applyFill="1" applyBorder="1" applyAlignment="1">
      <alignment horizontal="centerContinuous" vertical="center"/>
    </xf>
    <xf numFmtId="0" fontId="41" fillId="0" borderId="8" xfId="23" applyNumberFormat="1" applyFont="1" applyBorder="1" applyAlignment="1">
      <alignment horizontal="centerContinuous" vertical="center"/>
    </xf>
    <xf numFmtId="0" fontId="41" fillId="0" borderId="2" xfId="1" applyNumberFormat="1" applyFont="1" applyBorder="1" applyAlignment="1">
      <alignment horizontal="centerContinuous" vertical="center"/>
    </xf>
    <xf numFmtId="0" fontId="41" fillId="45" borderId="2" xfId="1" applyNumberFormat="1" applyFont="1" applyFill="1" applyBorder="1" applyAlignment="1">
      <alignment horizontal="centerContinuous" vertical="center"/>
    </xf>
    <xf numFmtId="0" fontId="42" fillId="46" borderId="85" xfId="1" applyNumberFormat="1" applyFont="1" applyFill="1" applyBorder="1" applyAlignment="1">
      <alignment horizontal="centerContinuous" vertical="center"/>
    </xf>
    <xf numFmtId="0" fontId="41" fillId="0" borderId="0" xfId="1" applyNumberFormat="1" applyFont="1">
      <alignment vertical="center"/>
    </xf>
    <xf numFmtId="0" fontId="42" fillId="0" borderId="11" xfId="1" applyFont="1" applyBorder="1" applyAlignment="1">
      <alignment horizontal="center" vertical="center"/>
    </xf>
    <xf numFmtId="0" fontId="42" fillId="0" borderId="11" xfId="1" applyFont="1" applyBorder="1" applyAlignment="1">
      <alignment horizontal="left" vertical="center" indent="1"/>
    </xf>
    <xf numFmtId="0" fontId="42" fillId="0" borderId="11" xfId="1" applyFont="1" applyBorder="1" applyAlignment="1">
      <alignment horizontal="distributed" vertical="center"/>
    </xf>
    <xf numFmtId="272" fontId="42" fillId="0" borderId="11" xfId="1" applyNumberFormat="1" applyFont="1" applyBorder="1" applyAlignment="1">
      <alignment vertical="center"/>
    </xf>
    <xf numFmtId="178" fontId="42" fillId="0" borderId="11" xfId="1" applyNumberFormat="1" applyFont="1" applyBorder="1" applyAlignment="1">
      <alignment vertical="center"/>
    </xf>
    <xf numFmtId="0" fontId="42" fillId="0" borderId="0" xfId="1" applyFont="1" applyBorder="1" applyAlignment="1">
      <alignment vertical="center"/>
    </xf>
    <xf numFmtId="0" fontId="42" fillId="0" borderId="17" xfId="18" applyFont="1" applyBorder="1" applyAlignment="1">
      <alignment horizontal="left" vertical="center" indent="1"/>
    </xf>
    <xf numFmtId="0" fontId="42" fillId="0" borderId="18" xfId="18" applyFont="1" applyBorder="1" applyAlignment="1">
      <alignment vertical="center"/>
    </xf>
    <xf numFmtId="0" fontId="42" fillId="0" borderId="21" xfId="18" applyFont="1" applyBorder="1" applyAlignment="1">
      <alignment vertical="center"/>
    </xf>
    <xf numFmtId="9" fontId="42" fillId="0" borderId="18" xfId="18" applyNumberFormat="1" applyFont="1" applyBorder="1" applyAlignment="1">
      <alignment horizontal="center" vertical="center"/>
    </xf>
    <xf numFmtId="10" fontId="42" fillId="0" borderId="19" xfId="18" applyNumberFormat="1" applyFont="1" applyBorder="1" applyAlignment="1">
      <alignment horizontal="center" vertical="center"/>
    </xf>
    <xf numFmtId="9" fontId="42" fillId="0" borderId="20" xfId="18" applyNumberFormat="1" applyFont="1" applyBorder="1" applyAlignment="1">
      <alignment horizontal="center" vertical="center"/>
    </xf>
    <xf numFmtId="9" fontId="42" fillId="0" borderId="20" xfId="3618" applyFont="1" applyBorder="1" applyAlignment="1">
      <alignment horizontal="center" vertical="center"/>
    </xf>
    <xf numFmtId="0" fontId="43" fillId="0" borderId="0" xfId="21" applyFont="1" applyBorder="1" applyAlignment="1">
      <alignment horizontal="center" vertical="center"/>
    </xf>
    <xf numFmtId="0" fontId="9" fillId="0" borderId="0" xfId="16" applyFont="1" applyBorder="1" applyAlignment="1">
      <alignment vertical="center"/>
    </xf>
    <xf numFmtId="0" fontId="42" fillId="0" borderId="9" xfId="20" applyNumberFormat="1" applyFont="1" applyBorder="1" applyAlignment="1">
      <alignment horizontal="center" vertical="center" wrapText="1"/>
    </xf>
    <xf numFmtId="0" fontId="42" fillId="0" borderId="9" xfId="20" applyNumberFormat="1" applyFont="1" applyBorder="1" applyAlignment="1">
      <alignment horizontal="center" vertical="center"/>
    </xf>
    <xf numFmtId="180" fontId="42" fillId="0" borderId="9" xfId="20" applyNumberFormat="1" applyFont="1" applyBorder="1" applyAlignment="1">
      <alignment horizontal="center" vertical="center" wrapText="1"/>
    </xf>
    <xf numFmtId="0" fontId="42" fillId="0" borderId="103" xfId="8847" applyNumberFormat="1" applyFont="1" applyFill="1" applyBorder="1" applyAlignment="1">
      <alignment horizontal="center" vertical="center"/>
    </xf>
    <xf numFmtId="0" fontId="42" fillId="0" borderId="9" xfId="20" applyNumberFormat="1" applyFont="1" applyBorder="1" applyAlignment="1">
      <alignment horizontal="center" vertical="center" wrapText="1"/>
    </xf>
    <xf numFmtId="0" fontId="42" fillId="0" borderId="9" xfId="20" applyNumberFormat="1" applyFont="1" applyBorder="1" applyAlignment="1">
      <alignment horizontal="center" vertical="center"/>
    </xf>
    <xf numFmtId="180" fontId="42" fillId="0" borderId="9" xfId="20" applyNumberFormat="1" applyFont="1" applyBorder="1" applyAlignment="1">
      <alignment horizontal="center" vertical="center" wrapText="1"/>
    </xf>
    <xf numFmtId="0" fontId="37" fillId="0" borderId="107" xfId="21" applyFont="1" applyBorder="1" applyAlignment="1">
      <alignment horizontal="center" vertical="center"/>
    </xf>
    <xf numFmtId="178" fontId="37" fillId="0" borderId="107" xfId="21" applyNumberFormat="1" applyFont="1" applyBorder="1" applyAlignment="1">
      <alignment horizontal="center" vertical="center"/>
    </xf>
    <xf numFmtId="178" fontId="37" fillId="0" borderId="107" xfId="21" applyNumberFormat="1" applyFont="1" applyBorder="1" applyAlignment="1">
      <alignment horizontal="center" vertical="center" wrapText="1"/>
    </xf>
    <xf numFmtId="0" fontId="40" fillId="0" borderId="114" xfId="21" applyFont="1" applyBorder="1" applyAlignment="1">
      <alignment horizontal="center" vertical="center" wrapText="1"/>
    </xf>
    <xf numFmtId="0" fontId="40" fillId="0" borderId="114" xfId="21" applyFont="1" applyBorder="1" applyAlignment="1">
      <alignment horizontal="center" vertical="center"/>
    </xf>
    <xf numFmtId="178" fontId="40" fillId="0" borderId="114" xfId="21" applyNumberFormat="1" applyFont="1" applyBorder="1" applyAlignment="1">
      <alignment vertical="center"/>
    </xf>
    <xf numFmtId="0" fontId="41" fillId="0" borderId="0" xfId="16" applyNumberFormat="1" applyFont="1" applyAlignment="1">
      <alignment vertical="center"/>
    </xf>
    <xf numFmtId="178" fontId="41" fillId="0" borderId="0" xfId="10" applyNumberFormat="1" applyFont="1" applyAlignment="1">
      <alignment vertical="center"/>
    </xf>
    <xf numFmtId="0" fontId="9" fillId="0" borderId="109" xfId="23" applyNumberFormat="1" applyFont="1" applyBorder="1" applyAlignment="1">
      <alignment horizontal="centerContinuous" vertical="center"/>
    </xf>
    <xf numFmtId="0" fontId="9" fillId="45" borderId="109" xfId="23" applyNumberFormat="1" applyFont="1" applyFill="1" applyBorder="1" applyAlignment="1">
      <alignment horizontal="centerContinuous" vertical="center"/>
    </xf>
    <xf numFmtId="0" fontId="275" fillId="46" borderId="103" xfId="23" quotePrefix="1" applyNumberFormat="1" applyFont="1" applyFill="1" applyBorder="1" applyAlignment="1">
      <alignment horizontal="center" vertical="center"/>
    </xf>
    <xf numFmtId="178" fontId="42" fillId="0" borderId="102" xfId="8" applyNumberFormat="1" applyFont="1" applyBorder="1" applyAlignment="1">
      <alignment horizontal="center" vertical="center"/>
    </xf>
    <xf numFmtId="0" fontId="124" fillId="0" borderId="0" xfId="15" applyFont="1" applyBorder="1" applyAlignment="1">
      <alignment horizontal="center" vertical="center"/>
    </xf>
    <xf numFmtId="0" fontId="125" fillId="0" borderId="0" xfId="15" applyFont="1" applyBorder="1" applyAlignment="1">
      <alignment horizontal="center" vertical="center"/>
    </xf>
    <xf numFmtId="0" fontId="23" fillId="0" borderId="0" xfId="15" applyFont="1" applyBorder="1" applyAlignment="1">
      <alignment horizontal="center" vertical="center"/>
    </xf>
    <xf numFmtId="0" fontId="40" fillId="0" borderId="0" xfId="1" applyFont="1" applyBorder="1" applyAlignment="1">
      <alignment horizontal="justify" vertical="distributed" wrapText="1"/>
    </xf>
    <xf numFmtId="0" fontId="43" fillId="0" borderId="0" xfId="21" applyFont="1" applyBorder="1" applyAlignment="1">
      <alignment horizontal="center" vertical="center"/>
    </xf>
    <xf numFmtId="0" fontId="38" fillId="0" borderId="0" xfId="21" applyFont="1" applyBorder="1" applyAlignment="1">
      <alignment horizontal="center" vertical="center"/>
    </xf>
    <xf numFmtId="0" fontId="33" fillId="0" borderId="0" xfId="32" applyFont="1" applyBorder="1" applyAlignment="1">
      <alignment horizontal="center" vertical="center"/>
    </xf>
    <xf numFmtId="0" fontId="35" fillId="0" borderId="0" xfId="32" applyFont="1" applyBorder="1" applyAlignment="1">
      <alignment horizontal="center" vertical="center"/>
    </xf>
    <xf numFmtId="0" fontId="41" fillId="0" borderId="104" xfId="1" applyNumberFormat="1" applyFont="1" applyBorder="1" applyAlignment="1">
      <alignment horizontal="distributed" vertical="center" indent="1"/>
    </xf>
    <xf numFmtId="0" fontId="42" fillId="46" borderId="105" xfId="1" applyNumberFormat="1" applyFont="1" applyFill="1" applyBorder="1" applyAlignment="1">
      <alignment horizontal="distributed" vertical="center" indent="1"/>
    </xf>
    <xf numFmtId="0" fontId="42" fillId="46" borderId="103" xfId="1" applyNumberFormat="1" applyFont="1" applyFill="1" applyBorder="1" applyAlignment="1">
      <alignment horizontal="distributed" vertical="center" indent="1"/>
    </xf>
    <xf numFmtId="0" fontId="41" fillId="0" borderId="13" xfId="23" applyNumberFormat="1" applyFont="1" applyBorder="1" applyAlignment="1">
      <alignment horizontal="center" vertical="center" textRotation="255"/>
    </xf>
    <xf numFmtId="0" fontId="41" fillId="0" borderId="11" xfId="23" applyNumberFormat="1" applyFont="1" applyBorder="1" applyAlignment="1">
      <alignment horizontal="center" vertical="center" textRotation="255"/>
    </xf>
    <xf numFmtId="0" fontId="41" fillId="0" borderId="22" xfId="23" applyNumberFormat="1" applyFont="1" applyBorder="1" applyAlignment="1">
      <alignment horizontal="center" vertical="center" textRotation="255"/>
    </xf>
    <xf numFmtId="0" fontId="41" fillId="0" borderId="23" xfId="23" applyNumberFormat="1" applyFont="1" applyBorder="1" applyAlignment="1">
      <alignment horizontal="center" vertical="center" textRotation="255"/>
    </xf>
    <xf numFmtId="0" fontId="41" fillId="2" borderId="5" xfId="1" applyNumberFormat="1" applyFont="1" applyFill="1" applyBorder="1" applyAlignment="1">
      <alignment horizontal="distributed" vertical="center" indent="1"/>
    </xf>
    <xf numFmtId="0" fontId="41" fillId="0" borderId="5" xfId="1" applyNumberFormat="1" applyFont="1" applyBorder="1" applyAlignment="1">
      <alignment horizontal="distributed" vertical="center" indent="1"/>
    </xf>
    <xf numFmtId="0" fontId="41" fillId="45" borderId="104" xfId="1" applyNumberFormat="1" applyFont="1" applyFill="1" applyBorder="1" applyAlignment="1">
      <alignment horizontal="distributed" vertical="center" indent="1"/>
    </xf>
    <xf numFmtId="0" fontId="52" fillId="0" borderId="0" xfId="23" applyFont="1" applyBorder="1" applyAlignment="1">
      <alignment horizontal="center" vertical="center"/>
    </xf>
    <xf numFmtId="0" fontId="46" fillId="0" borderId="0" xfId="23" applyFont="1" applyBorder="1" applyAlignment="1">
      <alignment horizontal="center" vertical="center"/>
    </xf>
    <xf numFmtId="0" fontId="42" fillId="0" borderId="15" xfId="23" applyNumberFormat="1" applyFont="1" applyBorder="1" applyAlignment="1">
      <alignment horizontal="right" vertical="center"/>
    </xf>
    <xf numFmtId="0" fontId="42" fillId="0" borderId="16" xfId="23" applyNumberFormat="1" applyFont="1" applyBorder="1" applyAlignment="1">
      <alignment horizontal="right" vertical="center"/>
    </xf>
    <xf numFmtId="178" fontId="42" fillId="0" borderId="13" xfId="1" applyNumberFormat="1" applyFont="1" applyBorder="1" applyAlignment="1">
      <alignment horizontal="center" vertical="center"/>
    </xf>
    <xf numFmtId="178" fontId="42" fillId="0" borderId="22" xfId="1" applyNumberFormat="1" applyFont="1" applyBorder="1" applyAlignment="1">
      <alignment horizontal="center" vertical="center"/>
    </xf>
    <xf numFmtId="0" fontId="42" fillId="0" borderId="13" xfId="1" applyNumberFormat="1" applyFont="1" applyBorder="1" applyAlignment="1">
      <alignment horizontal="center" vertical="center" wrapText="1"/>
    </xf>
    <xf numFmtId="0" fontId="42" fillId="0" borderId="22" xfId="1" applyNumberFormat="1" applyFont="1" applyBorder="1" applyAlignment="1">
      <alignment horizontal="center" vertical="center"/>
    </xf>
    <xf numFmtId="0" fontId="42" fillId="0" borderId="13" xfId="4" applyNumberFormat="1" applyFont="1" applyBorder="1" applyAlignment="1">
      <alignment horizontal="center" vertical="center"/>
    </xf>
    <xf numFmtId="0" fontId="42" fillId="0" borderId="22" xfId="4" applyNumberFormat="1" applyFont="1" applyBorder="1" applyAlignment="1">
      <alignment horizontal="center" vertical="center"/>
    </xf>
    <xf numFmtId="0" fontId="42" fillId="0" borderId="8" xfId="23" applyNumberFormat="1" applyFont="1" applyBorder="1" applyAlignment="1">
      <alignment horizontal="left" vertical="center" wrapText="1"/>
    </xf>
    <xf numFmtId="0" fontId="42" fillId="0" borderId="7" xfId="23" applyNumberFormat="1" applyFont="1" applyBorder="1" applyAlignment="1">
      <alignment horizontal="left" vertical="center" wrapText="1"/>
    </xf>
    <xf numFmtId="0" fontId="142" fillId="0" borderId="0" xfId="13" applyFont="1" applyBorder="1" applyAlignment="1">
      <alignment horizontal="center" vertical="center"/>
    </xf>
    <xf numFmtId="0" fontId="52" fillId="0" borderId="0" xfId="7" applyNumberFormat="1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52" fillId="0" borderId="0" xfId="8847" applyFont="1" applyFill="1" applyAlignment="1">
      <alignment horizontal="center" vertical="center"/>
    </xf>
    <xf numFmtId="0" fontId="52" fillId="0" borderId="0" xfId="0" applyFont="1" applyFill="1" applyAlignment="1">
      <alignment horizontal="center" vertical="center"/>
    </xf>
    <xf numFmtId="3" fontId="42" fillId="0" borderId="108" xfId="8847" applyNumberFormat="1" applyFont="1" applyFill="1" applyBorder="1" applyAlignment="1">
      <alignment horizontal="center" vertical="center"/>
    </xf>
    <xf numFmtId="0" fontId="41" fillId="0" borderId="88" xfId="0" applyFont="1" applyBorder="1" applyAlignment="1">
      <alignment horizontal="center" vertical="center"/>
    </xf>
    <xf numFmtId="0" fontId="41" fillId="0" borderId="113" xfId="0" applyFont="1" applyBorder="1" applyAlignment="1">
      <alignment horizontal="center" vertical="center"/>
    </xf>
    <xf numFmtId="0" fontId="41" fillId="0" borderId="109" xfId="0" applyFont="1" applyBorder="1" applyAlignment="1">
      <alignment horizontal="center" vertical="center"/>
    </xf>
    <xf numFmtId="0" fontId="41" fillId="0" borderId="110" xfId="0" applyFont="1" applyBorder="1" applyAlignment="1">
      <alignment horizontal="center" vertical="center"/>
    </xf>
    <xf numFmtId="0" fontId="41" fillId="0" borderId="112" xfId="0" applyFont="1" applyBorder="1" applyAlignment="1">
      <alignment horizontal="center" vertical="center"/>
    </xf>
    <xf numFmtId="0" fontId="42" fillId="0" borderId="103" xfId="8847" applyNumberFormat="1" applyFont="1" applyFill="1" applyBorder="1" applyAlignment="1">
      <alignment horizontal="center" vertical="center"/>
    </xf>
    <xf numFmtId="0" fontId="41" fillId="0" borderId="104" xfId="0" applyFont="1" applyBorder="1" applyAlignment="1">
      <alignment horizontal="center" vertical="center"/>
    </xf>
    <xf numFmtId="0" fontId="41" fillId="0" borderId="105" xfId="0" applyFont="1" applyBorder="1" applyAlignment="1">
      <alignment horizontal="center" vertical="center"/>
    </xf>
    <xf numFmtId="3" fontId="42" fillId="0" borderId="106" xfId="8847" applyNumberFormat="1" applyFont="1" applyFill="1" applyBorder="1" applyAlignment="1">
      <alignment horizontal="center" vertical="center"/>
    </xf>
    <xf numFmtId="0" fontId="41" fillId="0" borderId="114" xfId="0" applyFont="1" applyBorder="1" applyAlignment="1">
      <alignment horizontal="center" vertical="center"/>
    </xf>
    <xf numFmtId="3" fontId="42" fillId="0" borderId="106" xfId="8848" applyNumberFormat="1" applyFont="1" applyFill="1" applyBorder="1" applyAlignment="1">
      <alignment horizontal="center" vertical="center"/>
    </xf>
    <xf numFmtId="0" fontId="52" fillId="0" borderId="0" xfId="2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52" fillId="0" borderId="0" xfId="29" applyFont="1" applyBorder="1" applyAlignment="1">
      <alignment horizontal="center" vertical="center"/>
    </xf>
    <xf numFmtId="0" fontId="52" fillId="0" borderId="0" xfId="8847" applyNumberFormat="1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37" fillId="0" borderId="0" xfId="8829" applyFont="1" applyFill="1" applyAlignment="1">
      <alignment horizontal="center" vertical="center"/>
    </xf>
    <xf numFmtId="0" fontId="220" fillId="0" borderId="0" xfId="6747" applyFont="1" applyAlignment="1">
      <alignment horizontal="center" vertical="center"/>
    </xf>
    <xf numFmtId="0" fontId="9" fillId="0" borderId="0" xfId="31" applyFont="1" applyBorder="1" applyAlignment="1">
      <alignment vertical="center" wrapText="1"/>
    </xf>
    <xf numFmtId="0" fontId="9" fillId="0" borderId="0" xfId="16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2" fillId="0" borderId="0" xfId="16" applyFont="1" applyBorder="1" applyAlignment="1">
      <alignment horizontal="center" vertical="center"/>
    </xf>
    <xf numFmtId="0" fontId="42" fillId="0" borderId="102" xfId="16" applyNumberFormat="1" applyFont="1" applyBorder="1" applyAlignment="1">
      <alignment horizontal="center" vertical="center"/>
    </xf>
    <xf numFmtId="0" fontId="42" fillId="0" borderId="102" xfId="16" applyFont="1" applyBorder="1" applyAlignment="1">
      <alignment horizontal="center" vertical="center" wrapText="1"/>
    </xf>
    <xf numFmtId="178" fontId="42" fillId="0" borderId="102" xfId="8" applyNumberFormat="1" applyFont="1" applyBorder="1" applyAlignment="1">
      <alignment horizontal="center" vertical="center"/>
    </xf>
    <xf numFmtId="178" fontId="42" fillId="0" borderId="102" xfId="8" quotePrefix="1" applyNumberFormat="1" applyFont="1" applyBorder="1" applyAlignment="1">
      <alignment horizontal="center" vertical="center"/>
    </xf>
    <xf numFmtId="178" fontId="42" fillId="0" borderId="102" xfId="33" applyNumberFormat="1" applyFont="1" applyBorder="1" applyAlignment="1">
      <alignment horizontal="center" vertical="center"/>
    </xf>
    <xf numFmtId="0" fontId="9" fillId="0" borderId="88" xfId="31" applyFont="1" applyBorder="1" applyAlignment="1">
      <alignment vertical="center"/>
    </xf>
    <xf numFmtId="0" fontId="42" fillId="0" borderId="106" xfId="16" applyFont="1" applyBorder="1" applyAlignment="1">
      <alignment horizontal="center" vertical="center" wrapText="1"/>
    </xf>
    <xf numFmtId="0" fontId="42" fillId="0" borderId="114" xfId="16" applyFont="1" applyBorder="1" applyAlignment="1">
      <alignment horizontal="center" vertical="center"/>
    </xf>
    <xf numFmtId="0" fontId="52" fillId="0" borderId="0" xfId="8853" applyFont="1" applyFill="1" applyAlignment="1">
      <alignment horizontal="center" vertical="center"/>
    </xf>
    <xf numFmtId="0" fontId="42" fillId="0" borderId="91" xfId="8853" applyNumberFormat="1" applyFont="1" applyFill="1" applyBorder="1" applyAlignment="1">
      <alignment horizontal="center" vertical="center"/>
    </xf>
    <xf numFmtId="0" fontId="42" fillId="0" borderId="12" xfId="8853" applyNumberFormat="1" applyFont="1" applyFill="1" applyBorder="1" applyAlignment="1">
      <alignment horizontal="center" vertical="center"/>
    </xf>
    <xf numFmtId="3" fontId="42" fillId="0" borderId="87" xfId="36" applyNumberFormat="1" applyFont="1" applyFill="1" applyBorder="1" applyAlignment="1">
      <alignment horizontal="center" vertical="center"/>
    </xf>
    <xf numFmtId="0" fontId="41" fillId="0" borderId="84" xfId="6747" applyFont="1" applyBorder="1" applyAlignment="1">
      <alignment horizontal="center" vertical="center"/>
    </xf>
    <xf numFmtId="0" fontId="41" fillId="0" borderId="85" xfId="6747" applyFont="1" applyBorder="1" applyAlignment="1">
      <alignment horizontal="center" vertical="center"/>
    </xf>
    <xf numFmtId="178" fontId="42" fillId="0" borderId="91" xfId="36" applyNumberFormat="1" applyFont="1" applyFill="1" applyBorder="1" applyAlignment="1">
      <alignment horizontal="center" vertical="center"/>
    </xf>
    <xf numFmtId="178" fontId="42" fillId="0" borderId="12" xfId="36" applyNumberFormat="1" applyFont="1" applyFill="1" applyBorder="1" applyAlignment="1">
      <alignment horizontal="center" vertical="center"/>
    </xf>
    <xf numFmtId="0" fontId="42" fillId="0" borderId="91" xfId="36" applyNumberFormat="1" applyFont="1" applyFill="1" applyBorder="1" applyAlignment="1">
      <alignment horizontal="center" vertical="center"/>
    </xf>
    <xf numFmtId="0" fontId="42" fillId="0" borderId="12" xfId="36" applyNumberFormat="1" applyFont="1" applyFill="1" applyBorder="1" applyAlignment="1">
      <alignment horizontal="center" vertical="center"/>
    </xf>
    <xf numFmtId="0" fontId="52" fillId="0" borderId="0" xfId="17" applyFont="1" applyBorder="1" applyAlignment="1">
      <alignment horizontal="center" vertical="center"/>
    </xf>
    <xf numFmtId="0" fontId="61" fillId="0" borderId="9" xfId="17" applyFont="1" applyBorder="1" applyAlignment="1">
      <alignment horizontal="center" vertical="center"/>
    </xf>
    <xf numFmtId="178" fontId="61" fillId="0" borderId="9" xfId="17" applyNumberFormat="1" applyFont="1" applyBorder="1" applyAlignment="1">
      <alignment horizontal="center" vertical="center"/>
    </xf>
    <xf numFmtId="350" fontId="61" fillId="0" borderId="9" xfId="17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2" fillId="0" borderId="9" xfId="20" applyNumberFormat="1" applyFont="1" applyBorder="1" applyAlignment="1">
      <alignment horizontal="center" vertical="center" wrapText="1"/>
    </xf>
    <xf numFmtId="0" fontId="42" fillId="0" borderId="9" xfId="20" applyNumberFormat="1" applyFont="1" applyBorder="1" applyAlignment="1">
      <alignment horizontal="center" vertical="center"/>
    </xf>
    <xf numFmtId="180" fontId="42" fillId="0" borderId="9" xfId="20" applyNumberFormat="1" applyFont="1" applyBorder="1" applyAlignment="1">
      <alignment horizontal="center" vertical="center" wrapText="1"/>
    </xf>
    <xf numFmtId="0" fontId="52" fillId="0" borderId="0" xfId="8827" applyNumberFormat="1" applyFont="1" applyFill="1" applyAlignment="1">
      <alignment horizontal="center" vertical="center"/>
    </xf>
    <xf numFmtId="0" fontId="42" fillId="0" borderId="15" xfId="8827" applyNumberFormat="1" applyFont="1" applyFill="1" applyBorder="1" applyAlignment="1">
      <alignment horizontal="center" vertical="center"/>
    </xf>
    <xf numFmtId="0" fontId="223" fillId="0" borderId="16" xfId="6747" applyFont="1" applyBorder="1" applyAlignment="1">
      <alignment horizontal="center" vertical="center"/>
    </xf>
    <xf numFmtId="0" fontId="223" fillId="0" borderId="1" xfId="6747" applyFont="1" applyBorder="1" applyAlignment="1">
      <alignment horizontal="center" vertical="center"/>
    </xf>
    <xf numFmtId="0" fontId="223" fillId="0" borderId="8" xfId="6747" applyFont="1" applyBorder="1" applyAlignment="1">
      <alignment horizontal="center" vertical="center"/>
    </xf>
    <xf numFmtId="0" fontId="223" fillId="0" borderId="7" xfId="6747" applyFont="1" applyBorder="1" applyAlignment="1">
      <alignment horizontal="center" vertical="center"/>
    </xf>
    <xf numFmtId="0" fontId="223" fillId="0" borderId="2" xfId="6747" applyFont="1" applyBorder="1" applyAlignment="1">
      <alignment horizontal="center" vertical="center"/>
    </xf>
    <xf numFmtId="0" fontId="42" fillId="0" borderId="13" xfId="8827" applyNumberFormat="1" applyFont="1" applyFill="1" applyBorder="1" applyAlignment="1">
      <alignment horizontal="center" vertical="center" wrapText="1"/>
    </xf>
    <xf numFmtId="0" fontId="42" fillId="0" borderId="12" xfId="8827" applyNumberFormat="1" applyFont="1" applyFill="1" applyBorder="1" applyAlignment="1">
      <alignment horizontal="center" vertical="center" wrapText="1"/>
    </xf>
    <xf numFmtId="178" fontId="42" fillId="0" borderId="13" xfId="8827" applyNumberFormat="1" applyFont="1" applyFill="1" applyBorder="1" applyAlignment="1">
      <alignment horizontal="center" vertical="center" wrapText="1"/>
    </xf>
    <xf numFmtId="178" fontId="42" fillId="0" borderId="12" xfId="8827" applyNumberFormat="1" applyFont="1" applyFill="1" applyBorder="1" applyAlignment="1">
      <alignment horizontal="center" vertical="center" wrapText="1"/>
    </xf>
    <xf numFmtId="178" fontId="42" fillId="0" borderId="12" xfId="6747" applyNumberFormat="1" applyFont="1" applyFill="1" applyBorder="1">
      <alignment vertical="center"/>
    </xf>
    <xf numFmtId="0" fontId="42" fillId="0" borderId="13" xfId="8827" applyNumberFormat="1" applyFont="1" applyFill="1" applyBorder="1" applyAlignment="1">
      <alignment horizontal="center" vertical="center"/>
    </xf>
    <xf numFmtId="0" fontId="42" fillId="0" borderId="12" xfId="6747" applyNumberFormat="1" applyFont="1" applyFill="1" applyBorder="1">
      <alignment vertical="center"/>
    </xf>
    <xf numFmtId="0" fontId="52" fillId="0" borderId="0" xfId="18" applyFont="1" applyBorder="1" applyAlignment="1">
      <alignment horizontal="center" vertical="center"/>
    </xf>
    <xf numFmtId="0" fontId="42" fillId="0" borderId="16" xfId="18" applyFont="1" applyBorder="1" applyAlignment="1">
      <alignment horizontal="center" vertical="center"/>
    </xf>
    <xf numFmtId="0" fontId="42" fillId="0" borderId="7" xfId="18" applyFont="1" applyBorder="1" applyAlignment="1">
      <alignment horizontal="center" vertical="center"/>
    </xf>
    <xf numFmtId="363" fontId="42" fillId="0" borderId="106" xfId="29" applyNumberFormat="1" applyFont="1" applyBorder="1" applyAlignment="1">
      <alignment horizontal="center" vertical="center"/>
    </xf>
    <xf numFmtId="363" fontId="41" fillId="0" borderId="114" xfId="0" applyNumberFormat="1" applyFont="1" applyBorder="1" applyAlignment="1">
      <alignment horizontal="center" vertical="center"/>
    </xf>
    <xf numFmtId="0" fontId="42" fillId="0" borderId="106" xfId="29" applyFont="1" applyBorder="1" applyAlignment="1">
      <alignment horizontal="center" vertical="center"/>
    </xf>
    <xf numFmtId="0" fontId="42" fillId="0" borderId="106" xfId="29" applyNumberFormat="1" applyFont="1" applyBorder="1" applyAlignment="1">
      <alignment horizontal="center" vertical="center"/>
    </xf>
    <xf numFmtId="0" fontId="42" fillId="0" borderId="103" xfId="29" applyFont="1" applyBorder="1" applyAlignment="1">
      <alignment horizontal="center" vertical="center"/>
    </xf>
    <xf numFmtId="181" fontId="42" fillId="0" borderId="106" xfId="29" applyNumberFormat="1" applyFont="1" applyBorder="1" applyAlignment="1">
      <alignment horizontal="center" vertical="center"/>
    </xf>
    <xf numFmtId="0" fontId="42" fillId="0" borderId="108" xfId="29" applyNumberFormat="1" applyFont="1" applyBorder="1" applyAlignment="1">
      <alignment horizontal="center" vertical="center"/>
    </xf>
    <xf numFmtId="0" fontId="225" fillId="0" borderId="0" xfId="8830" applyFont="1" applyFill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225" fillId="3" borderId="0" xfId="8827" applyFont="1" applyFill="1" applyBorder="1" applyAlignment="1">
      <alignment horizontal="center" vertical="center"/>
    </xf>
    <xf numFmtId="0" fontId="272" fillId="0" borderId="0" xfId="6747" applyFont="1" applyAlignment="1">
      <alignment horizontal="center" vertical="center"/>
    </xf>
    <xf numFmtId="0" fontId="229" fillId="0" borderId="87" xfId="8858" applyNumberFormat="1" applyFont="1" applyFill="1" applyBorder="1" applyAlignment="1">
      <alignment horizontal="center" vertical="center"/>
    </xf>
    <xf numFmtId="0" fontId="229" fillId="0" borderId="84" xfId="8858" applyNumberFormat="1" applyFont="1" applyFill="1" applyBorder="1" applyAlignment="1">
      <alignment horizontal="center" vertical="center"/>
    </xf>
    <xf numFmtId="0" fontId="229" fillId="0" borderId="85" xfId="8858" applyNumberFormat="1" applyFont="1" applyFill="1" applyBorder="1" applyAlignment="1">
      <alignment horizontal="center" vertical="center"/>
    </xf>
    <xf numFmtId="178" fontId="229" fillId="0" borderId="87" xfId="8831" applyNumberFormat="1" applyFont="1" applyFill="1" applyBorder="1" applyAlignment="1">
      <alignment horizontal="center" vertical="center"/>
    </xf>
    <xf numFmtId="178" fontId="273" fillId="0" borderId="85" xfId="6747" applyNumberFormat="1" applyFont="1" applyBorder="1" applyAlignment="1">
      <alignment horizontal="center" vertical="center"/>
    </xf>
    <xf numFmtId="0" fontId="225" fillId="0" borderId="0" xfId="8827" applyFont="1" applyFill="1" applyBorder="1" applyAlignment="1">
      <alignment horizontal="center" vertical="center"/>
    </xf>
    <xf numFmtId="0" fontId="229" fillId="0" borderId="6" xfId="8858" applyNumberFormat="1" applyFont="1" applyFill="1" applyBorder="1" applyAlignment="1">
      <alignment horizontal="center" vertical="center"/>
    </xf>
    <xf numFmtId="0" fontId="229" fillId="0" borderId="5" xfId="8858" applyNumberFormat="1" applyFont="1" applyFill="1" applyBorder="1" applyAlignment="1">
      <alignment horizontal="center" vertical="center"/>
    </xf>
    <xf numFmtId="0" fontId="229" fillId="0" borderId="10" xfId="8858" applyNumberFormat="1" applyFont="1" applyFill="1" applyBorder="1" applyAlignment="1">
      <alignment horizontal="center" vertical="center"/>
    </xf>
    <xf numFmtId="178" fontId="229" fillId="0" borderId="6" xfId="8831" applyNumberFormat="1" applyFont="1" applyFill="1" applyBorder="1" applyAlignment="1">
      <alignment horizontal="center" vertical="center"/>
    </xf>
    <xf numFmtId="178" fontId="273" fillId="0" borderId="10" xfId="6747" applyNumberFormat="1" applyFont="1" applyBorder="1" applyAlignment="1">
      <alignment horizontal="center" vertical="center"/>
    </xf>
  </cellXfs>
  <cellStyles count="11784">
    <cellStyle name="_x0001_" xfId="5008"/>
    <cellStyle name="_x0004_" xfId="5009"/>
    <cellStyle name="" xfId="5010"/>
    <cellStyle name="          _x000d__x000a_386grabber=vga.3gr_x000d__x000a_" xfId="43"/>
    <cellStyle name="          _x000d__x000a_mouse.drv=lmouse.drv" xfId="11623"/>
    <cellStyle name="_x0004_ 10" xfId="6804"/>
    <cellStyle name=" 10" xfId="6805"/>
    <cellStyle name="_x0004_ 11" xfId="6851"/>
    <cellStyle name=" 11" xfId="6850"/>
    <cellStyle name="_x0004_ 12" xfId="6842"/>
    <cellStyle name=" 12" xfId="6843"/>
    <cellStyle name="_x0004_ 13" xfId="6847"/>
    <cellStyle name=" 13" xfId="6846"/>
    <cellStyle name="_x0004_ 14" xfId="6809"/>
    <cellStyle name=" 14" xfId="6811"/>
    <cellStyle name="_x0004_ 15" xfId="6825"/>
    <cellStyle name=" 15" xfId="6819"/>
    <cellStyle name="_x0004_ 16" xfId="6823"/>
    <cellStyle name=" 16" xfId="6824"/>
    <cellStyle name="_x0004_ 17" xfId="6814"/>
    <cellStyle name=" 17" xfId="6832"/>
    <cellStyle name="_x0004_ 18" xfId="6863"/>
    <cellStyle name=" 18" xfId="6862"/>
    <cellStyle name="_x0004_ 19" xfId="6834"/>
    <cellStyle name=" 19" xfId="6833"/>
    <cellStyle name="_x0004_ 2" xfId="6621"/>
    <cellStyle name=" 2" xfId="6622"/>
    <cellStyle name="_x0004_ 20" xfId="6867"/>
    <cellStyle name=" 20" xfId="6866"/>
    <cellStyle name="_x0004_ 21" xfId="6871"/>
    <cellStyle name=" 21" xfId="6872"/>
    <cellStyle name="_x0004_ 22" xfId="6924"/>
    <cellStyle name=" 22" xfId="6923"/>
    <cellStyle name="_x0004_ 23" xfId="6912"/>
    <cellStyle name=" 23" xfId="6913"/>
    <cellStyle name="_x0004_ 24" xfId="6916"/>
    <cellStyle name=" 24" xfId="6917"/>
    <cellStyle name="_x0004_ 25" xfId="6885"/>
    <cellStyle name=" 25" xfId="6887"/>
    <cellStyle name="_x0004_ 26" xfId="6934"/>
    <cellStyle name=" 26" xfId="6933"/>
    <cellStyle name="_x0004_ 27" xfId="6875"/>
    <cellStyle name=" 27" xfId="6876"/>
    <cellStyle name="_x0004_ 28" xfId="6880"/>
    <cellStyle name=" 28" xfId="6879"/>
    <cellStyle name="_x0004_ 29" xfId="6888"/>
    <cellStyle name=" 29" xfId="6886"/>
    <cellStyle name="_x0004_ 3" xfId="6778"/>
    <cellStyle name=" 3" xfId="6776"/>
    <cellStyle name="_x0004_ 30" xfId="6899"/>
    <cellStyle name=" 30" xfId="6893"/>
    <cellStyle name="_x0004_ 31" xfId="6897"/>
    <cellStyle name=" 31" xfId="6898"/>
    <cellStyle name="_x0004_ 32" xfId="6940"/>
    <cellStyle name=" 32" xfId="6939"/>
    <cellStyle name="_x0004_ 33" xfId="6943"/>
    <cellStyle name=" 33" xfId="6944"/>
    <cellStyle name="_x0004_ 34" xfId="6945"/>
    <cellStyle name=" 34" xfId="6946"/>
    <cellStyle name="_x0004_ 35" xfId="6947"/>
    <cellStyle name=" 35" xfId="6948"/>
    <cellStyle name="_x0004_ 36" xfId="6949"/>
    <cellStyle name=" 36" xfId="6950"/>
    <cellStyle name="_x0004_ 37" xfId="6951"/>
    <cellStyle name=" 37" xfId="6952"/>
    <cellStyle name="_x0004_ 38" xfId="6953"/>
    <cellStyle name=" 38" xfId="6954"/>
    <cellStyle name="_x0004_ 39" xfId="6955"/>
    <cellStyle name=" 39" xfId="6956"/>
    <cellStyle name="_x0004_ 4" xfId="6792"/>
    <cellStyle name=" 4" xfId="6791"/>
    <cellStyle name="_x0004_ 40" xfId="6957"/>
    <cellStyle name=" 40" xfId="6958"/>
    <cellStyle name="_x0004_ 41" xfId="6959"/>
    <cellStyle name=" 41" xfId="6960"/>
    <cellStyle name="_x0004_ 42" xfId="6961"/>
    <cellStyle name=" 42" xfId="6962"/>
    <cellStyle name="_x0004_ 43" xfId="6963"/>
    <cellStyle name=" 43" xfId="6964"/>
    <cellStyle name="_x0004_ 44" xfId="6965"/>
    <cellStyle name=" 44" xfId="6966"/>
    <cellStyle name="_x0004_ 45" xfId="6967"/>
    <cellStyle name=" 45" xfId="6968"/>
    <cellStyle name="_x0004_ 46" xfId="6969"/>
    <cellStyle name=" 46" xfId="6970"/>
    <cellStyle name="_x0004_ 47" xfId="6971"/>
    <cellStyle name=" 47" xfId="6972"/>
    <cellStyle name="_x0004_ 48" xfId="6973"/>
    <cellStyle name=" 48" xfId="6974"/>
    <cellStyle name="_x0004_ 49" xfId="6975"/>
    <cellStyle name=" 49" xfId="6976"/>
    <cellStyle name="_x0004_ 5" xfId="6686"/>
    <cellStyle name=" 5" xfId="6685"/>
    <cellStyle name="_x0004_ 50" xfId="6977"/>
    <cellStyle name=" 50" xfId="6978"/>
    <cellStyle name="_x0004_ 51" xfId="6979"/>
    <cellStyle name=" 51" xfId="6980"/>
    <cellStyle name="_x0004_ 52" xfId="6981"/>
    <cellStyle name=" 52" xfId="6982"/>
    <cellStyle name="_x0004_ 53" xfId="6983"/>
    <cellStyle name=" 53" xfId="6984"/>
    <cellStyle name="_x0004_ 54" xfId="6985"/>
    <cellStyle name=" 54" xfId="6986"/>
    <cellStyle name="_x0004_ 55" xfId="6987"/>
    <cellStyle name=" 55" xfId="6988"/>
    <cellStyle name="_x0004_ 56" xfId="6989"/>
    <cellStyle name=" 56" xfId="6990"/>
    <cellStyle name="_x0004_ 57" xfId="6991"/>
    <cellStyle name=" 57" xfId="6992"/>
    <cellStyle name="_x0004_ 58" xfId="6993"/>
    <cellStyle name=" 58" xfId="6994"/>
    <cellStyle name="_x0004_ 59" xfId="6995"/>
    <cellStyle name=" 59" xfId="6996"/>
    <cellStyle name="_x0004_ 6" xfId="6795"/>
    <cellStyle name=" 6" xfId="6794"/>
    <cellStyle name="_x0004_ 60" xfId="6997"/>
    <cellStyle name=" 60" xfId="6998"/>
    <cellStyle name="_x0004_ 61" xfId="8765"/>
    <cellStyle name=" 61" xfId="8766"/>
    <cellStyle name="_x0004_ 62" xfId="8784"/>
    <cellStyle name=" 62" xfId="8783"/>
    <cellStyle name="_x0004_ 63" xfId="8802"/>
    <cellStyle name=" 63" xfId="8801"/>
    <cellStyle name="_x0004_ 64" xfId="8781"/>
    <cellStyle name=" 64" xfId="8780"/>
    <cellStyle name="_x0004_ 65" xfId="8805"/>
    <cellStyle name=" 65" xfId="8804"/>
    <cellStyle name="_x0004_ 66" xfId="8808"/>
    <cellStyle name=" 66" xfId="8807"/>
    <cellStyle name="_x0004_ 67" xfId="8811"/>
    <cellStyle name=" 67" xfId="8810"/>
    <cellStyle name="_x0004_ 68" xfId="8814"/>
    <cellStyle name=" 68" xfId="8813"/>
    <cellStyle name="_x0004_ 69" xfId="8834"/>
    <cellStyle name=" 69" xfId="8835"/>
    <cellStyle name="_x0004_ 7" xfId="6798"/>
    <cellStyle name=" 7" xfId="6797"/>
    <cellStyle name="_x0004_ 70" xfId="8836"/>
    <cellStyle name=" 70" xfId="8837"/>
    <cellStyle name="_x0004_ 71" xfId="11624"/>
    <cellStyle name=" 71" xfId="11625"/>
    <cellStyle name="_x0004_ 72" xfId="11626"/>
    <cellStyle name=" 72" xfId="11627"/>
    <cellStyle name="_x0004_ 73" xfId="11628"/>
    <cellStyle name=" 73" xfId="11629"/>
    <cellStyle name="_x0004_ 74" xfId="11630"/>
    <cellStyle name=" 74" xfId="11631"/>
    <cellStyle name="_x0004_ 75" xfId="11632"/>
    <cellStyle name=" 75" xfId="11633"/>
    <cellStyle name="_x0004_ 76" xfId="11634"/>
    <cellStyle name=" 76" xfId="11635"/>
    <cellStyle name="_x0004_ 77" xfId="11636"/>
    <cellStyle name=" 77" xfId="11637"/>
    <cellStyle name="_x0004_ 8" xfId="6789"/>
    <cellStyle name=" 8" xfId="6788"/>
    <cellStyle name="_x0004_ 9" xfId="6801"/>
    <cellStyle name=" 9" xfId="6800"/>
    <cellStyle name="_x000a_386grabber=M" xfId="1"/>
    <cellStyle name="_x000a_386grabber=M 2" xfId="3623"/>
    <cellStyle name="_x000a_386grabber=M 3" xfId="6999"/>
    <cellStyle name="_x000a_386grabber=M_플랜트설비제작설치원가계산" xfId="3624"/>
    <cellStyle name="Ი_x000b_" xfId="44"/>
    <cellStyle name="&quot;" xfId="45"/>
    <cellStyle name="#" xfId="46"/>
    <cellStyle name="# 2" xfId="6623"/>
    <cellStyle name="#,##0" xfId="47"/>
    <cellStyle name="#,##0 2" xfId="8864"/>
    <cellStyle name="#,##0.0" xfId="48"/>
    <cellStyle name="#,##0.00" xfId="49"/>
    <cellStyle name="#,##0.000" xfId="50"/>
    <cellStyle name="#,##0_8.자재단가" xfId="7000"/>
    <cellStyle name="#_목차 " xfId="6624"/>
    <cellStyle name="$" xfId="51"/>
    <cellStyle name="$ 2" xfId="8865"/>
    <cellStyle name="$_0008금감원통합감독검사정보시스템" xfId="52"/>
    <cellStyle name="$_0009김포공항LED교체공사(광일)" xfId="53"/>
    <cellStyle name="$_0011KIST소각설비제작설치" xfId="63"/>
    <cellStyle name="$_0011긴급전화기정산(99년형광일)" xfId="54"/>
    <cellStyle name="$_0011부산종합경기장전광판" xfId="55"/>
    <cellStyle name="$_0011부산종합경기장전광판_강원지역본부(2006년_060109)" xfId="56"/>
    <cellStyle name="$_0011부산종합경기장전광판_경남지역본부-" xfId="57"/>
    <cellStyle name="$_0011부산종합경기장전광판_경북지역본부-" xfId="58"/>
    <cellStyle name="$_0011부산종합경기장전광판_중부지역본부-" xfId="59"/>
    <cellStyle name="$_0011부산종합경기장전광판_충청지역본부-" xfId="60"/>
    <cellStyle name="$_0011부산종합경기장전광판_통행료면탈방지시스템(최종)" xfId="61"/>
    <cellStyle name="$_0011부산종합경기장전광판_호남지역본부-" xfId="62"/>
    <cellStyle name="$_0012문화유적지표석제작설치" xfId="64"/>
    <cellStyle name="$_0102국제조명신공항분수조명" xfId="65"/>
    <cellStyle name="$_0102국제조명신공항분수조명_강원지역본부(2006년_060109)" xfId="66"/>
    <cellStyle name="$_0102국제조명신공항분수조명_경남지역본부-" xfId="67"/>
    <cellStyle name="$_0102국제조명신공항분수조명_경북지역본부-" xfId="68"/>
    <cellStyle name="$_0102국제조명신공항분수조명_중부지역본부-" xfId="69"/>
    <cellStyle name="$_0102국제조명신공항분수조명_충청지역본부-" xfId="70"/>
    <cellStyle name="$_0102국제조명신공항분수조명_통행료면탈방지시스템(최종)" xfId="71"/>
    <cellStyle name="$_0102국제조명신공항분수조명_호남지역본부-" xfId="72"/>
    <cellStyle name="$_0103회전식현수막게시대제작설치" xfId="73"/>
    <cellStyle name="$_0104포항시침출수처리시스템" xfId="74"/>
    <cellStyle name="$_0105담배자판기개조원가" xfId="75"/>
    <cellStyle name="$_0105담배자판기개조원가_강원지역본부(2006년_060109)" xfId="76"/>
    <cellStyle name="$_0105담배자판기개조원가_경남지역본부-" xfId="77"/>
    <cellStyle name="$_0105담배자판기개조원가_경북지역본부-" xfId="78"/>
    <cellStyle name="$_0105담배자판기개조원가_중부지역본부-" xfId="79"/>
    <cellStyle name="$_0105담배자판기개조원가_충청지역본부-" xfId="80"/>
    <cellStyle name="$_0105담배자판기개조원가_통행료면탈방지시스템(최종)" xfId="81"/>
    <cellStyle name="$_0105담배자판기개조원가_호남지역본부-" xfId="82"/>
    <cellStyle name="$_0106LG인버터냉난방기제작-1" xfId="83"/>
    <cellStyle name="$_0106LG인버터냉난방기제작-1_강원지역본부(2006년_060109)" xfId="84"/>
    <cellStyle name="$_0106LG인버터냉난방기제작-1_경남지역본부-" xfId="85"/>
    <cellStyle name="$_0106LG인버터냉난방기제작-1_경북지역본부-" xfId="86"/>
    <cellStyle name="$_0106LG인버터냉난방기제작-1_중부지역본부-" xfId="87"/>
    <cellStyle name="$_0106LG인버터냉난방기제작-1_충청지역본부-" xfId="88"/>
    <cellStyle name="$_0106LG인버터냉난방기제작-1_통행료면탈방지시스템(최종)" xfId="89"/>
    <cellStyle name="$_0106LG인버터냉난방기제작-1_호남지역본부-" xfId="90"/>
    <cellStyle name="$_0107광전송장비구매설치" xfId="91"/>
    <cellStyle name="$_0107도공IBS설비SW부문(참조)" xfId="92"/>
    <cellStyle name="$_0107문화재복원용목재-8월6일" xfId="93"/>
    <cellStyle name="$_0107문화재복원용목재-8월6일_강원지역본부(2006년_060109)" xfId="94"/>
    <cellStyle name="$_0107문화재복원용목재-8월6일_경남지역본부-" xfId="95"/>
    <cellStyle name="$_0107문화재복원용목재-8월6일_경북지역본부-" xfId="96"/>
    <cellStyle name="$_0107문화재복원용목재-8월6일_중부지역본부-" xfId="97"/>
    <cellStyle name="$_0107문화재복원용목재-8월6일_충청지역본부-" xfId="98"/>
    <cellStyle name="$_0107문화재복원용목재-8월6일_통행료면탈방지시스템(최종)" xfId="99"/>
    <cellStyle name="$_0107문화재복원용목재-8월6일_호남지역본부-" xfId="100"/>
    <cellStyle name="$_0107포천영중수배전반(제조,설치)" xfId="101"/>
    <cellStyle name="$_0108농기반미곡건조기제작설치" xfId="102"/>
    <cellStyle name="$_0108담배인삼공사영업춘추복" xfId="103"/>
    <cellStyle name="$_0108한국전기교통-LED교통신호등((원본))" xfId="104"/>
    <cellStyle name="$_0108한국전기교통-LED교통신호등((원본))_강원지역본부(2006년_060109)" xfId="105"/>
    <cellStyle name="$_0108한국전기교통-LED교통신호등((원본))_경남지역본부-" xfId="106"/>
    <cellStyle name="$_0108한국전기교통-LED교통신호등((원본))_경북지역본부-" xfId="107"/>
    <cellStyle name="$_0108한국전기교통-LED교통신호등((원본))_중부지역본부-" xfId="108"/>
    <cellStyle name="$_0108한국전기교통-LED교통신호등((원본))_충청지역본부-" xfId="109"/>
    <cellStyle name="$_0108한국전기교통-LED교통신호등((원본))_통행료면탈방지시스템(최종)" xfId="110"/>
    <cellStyle name="$_0108한국전기교통-LED교통신호등((원본))_호남지역본부-" xfId="111"/>
    <cellStyle name="$_0111해양수산부등명기제작" xfId="112"/>
    <cellStyle name="$_0111핸디소프트-전자표준문서시스템" xfId="113"/>
    <cellStyle name="$_0112금감원사무자동화시스템" xfId="114"/>
    <cellStyle name="$_0112수도권매립지SW원가" xfId="115"/>
    <cellStyle name="$_0112중고원-HRD종합정보망구축(完)" xfId="116"/>
    <cellStyle name="$_0201종합예술회관의자제작설치" xfId="117"/>
    <cellStyle name="$_0201종합예술회관의자제작설치-1" xfId="118"/>
    <cellStyle name="$_0202마사회근무복" xfId="119"/>
    <cellStyle name="$_0202마사회근무복_강원지역본부(2006년_060109)" xfId="120"/>
    <cellStyle name="$_0202마사회근무복_경남지역본부-" xfId="121"/>
    <cellStyle name="$_0202마사회근무복_경북지역본부-" xfId="122"/>
    <cellStyle name="$_0202마사회근무복_중부지역본부-" xfId="123"/>
    <cellStyle name="$_0202마사회근무복_충청지역본부-" xfId="124"/>
    <cellStyle name="$_0202마사회근무복_통행료면탈방지시스템(최종)" xfId="125"/>
    <cellStyle name="$_0202마사회근무복_호남지역본부-" xfId="126"/>
    <cellStyle name="$_0202부경교재-승강칠판" xfId="127"/>
    <cellStyle name="$_0202부경교재-승강칠판_강원지역본부(2006년_060109)" xfId="128"/>
    <cellStyle name="$_0202부경교재-승강칠판_경남지역본부-" xfId="129"/>
    <cellStyle name="$_0202부경교재-승강칠판_경북지역본부-" xfId="130"/>
    <cellStyle name="$_0202부경교재-승강칠판_중부지역본부-" xfId="131"/>
    <cellStyle name="$_0202부경교재-승강칠판_충청지역본부-" xfId="132"/>
    <cellStyle name="$_0202부경교재-승강칠판_통행료면탈방지시스템(최종)" xfId="133"/>
    <cellStyle name="$_0202부경교재-승강칠판_호남지역본부-" xfId="134"/>
    <cellStyle name="$_0204한국석묘납골함-1규격" xfId="135"/>
    <cellStyle name="$_0205TTMS-긴급전화기&amp;전체총괄" xfId="136"/>
    <cellStyle name="$_0206금감원금융정보교환망재구축" xfId="137"/>
    <cellStyle name="$_0206정통부수납장표기기제작설치" xfId="138"/>
    <cellStyle name="$_0207담배인삼공사-담요" xfId="139"/>
    <cellStyle name="$_0208레비텍-다층여과기설계변경" xfId="140"/>
    <cellStyle name="$_0209이산화염소발생기-설치(50K)" xfId="141"/>
    <cellStyle name="$_0210현대정보기술-TD이중계" xfId="142"/>
    <cellStyle name="$_0211조달청-#1대북지원사업정산(1월7일)" xfId="143"/>
    <cellStyle name="$_0212금감원-법규정보시스템(完)" xfId="144"/>
    <cellStyle name="$_0301교통방송-CCTV유지보수" xfId="145"/>
    <cellStyle name="$_0302인천경찰청-무인단속기위탁관리" xfId="146"/>
    <cellStyle name="$_0302조달청-대북지원2차(안성연)" xfId="147"/>
    <cellStyle name="$_0302조달청-대북지원2차(최수현)" xfId="148"/>
    <cellStyle name="$_0302표준문서-쌍용정보통신(신)" xfId="149"/>
    <cellStyle name="$_0304소프트파워-정부표준전자문서시스템" xfId="150"/>
    <cellStyle name="$_0304소프트파워-정부표준전자문서시스템(完)" xfId="151"/>
    <cellStyle name="$_0304철도청-주변환장치-1" xfId="152"/>
    <cellStyle name="$_0305금감원-금융통계정보시스템구축(完)" xfId="153"/>
    <cellStyle name="$_0305제낭조합-면범포지" xfId="154"/>
    <cellStyle name="$_0306제낭공업협동조합-면범포지원단(경비까지)" xfId="155"/>
    <cellStyle name="$_0307경찰청-무인교통단속표준SW개발용역(完)" xfId="156"/>
    <cellStyle name="$_0308조달청-#8대북지원사업정산" xfId="157"/>
    <cellStyle name="$_0309두합크린텍-설치원가" xfId="158"/>
    <cellStyle name="$_0309조달청-#9대북지원사업정산" xfId="159"/>
    <cellStyle name="$_0310여주상수도-탈수기(유천ENG)" xfId="160"/>
    <cellStyle name="$_0311대기해양작업시간" xfId="161"/>
    <cellStyle name="$_0311대기해양중형등명기" xfId="162"/>
    <cellStyle name="$_0312국민체육진흥공단-전기부문" xfId="163"/>
    <cellStyle name="$_0312대기해양-중형등명기제작설치" xfId="164"/>
    <cellStyle name="$_0312라이준-칼라아스콘4규격" xfId="165"/>
    <cellStyle name="$_0401집진기프로그램SW개발비산정" xfId="166"/>
    <cellStyle name="$_13. 관리동" xfId="167"/>
    <cellStyle name="$_2001-06조달청신성-한냉지형" xfId="168"/>
    <cellStyle name="$_2001년 9월" xfId="7001"/>
    <cellStyle name="$_2001년 9월 일위" xfId="7002"/>
    <cellStyle name="$_2001년 9월 일위_2006조화방조제시행계획서(1)" xfId="7003"/>
    <cellStyle name="$_2001년 9월_2006조화방조제시행계획서(1)" xfId="7004"/>
    <cellStyle name="$_2001년7월내역" xfId="7005"/>
    <cellStyle name="$_2001년7월내역_2006조화방조제시행계획서(1)" xfId="7006"/>
    <cellStyle name="$_2001년8월내역" xfId="7007"/>
    <cellStyle name="$_2001년8월내역_2006조화방조제시행계획서(1)" xfId="7008"/>
    <cellStyle name="$_2002-03경찰대학-졸업식" xfId="169"/>
    <cellStyle name="$_2002-03경찰청-경찰표지장" xfId="170"/>
    <cellStyle name="$_2002-03반디-가로등(열주형)" xfId="171"/>
    <cellStyle name="$_2002-03신화전자-감지기" xfId="172"/>
    <cellStyle name="$_2002-04강원랜드-슬러트머신" xfId="173"/>
    <cellStyle name="$_2002-04메가컴-외주무대" xfId="174"/>
    <cellStyle name="$_2002-04엘지애드-무대" xfId="175"/>
    <cellStyle name="$_2002-05강원랜드-슬러트머신(넥스터)" xfId="176"/>
    <cellStyle name="$_2002-05경기경찰청-냉온수기공사" xfId="177"/>
    <cellStyle name="$_2002-05대통령비서실-카페트" xfId="178"/>
    <cellStyle name="$_2002결과표" xfId="179"/>
    <cellStyle name="$_2002결과표_강원지역본부(2006년_060109)" xfId="180"/>
    <cellStyle name="$_2002결과표_경남지역본부-" xfId="181"/>
    <cellStyle name="$_2002결과표_경북지역본부-" xfId="182"/>
    <cellStyle name="$_2002결과표_중부지역본부-" xfId="183"/>
    <cellStyle name="$_2002결과표_충청지역본부-" xfId="184"/>
    <cellStyle name="$_2002결과표_통행료면탈방지시스템(최종)" xfId="185"/>
    <cellStyle name="$_2002결과표_호남지역본부-" xfId="186"/>
    <cellStyle name="$_2002결과표1" xfId="187"/>
    <cellStyle name="$_2002년 설치" xfId="7009"/>
    <cellStyle name="$_2002년 설치_2006조화방조제시행계획서(1)" xfId="7010"/>
    <cellStyle name="$_2002년 합판거푸집" xfId="7011"/>
    <cellStyle name="$_2002년 합판거푸집_2006조화방조제시행계획서(1)" xfId="7012"/>
    <cellStyle name="$_2002년2,3월" xfId="7013"/>
    <cellStyle name="$_2002년2,3월_2006조화방조제시행계획서(1)" xfId="7014"/>
    <cellStyle name="$_2003-01정일사-표창5종" xfId="188"/>
    <cellStyle name="$_2008수문(5x5이하) 일위_상반기" xfId="8866"/>
    <cellStyle name="$_2008수문(5x5초과) 일위_상반기" xfId="8867"/>
    <cellStyle name="$_5.'09년 수문(5x5초과) 일위_상반기" xfId="8868"/>
    <cellStyle name="$_8.자재단가" xfId="7015"/>
    <cellStyle name="$_db진흥" xfId="255"/>
    <cellStyle name="$_db진흥 2" xfId="8869"/>
    <cellStyle name="$_db진흥_노일계약내역(조정)" xfId="7016"/>
    <cellStyle name="$_Pilot플랜트-계변경" xfId="256"/>
    <cellStyle name="$_Pilot플랜트이전설치-변경최종" xfId="257"/>
    <cellStyle name="$_SE40" xfId="258"/>
    <cellStyle name="$_SE40 2" xfId="8870"/>
    <cellStyle name="$_SE40_노일계약내역(조정)" xfId="7017"/>
    <cellStyle name="$_SW(케이비)" xfId="259"/>
    <cellStyle name="$_간지,목차,페이지,표지" xfId="189"/>
    <cellStyle name="$_강원지역본부(2006년_060109)" xfId="190"/>
    <cellStyle name="$_견적2" xfId="191"/>
    <cellStyle name="$_견적2 2" xfId="8871"/>
    <cellStyle name="$_견적2_노일계약내역(조정)" xfId="7018"/>
    <cellStyle name="$_결재(관동취입보)" xfId="7019"/>
    <cellStyle name="$_경남지역본부-" xfId="192"/>
    <cellStyle name="$_경북지역본부-" xfId="193"/>
    <cellStyle name="$_경찰청-근무,기동복" xfId="194"/>
    <cellStyle name="$_공사비2001-06" xfId="7020"/>
    <cellStyle name="$_공사비2001-06_2006조화방조제시행계획서(1)" xfId="7021"/>
    <cellStyle name="$_공사비2001-07" xfId="7022"/>
    <cellStyle name="$_공사비2001-07_2006조화방조제시행계획서(1)" xfId="7023"/>
    <cellStyle name="$_공사일반관리비양식" xfId="195"/>
    <cellStyle name="$_공종별내역서" xfId="7024"/>
    <cellStyle name="$_관리동sw" xfId="196"/>
    <cellStyle name="$_금계공사비" xfId="7025"/>
    <cellStyle name="$_기아" xfId="197"/>
    <cellStyle name="$_기아 2" xfId="8872"/>
    <cellStyle name="$_기아_노일계약내역(조정)" xfId="7026"/>
    <cellStyle name="$_기초공사" xfId="198"/>
    <cellStyle name="$_남광TS-60B(둔기교)" xfId="7027"/>
    <cellStyle name="$_남광TS-60B(둔기교)_2006조화방조제시행계획서(1)" xfId="7028"/>
    <cellStyle name="$_내역표지" xfId="7029"/>
    <cellStyle name="$_내역표지_2006조화방조제시행계획서(1)" xfId="7030"/>
    <cellStyle name="$_네인텍정보기술-회로카드(수현)" xfId="199"/>
    <cellStyle name="$_노일계약내역(조정)" xfId="7031"/>
    <cellStyle name="$_대기해양노무비" xfId="200"/>
    <cellStyle name="$_대북자재8월분" xfId="201"/>
    <cellStyle name="$_대북자재8월분-1" xfId="202"/>
    <cellStyle name="$_동산용사촌수현(원본)" xfId="203"/>
    <cellStyle name="$_목차" xfId="204"/>
    <cellStyle name="$_백제군사전시1" xfId="205"/>
    <cellStyle name="$_보성회령제사통-변경1" xfId="7032"/>
    <cellStyle name="$_보성회령제사통-변경1_2006조화방조제시행계획서(1)" xfId="7033"/>
    <cellStyle name="$_보완석집(2003년8월 내측쌓기증가)" xfId="7034"/>
    <cellStyle name="$_서부취수기계" xfId="8873"/>
    <cellStyle name="$_설계내역(할증삭제)" xfId="8874"/>
    <cellStyle name="$_세풍승인" xfId="7035"/>
    <cellStyle name="$_세풍승인_2006조화방조제시행계획서(1)" xfId="7036"/>
    <cellStyle name="$_수량(가동보)" xfId="7037"/>
    <cellStyle name="$_수문(5x5이하) 일위-곽노임2개수정" xfId="8875"/>
    <cellStyle name="$_수문(5x5초과)하반기일위" xfId="8876"/>
    <cellStyle name="$_수문_5m이하(2006년_3월)" xfId="8877"/>
    <cellStyle name="$_수문내역및계산(4.0x2.5)(최종)" xfId="8878"/>
    <cellStyle name="$_수초제거기(대양기계)" xfId="206"/>
    <cellStyle name="$_수초제거기(대양기계)_강원지역본부(2006년_060109)" xfId="207"/>
    <cellStyle name="$_수초제거기(대양기계)_경남지역본부-" xfId="208"/>
    <cellStyle name="$_수초제거기(대양기계)_경북지역본부-" xfId="209"/>
    <cellStyle name="$_수초제거기(대양기계)_중부지역본부-" xfId="210"/>
    <cellStyle name="$_수초제거기(대양기계)_충청지역본부-" xfId="211"/>
    <cellStyle name="$_수초제거기(대양기계)_통행료면탈방지시스템(최종)" xfId="212"/>
    <cellStyle name="$_수초제거기(대양기계)_호남지역본부-" xfId="213"/>
    <cellStyle name="$_순천구룡" xfId="7038"/>
    <cellStyle name="$_순천구룡_2006조화방조제시행계획서(1)" xfId="7039"/>
    <cellStyle name="$_순천지부구룡해룡" xfId="7040"/>
    <cellStyle name="$_순천지부구룡해룡_2006조화방조제시행계획서(1)" xfId="7041"/>
    <cellStyle name="$_시설용역" xfId="214"/>
    <cellStyle name="$_암전정밀실체현미경(수현)" xfId="215"/>
    <cellStyle name="$_오리엔탈" xfId="216"/>
    <cellStyle name="$_원본 - 한국전기교통-개선형신호등 4종" xfId="217"/>
    <cellStyle name="$_원본 - 한국전기교통-개선형신호등 4종_강원지역본부(2006년_060109)" xfId="218"/>
    <cellStyle name="$_원본 - 한국전기교통-개선형신호등 4종_경남지역본부-" xfId="219"/>
    <cellStyle name="$_원본 - 한국전기교통-개선형신호등 4종_경북지역본부-" xfId="220"/>
    <cellStyle name="$_원본 - 한국전기교통-개선형신호등 4종_중부지역본부-" xfId="221"/>
    <cellStyle name="$_원본 - 한국전기교통-개선형신호등 4종_충청지역본부-" xfId="222"/>
    <cellStyle name="$_원본 - 한국전기교통-개선형신호등 4종_통행료면탈방지시스템(최종)" xfId="223"/>
    <cellStyle name="$_원본 - 한국전기교통-개선형신호등 4종_호남지역본부-" xfId="224"/>
    <cellStyle name="$_일위대가" xfId="7042"/>
    <cellStyle name="$_장흥광평양수장" xfId="7043"/>
    <cellStyle name="$_장흥광평양수장_2006조화방조제시행계획서(1)" xfId="7044"/>
    <cellStyle name="$_전북 용산지구 다단 21×1.2-2련(020417)" xfId="7045"/>
    <cellStyle name="$_전북 용산지구 다단 21×1.2-2련(020417)_2006조화방조제시행계획서(1)" xfId="7046"/>
    <cellStyle name="$_제경비율모음" xfId="225"/>
    <cellStyle name="$_제조원가" xfId="226"/>
    <cellStyle name="$_조달청-B판사천강교제작(최종본)" xfId="235"/>
    <cellStyle name="$_조달청-대북지원3차(최수현)" xfId="227"/>
    <cellStyle name="$_조달청-대북지원4차(최수현)" xfId="228"/>
    <cellStyle name="$_조달청-대북지원5차(최수현)" xfId="229"/>
    <cellStyle name="$_조달청-대북지원6차(번호)" xfId="230"/>
    <cellStyle name="$_조달청-대북지원6차(최수현)" xfId="231"/>
    <cellStyle name="$_조달청-대북지원7차(최수현)" xfId="232"/>
    <cellStyle name="$_조달청-대북지원8차(최수현)" xfId="233"/>
    <cellStyle name="$_조달청-대북지원9차(최수현)" xfId="234"/>
    <cellStyle name="$_중부지역본부-" xfId="236"/>
    <cellStyle name="$_중앙선관위(투표,개표)" xfId="237"/>
    <cellStyle name="$_중앙선관위(투표,개표)-사본" xfId="238"/>
    <cellStyle name="$_진도 보전지구" xfId="7047"/>
    <cellStyle name="$_진도 보전지구_2006조화방조제시행계획서(1)" xfId="7048"/>
    <cellStyle name="$_진도마산2차제출F18x21" xfId="7049"/>
    <cellStyle name="$_철공가공조립" xfId="239"/>
    <cellStyle name="$_최종-한국전기교통-개선형신호등 4종(공수조정)" xfId="240"/>
    <cellStyle name="$_최종-한국전기교통-개선형신호등 4종(공수조정)_강원지역본부(2006년_060109)" xfId="241"/>
    <cellStyle name="$_최종-한국전기교통-개선형신호등 4종(공수조정)_경남지역본부-" xfId="242"/>
    <cellStyle name="$_최종-한국전기교통-개선형신호등 4종(공수조정)_경북지역본부-" xfId="243"/>
    <cellStyle name="$_최종-한국전기교통-개선형신호등 4종(공수조정)_중부지역본부-" xfId="244"/>
    <cellStyle name="$_최종-한국전기교통-개선형신호등 4종(공수조정)_충청지역본부-" xfId="245"/>
    <cellStyle name="$_최종-한국전기교통-개선형신호등 4종(공수조정)_통행료면탈방지시스템(최종)" xfId="246"/>
    <cellStyle name="$_최종-한국전기교통-개선형신호등 4종(공수조정)_호남지역본부-" xfId="247"/>
    <cellStyle name="$_충청지역본부-" xfId="248"/>
    <cellStyle name="$_취입보기계공사비" xfId="7050"/>
    <cellStyle name="$_코솔라-제조원가" xfId="249"/>
    <cellStyle name="$_토지공사-간접비" xfId="250"/>
    <cellStyle name="$_통행료면탈방지시스템(최종)" xfId="251"/>
    <cellStyle name="$_한국도로공사" xfId="252"/>
    <cellStyle name="$_한전내역서-최종" xfId="253"/>
    <cellStyle name="$_합판거푸집" xfId="7051"/>
    <cellStyle name="$_합판거푸집_2006조화방조제시행계획서(1)" xfId="7052"/>
    <cellStyle name="$_호남지역본부-" xfId="254"/>
    <cellStyle name="(##.00)" xfId="7053"/>
    <cellStyle name="(△콤마)" xfId="3625"/>
    <cellStyle name="(1)" xfId="7054"/>
    <cellStyle name="(백분율)" xfId="3626"/>
    <cellStyle name="(콤마)" xfId="3627"/>
    <cellStyle name="(표준)" xfId="7055"/>
    <cellStyle name=";;;" xfId="7056"/>
    <cellStyle name="??" xfId="5011"/>
    <cellStyle name="?? 2" xfId="6625"/>
    <cellStyle name="??&amp;5_x0007_?._x0007_9_x0008_??_x0007__x0001__x0001_" xfId="7057"/>
    <cellStyle name="??&amp;6_x0007_?/_x0007_9_x0008_??_x0007__x0001__x0001_" xfId="7058"/>
    <cellStyle name="??&amp;O?&amp;H?_x0008__x000f__x0007_?_x0007__x0001__x0001_" xfId="261"/>
    <cellStyle name="??&amp;O?&amp;H?_x0008_??_x0007__x0001__x0001_" xfId="262"/>
    <cellStyle name="??&amp;O?&amp;H?_x0008__x000f__x0007_?_x0007__x0001__x0001__당진테크노폴리스내역서(양영식)조경부문" xfId="7059"/>
    <cellStyle name="??&amp;멅?둃9_x0008_??_x0007__x0001__x0001_" xfId="7060"/>
    <cellStyle name="??&amp;쏗?뷐9_x0008__x0011__x0007_?_x0007__x0001__x0001_" xfId="260"/>
    <cellStyle name="???­ [" xfId="7061"/>
    <cellStyle name="???­ [0]_¸ð??¸·" xfId="263"/>
    <cellStyle name="_x0008_????" xfId="5012"/>
    <cellStyle name="???????????　?" xfId="5013"/>
    <cellStyle name="???????????　? 2" xfId="662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2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5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29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6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3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7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3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8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32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19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33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" xfId="5020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?_x0001_퀀? 2" xfId="6634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" xfId="5021"/>
    <cellStyle name="_x0001_?_x0001_?_x0001_?_x0001_?_x0001_?_x0001_?_x0001_?_x0001_?_x0001_?_x0001_?_x0001_?_x0001_?_x0001_?_x0001_?_x0001_?_x0001_?_x0001_?_x0001_?_x0001_?_x0001_?_x0001_?_x0001_?_x0001_?_x0001_?_x0001_?_x0001_?_x0001_?_x0001_?_x0001_?_x0001_?_x0001_?_x0001_퀀? 2" xfId="6635"/>
    <cellStyle name="_x0001_?_x0001_?_x0001_?_x0001_?_x0001_?_x0001_?_x0001_?_x0001_?_x0001_?_x0001_?_x0001_?_x0001_?_x0001_?_x0001_?_x0001_퀀?" xfId="5022"/>
    <cellStyle name="_x0001_?_x0001_?_x0001_?_x0001_?_x0001_?_x0001_?_x0001_?_x0001_?_x0001_?_x0001_?_x0001_?_x0001_?_x0001_?_x0001_?_x0001_퀀? 2" xfId="6636"/>
    <cellStyle name="???­_¸ð??¸·" xfId="264"/>
    <cellStyle name="???Ø_¸ð??¸·" xfId="265"/>
    <cellStyle name="??_마곡보완" xfId="7062"/>
    <cellStyle name="??A_x000f_??A_x000f_??A_x000f_??A" xfId="5023"/>
    <cellStyle name="??A_x000f_??A_x000f_??A_x000f_??A 2" xfId="6637"/>
    <cellStyle name="??A_x000f_??A6??A_x000f_??A" xfId="5024"/>
    <cellStyle name="??A_x000f_??A6??A_x000f_??A 2" xfId="6638"/>
    <cellStyle name="?þ" xfId="7063"/>
    <cellStyle name="?þ¸¶ [" xfId="7064"/>
    <cellStyle name="?Þ¸¶ [0]_¸ð??¸·" xfId="267"/>
    <cellStyle name="?Þ¸¶_¸ð??¸·" xfId="268"/>
    <cellStyle name="?W?_laroux" xfId="3628"/>
    <cellStyle name="?曹%U?&amp;H?_x0008_?s_x000a__x0007__x0001__x0001_" xfId="266"/>
    <cellStyle name="_x0001_?_x0001_퀀?" xfId="5025"/>
    <cellStyle name="_x0001_?_x0001_퀀? 2" xfId="6639"/>
    <cellStyle name="@_laroux_제트베인" xfId="269"/>
    <cellStyle name="@_laroux_제트베인_1" xfId="270"/>
    <cellStyle name="_(20041229)" xfId="271"/>
    <cellStyle name="_(B지구택지개발사업)_원용역_충북개발공사수행분포함" xfId="7065"/>
    <cellStyle name="_(권태연)제조원가계산 기초자료-제출용" xfId="6640"/>
    <cellStyle name="_(당진테크노폴리스-지반조사내역서-실시설계)" xfId="7066"/>
    <cellStyle name="_(당진테크노폴리스-지반조사내역서-실시설계)(1안)" xfId="7067"/>
    <cellStyle name="_(당진테크노폴리스-지반조사내역서-실시설계)(2안)" xfId="7068"/>
    <cellStyle name="_(수정)한강물환경생태 산출서" xfId="272"/>
    <cellStyle name="_(현)영산강 화원지구 포장공사" xfId="8879"/>
    <cellStyle name="_★이화-삼계도급실행(2003.04.11)" xfId="7069"/>
    <cellStyle name="_0.VMS내역서-A,B사" xfId="273"/>
    <cellStyle name="_004 - 환경기초 민간위탁(공동오수-개별오수-하수관로) " xfId="3629"/>
    <cellStyle name="_01.시설(의왕)0129" xfId="274"/>
    <cellStyle name="_01.전시시설(곡성심청)" xfId="275"/>
    <cellStyle name="_01.전시시설물(남원국악2층)" xfId="276"/>
    <cellStyle name="_01설변내역서" xfId="3630"/>
    <cellStyle name="_02 원가계산서" xfId="277"/>
    <cellStyle name="_02.연출조명(남원국악2층)" xfId="278"/>
    <cellStyle name="_03.실물모형연출(곡성심청)" xfId="279"/>
    <cellStyle name="_030127 전기공사내역발송" xfId="3631"/>
    <cellStyle name="_04 일위대가표" xfId="280"/>
    <cellStyle name="_05 단가산출조서" xfId="281"/>
    <cellStyle name="_05 산출근거(방송)" xfId="282"/>
    <cellStyle name="_050726_gg_hw" xfId="283"/>
    <cellStyle name="_06년)하이패스_점검내역" xfId="284"/>
    <cellStyle name="_08_사전재해영향성검토" xfId="7070"/>
    <cellStyle name="_1)차소리전시" xfId="285"/>
    <cellStyle name="_1. 경기35차로하이패스" xfId="286"/>
    <cellStyle name="_1. 총괄(제조+설치)" xfId="287"/>
    <cellStyle name="_1.이에이스(의정부제조)-전시" xfId="288"/>
    <cellStyle name="_1.조명탑 설치" xfId="289"/>
    <cellStyle name="_1.조선테마(전시시설)" xfId="290"/>
    <cellStyle name="_1_터널교통관리시설구축_공사설계서(달성12터널외2개소)" xfId="291"/>
    <cellStyle name="_1+2.무인발매기(제조+구매)-2" xfId="292"/>
    <cellStyle name="_1-1. 조명탑" xfId="293"/>
    <cellStyle name="_11.통합보안관리서버" xfId="294"/>
    <cellStyle name="_111" xfId="5026"/>
    <cellStyle name="_1220-원가조사-전자지불" xfId="295"/>
    <cellStyle name="_17공구" xfId="7071"/>
    <cellStyle name="_17공구_갑지양식(기본)" xfId="7072"/>
    <cellStyle name="_19공구" xfId="7073"/>
    <cellStyle name="_19공구_갑지양식(기본)" xfId="7074"/>
    <cellStyle name="_1공구견적" xfId="7075"/>
    <cellStyle name="_1공구전기공사" xfId="7076"/>
    <cellStyle name="_1변경내역서(ESC)" xfId="3632"/>
    <cellStyle name="_1차원주적용대가" xfId="5027"/>
    <cellStyle name="_2. 모형제조" xfId="296"/>
    <cellStyle name="_2.민속박물관(제조-전시)-완" xfId="297"/>
    <cellStyle name="_2001 장애조치" xfId="298"/>
    <cellStyle name="_2001포장" xfId="5028"/>
    <cellStyle name="_2001포장_공동구기계타설" xfId="5029"/>
    <cellStyle name="_2001포장_뒷채움재변경" xfId="5030"/>
    <cellStyle name="_200208(8월수정완료-1)최종" xfId="5031"/>
    <cellStyle name="_2002결과표1" xfId="299"/>
    <cellStyle name="_2002년 환경기초 민간위탁(2003년 물가상승적용) " xfId="3633"/>
    <cellStyle name="_2002년1월물가변동액산출현황" xfId="5032"/>
    <cellStyle name="_2007년견적서" xfId="3634"/>
    <cellStyle name="_20공구" xfId="7077"/>
    <cellStyle name="_2차변경내역서(ESC)" xfId="3635"/>
    <cellStyle name="_3. 영상SW(용역)" xfId="300"/>
    <cellStyle name="_3.1제1배수문" xfId="7078"/>
    <cellStyle name="_3.1제1배수문_060703-천안농촌공사가동보(12.0x1.0-1조)" xfId="7079"/>
    <cellStyle name="_3.1제1배수통관(시례우안3제)" xfId="7080"/>
    <cellStyle name="_3.1제1배수통관(시례우안3제)_060703-천안농촌공사가동보(12.0x1.0-1조)" xfId="7081"/>
    <cellStyle name="_3.2 제2배수통관" xfId="7082"/>
    <cellStyle name="_3.2 제2배수통관_060703-천안농촌공사가동보(12.0x1.0-1조)" xfId="7083"/>
    <cellStyle name="_3.2.1제1배수통관(시례좌안1제)" xfId="7084"/>
    <cellStyle name="_3.2.1제1배수통관(시례좌안1제)_060703-천안농촌공사가동보(12.0x1.0-1조)" xfId="7085"/>
    <cellStyle name="_3.2.2제2배수통관(시례좌안1제)" xfId="7086"/>
    <cellStyle name="_3.2.2제2배수통관(시례좌안1제)_060703-천안농촌공사가동보(12.0x1.0-1조)" xfId="7087"/>
    <cellStyle name="_3.3 제3배수통관" xfId="7088"/>
    <cellStyle name="_3.3 제3배수통관_060703-천안농촌공사가동보(12.0x1.0-1조)" xfId="7089"/>
    <cellStyle name="_3.5 잠관" xfId="7090"/>
    <cellStyle name="_3.5 잠관_060703-천안농촌공사가동보(12.0x1.0-1조)" xfId="7091"/>
    <cellStyle name="_3.구조물공(시례우안2제)" xfId="7092"/>
    <cellStyle name="_3.구조물공(시례우안2제)_060703-천안농촌공사가동보(12.0x1.0-1조)" xfId="7093"/>
    <cellStyle name="_4.파주시(용역_정보영상)" xfId="301"/>
    <cellStyle name="_5.국악의성지(전시모형제조)" xfId="302"/>
    <cellStyle name="_5.배관(완)" xfId="6641"/>
    <cellStyle name="_5.배관(합)" xfId="6642"/>
    <cellStyle name="_5.소설태백(전시용영상)" xfId="303"/>
    <cellStyle name="_5.영상HW-1" xfId="304"/>
    <cellStyle name="_6)소설태백전기(변환)" xfId="305"/>
    <cellStyle name="_6.조선테마(전시용정보영상장비)" xfId="306"/>
    <cellStyle name="_6.태백산맥(전기)" xfId="307"/>
    <cellStyle name="_7.설계내역서(발주)" xfId="7094"/>
    <cellStyle name="_7공구" xfId="5033"/>
    <cellStyle name="_8.차소리전기" xfId="308"/>
    <cellStyle name="_99현황" xfId="5034"/>
    <cellStyle name="_APT대비" xfId="7095"/>
    <cellStyle name="_Book1" xfId="556"/>
    <cellStyle name="_Book3" xfId="7096"/>
    <cellStyle name="_buip (2)" xfId="8880"/>
    <cellStyle name="_buip (2)_(현)영산강 화원지구 포장공사" xfId="8881"/>
    <cellStyle name="_buip (2)_견적서(2001-1)" xfId="8882"/>
    <cellStyle name="_buip (2)_견적서(2001-1)_(현)영산강 화원지구 포장공사" xfId="8883"/>
    <cellStyle name="_buip (2)_견적서(2001-1)_견적서(2002-1)" xfId="8884"/>
    <cellStyle name="_buip (2)_견적서(2001-1)_견적서(2002-1)_(현)영산강 화원지구 포장공사" xfId="8885"/>
    <cellStyle name="_buip (2)_견적서(2001-1)_견적서(2002-1)_견적서(2002-1)" xfId="8886"/>
    <cellStyle name="_buip (2)_견적서(2001-1)_견적서(2002-1)_견적서(2002-1)_(현)영산강 화원지구 포장공사" xfId="8887"/>
    <cellStyle name="_buip (2)_견적서(2001-1)_견적서(2002-1)_대중견적서(2002-1)" xfId="8888"/>
    <cellStyle name="_buip (2)_견적서(2001-1)_견적서(2002-1)_대중견적서(2002-1)_(현)영산강 화원지구 포장공사" xfId="8889"/>
    <cellStyle name="_buip (2)_견적서(2001-1.)" xfId="8890"/>
    <cellStyle name="_buip (2)_견적서(2001-1.)_(현)영산강 화원지구 포장공사" xfId="8891"/>
    <cellStyle name="_buip (2)_견적서(2001-1.)_견적서(2002-1)" xfId="8892"/>
    <cellStyle name="_buip (2)_견적서(2001-1.)_견적서(2002-1)_(현)영산강 화원지구 포장공사" xfId="8893"/>
    <cellStyle name="_buip (2)_견적서(2001-1.)_견적서(2002-1)_견적서(2002-1)" xfId="8894"/>
    <cellStyle name="_buip (2)_견적서(2001-1.)_견적서(2002-1)_견적서(2002-1)_(현)영산강 화원지구 포장공사" xfId="8895"/>
    <cellStyle name="_buip (2)_견적서(2001-1.)_견적서(2002-1)_대중견적서(2002-1)" xfId="8896"/>
    <cellStyle name="_buip (2)_견적서(2001-1.)_견적서(2002-1)_대중견적서(2002-1)_(현)영산강 화원지구 포장공사" xfId="8897"/>
    <cellStyle name="_buip (2)_견적서(2002-1)" xfId="8898"/>
    <cellStyle name="_buip (2)_견적서(2002-1)_(현)영산강 화원지구 포장공사" xfId="8899"/>
    <cellStyle name="_buip (2)_견적서(2002-1)_견적서(2002-1)" xfId="8900"/>
    <cellStyle name="_buip (2)_견적서(2002-1)_견적서(2002-1)_(현)영산강 화원지구 포장공사" xfId="8901"/>
    <cellStyle name="_buip (2)_견적서(2002-1)_대중견적서(2002-1)" xfId="8902"/>
    <cellStyle name="_buip (2)_견적서(2002-1)_대중견적서(2002-1)_(현)영산강 화원지구 포장공사" xfId="8903"/>
    <cellStyle name="_B업체(최종)" xfId="555"/>
    <cellStyle name="_C앤C" xfId="557"/>
    <cellStyle name="_C앤C(네트웍)" xfId="558"/>
    <cellStyle name="_C앤C원가계산" xfId="559"/>
    <cellStyle name="_FQ2233(금강빌딩)" xfId="7097"/>
    <cellStyle name="_GN_극동건설(주)_덕정병원_토목(작업)-1" xfId="560"/>
    <cellStyle name="_HQ2069A" xfId="7098"/>
    <cellStyle name="_HQ2329(서초트라팰리스 SDS도면)" xfId="7099"/>
    <cellStyle name="_IM-1" xfId="7100"/>
    <cellStyle name="_ip (2)" xfId="8904"/>
    <cellStyle name="_ip (2)_(현)영산강 화원지구 포장공사" xfId="8905"/>
    <cellStyle name="_ip (2)_견적서(2001-1)" xfId="8906"/>
    <cellStyle name="_ip (2)_견적서(2001-1)_(현)영산강 화원지구 포장공사" xfId="8907"/>
    <cellStyle name="_ip (2)_견적서(2001-1)_견적서(2002-1)" xfId="8908"/>
    <cellStyle name="_ip (2)_견적서(2001-1)_견적서(2002-1)_(현)영산강 화원지구 포장공사" xfId="8909"/>
    <cellStyle name="_ip (2)_견적서(2001-1)_견적서(2002-1)_견적서(2002-1)" xfId="8910"/>
    <cellStyle name="_ip (2)_견적서(2001-1)_견적서(2002-1)_견적서(2002-1)_(현)영산강 화원지구 포장공사" xfId="8911"/>
    <cellStyle name="_ip (2)_견적서(2001-1)_견적서(2002-1)_대중견적서(2002-1)" xfId="8912"/>
    <cellStyle name="_ip (2)_견적서(2001-1)_견적서(2002-1)_대중견적서(2002-1)_(현)영산강 화원지구 포장공사" xfId="8913"/>
    <cellStyle name="_ip (2)_견적서(2001-1.)" xfId="8914"/>
    <cellStyle name="_ip (2)_견적서(2001-1.)_(현)영산강 화원지구 포장공사" xfId="8915"/>
    <cellStyle name="_ip (2)_견적서(2001-1.)_견적서(2002-1)" xfId="8916"/>
    <cellStyle name="_ip (2)_견적서(2001-1.)_견적서(2002-1)_(현)영산강 화원지구 포장공사" xfId="8917"/>
    <cellStyle name="_ip (2)_견적서(2001-1.)_견적서(2002-1)_견적서(2002-1)" xfId="8918"/>
    <cellStyle name="_ip (2)_견적서(2001-1.)_견적서(2002-1)_견적서(2002-1)_(현)영산강 화원지구 포장공사" xfId="8919"/>
    <cellStyle name="_ip (2)_견적서(2001-1.)_견적서(2002-1)_대중견적서(2002-1)" xfId="8920"/>
    <cellStyle name="_ip (2)_견적서(2001-1.)_견적서(2002-1)_대중견적서(2002-1)_(현)영산강 화원지구 포장공사" xfId="8921"/>
    <cellStyle name="_ip (2)_견적서(2002-1)" xfId="8922"/>
    <cellStyle name="_ip (2)_견적서(2002-1)_(현)영산강 화원지구 포장공사" xfId="8923"/>
    <cellStyle name="_ip (2)_견적서(2002-1)_견적서(2002-1)" xfId="8924"/>
    <cellStyle name="_ip (2)_견적서(2002-1)_견적서(2002-1)_(현)영산강 화원지구 포장공사" xfId="8925"/>
    <cellStyle name="_ip (2)_견적서(2002-1)_대중견적서(2002-1)" xfId="8926"/>
    <cellStyle name="_ip (2)_견적서(2002-1)_대중견적서(2002-1)_(현)영산강 화원지구 포장공사" xfId="8927"/>
    <cellStyle name="_jipbun (2)" xfId="8928"/>
    <cellStyle name="_jipbun (2)_(현)영산강 화원지구 포장공사" xfId="8929"/>
    <cellStyle name="_jipbun (2)_견적서(2001-1)" xfId="8930"/>
    <cellStyle name="_jipbun (2)_견적서(2001-1)_(현)영산강 화원지구 포장공사" xfId="8931"/>
    <cellStyle name="_jipbun (2)_견적서(2001-1)_견적서(2002-1)" xfId="8932"/>
    <cellStyle name="_jipbun (2)_견적서(2001-1)_견적서(2002-1)_(현)영산강 화원지구 포장공사" xfId="8933"/>
    <cellStyle name="_jipbun (2)_견적서(2001-1)_견적서(2002-1)_견적서(2002-1)" xfId="8934"/>
    <cellStyle name="_jipbun (2)_견적서(2001-1)_견적서(2002-1)_견적서(2002-1)_(현)영산강 화원지구 포장공사" xfId="8935"/>
    <cellStyle name="_jipbun (2)_견적서(2001-1)_견적서(2002-1)_대중견적서(2002-1)" xfId="8936"/>
    <cellStyle name="_jipbun (2)_견적서(2001-1)_견적서(2002-1)_대중견적서(2002-1)_(현)영산강 화원지구 포장공사" xfId="8937"/>
    <cellStyle name="_jipbun (2)_견적서(2001-1.)" xfId="8938"/>
    <cellStyle name="_jipbun (2)_견적서(2001-1.)_(현)영산강 화원지구 포장공사" xfId="8939"/>
    <cellStyle name="_jipbun (2)_견적서(2001-1.)_견적서(2002-1)" xfId="8940"/>
    <cellStyle name="_jipbun (2)_견적서(2001-1.)_견적서(2002-1)_(현)영산강 화원지구 포장공사" xfId="8941"/>
    <cellStyle name="_jipbun (2)_견적서(2001-1.)_견적서(2002-1)_견적서(2002-1)" xfId="8942"/>
    <cellStyle name="_jipbun (2)_견적서(2001-1.)_견적서(2002-1)_견적서(2002-1)_(현)영산강 화원지구 포장공사" xfId="8943"/>
    <cellStyle name="_jipbun (2)_견적서(2001-1.)_견적서(2002-1)_대중견적서(2002-1)" xfId="8944"/>
    <cellStyle name="_jipbun (2)_견적서(2001-1.)_견적서(2002-1)_대중견적서(2002-1)_(현)영산강 화원지구 포장공사" xfId="8945"/>
    <cellStyle name="_jipbun (2)_견적서(2002-1)" xfId="8946"/>
    <cellStyle name="_jipbun (2)_견적서(2002-1)_(현)영산강 화원지구 포장공사" xfId="8947"/>
    <cellStyle name="_jipbun (2)_견적서(2002-1)_견적서(2002-1)" xfId="8948"/>
    <cellStyle name="_jipbun (2)_견적서(2002-1)_견적서(2002-1)_(현)영산강 화원지구 포장공사" xfId="8949"/>
    <cellStyle name="_jipbun (2)_견적서(2002-1)_대중견적서(2002-1)" xfId="8950"/>
    <cellStyle name="_jipbun (2)_견적서(2002-1)_대중견적서(2002-1)_(현)영산강 화원지구 포장공사" xfId="8951"/>
    <cellStyle name="_K2_3공구" xfId="5035"/>
    <cellStyle name="_K2_3공구_보고서(3공구-4월7)" xfId="5036"/>
    <cellStyle name="_K치(20020331)" xfId="5037"/>
    <cellStyle name="_K치(20020331)_1공구" xfId="5038"/>
    <cellStyle name="_K치(20020331)_1공구_보고서(3공구-4월7)" xfId="5039"/>
    <cellStyle name="_K치(20020331)_K치(2002-8월)" xfId="5040"/>
    <cellStyle name="_K치(20020331)_K치(2002-8월)_1공구" xfId="5041"/>
    <cellStyle name="_K치(20020331)_K치(2002-8월)_1공구_보고서(3공구-4월7)" xfId="5042"/>
    <cellStyle name="_K치(20020331)_K치(2002-8월)_고서-담양(2공구) 3차 ES 보고서(9월1일)" xfId="5043"/>
    <cellStyle name="_K치(20020331)_K치(2002-8월)_고서담양(2공구)_04.07" xfId="5044"/>
    <cellStyle name="_K치(20020331)_K치(2002-8월)_내역서( 부지임대료제외)" xfId="5045"/>
    <cellStyle name="_K치(20020331)_K치(2002-8월)_내역서( 부지임대료제외)_보고서(3공구-4월7)" xfId="5046"/>
    <cellStyle name="_K치(20020331)_K치(2002-8월)_보고서(1공구)-4월7일" xfId="5047"/>
    <cellStyle name="_K치(20020331)_K치(2002-8월)_보고서(2004년2월1일자)" xfId="5048"/>
    <cellStyle name="_K치(20020331)_K치(2002-8월)_보고서(2공구)" xfId="5049"/>
    <cellStyle name="_K치(20020331)_K치(2002-8월)_보고서(3공구)-3월14일" xfId="5050"/>
    <cellStyle name="_K치(20020331)_K치(2002-8월)_보고서(3공구-3월14)" xfId="5051"/>
    <cellStyle name="_K치(20020331)_K치(2002-8월)_보고서(3공구-4월7)" xfId="5052"/>
    <cellStyle name="_K치(20020331)_K치(2002-8월)_보고서(4공구)" xfId="5053"/>
    <cellStyle name="_K치(20020331)_K치(2002-8월)_보고서(4공구)_보고서(3공구-4월7)" xfId="5054"/>
    <cellStyle name="_K치(20020331)_K치(2002-8월)_보고서(5공구)" xfId="5055"/>
    <cellStyle name="_K치(20020331)_K치(2002-8월)_보고서(7공구)" xfId="5056"/>
    <cellStyle name="_K치(20020331)_K치(2002-8월)_보고서(7공구)_보고서(3공구-4월7)" xfId="5057"/>
    <cellStyle name="_K치(20020331)_K치(2002-8월)_보고서(건축)50" xfId="5058"/>
    <cellStyle name="_K치(20020331)_K치(2002-8월)_보고서(건축)6번이슬정오" xfId="5059"/>
    <cellStyle name="_K치(20020331)_K치(2002-8월)_보고서(토목)" xfId="5060"/>
    <cellStyle name="_K치(20020331)_K치(2002-8월)_북면원덕 보고서" xfId="5061"/>
    <cellStyle name="_K치(20020331)_K치(2002-8월)_북면원덕 보고서(조달청양식)2004년4월30일-최종수정" xfId="5062"/>
    <cellStyle name="_K치(20020331)_K치(2002-8월)_북면원덕(예상K치)" xfId="5063"/>
    <cellStyle name="_K치(20020331)_K치(2002-8월)_분당선(왕십리-청담간)" xfId="5064"/>
    <cellStyle name="_K치(20020331)_K치(2002-8월)_붙임12참조(현풍-김천6공구)" xfId="5065"/>
    <cellStyle name="_K치(20020331)_K치(2002-8월)_서울지하철 301 ES 보고서(9월1일)" xfId="5066"/>
    <cellStyle name="_K치(20020331)_K치(2002-8월)_서울지하철 301 ES 보고서(9월1일)수정" xfId="5067"/>
    <cellStyle name="_K치(20020331)_K치(2002-8월)_서천공주4공구조달청양식" xfId="5068"/>
    <cellStyle name="_K치(20020331)_K치(2002-8월)_서천공주4공구조달청양식_보고서(3공구-4월7)" xfId="5069"/>
    <cellStyle name="_K치(20020331)_K치(2002-8월)_성남도촌지구 1차 ES 보고서" xfId="5070"/>
    <cellStyle name="_K치(20020331)_K치(2002-8월)_장담2공구 수정보고서(11월18일자)" xfId="5071"/>
    <cellStyle name="_K치(20020331)_K치(2002-8월)_장담2공구 총괄보고서" xfId="5072"/>
    <cellStyle name="_K치(20020331)_K치(2002-8월)_장담보고서(2공구)-4월1일" xfId="5073"/>
    <cellStyle name="_K치(20020331)_K치(2002-8월)_장담보고서(2공구)-건축" xfId="5074"/>
    <cellStyle name="_K치(20020331)_K치(2002-8월)_장담보고서(3공구)-2월28일-예상치" xfId="5075"/>
    <cellStyle name="_K치(20020331)_K치(2002-8월)_장담보고서(3공구)3차보고서(08월31일자)" xfId="5076"/>
    <cellStyle name="_K치(20020331)_K치(2002-8월)_전체간지" xfId="5077"/>
    <cellStyle name="_K치(20020331)_K치(2002-8월)_정천상전1차ES보고서(8월31일자)" xfId="5078"/>
    <cellStyle name="_K치(20020331)_K치(2002-8월)_조달청양식산출근거대당1" xfId="5079"/>
    <cellStyle name="_K치(20020331)_고서-담양(2공구) 3차 ES 보고서(9월1일)" xfId="5080"/>
    <cellStyle name="_K치(20020331)_고서담양(2공구)_04.07" xfId="5081"/>
    <cellStyle name="_K치(20020331)_내역서( 부지임대료제외)" xfId="5082"/>
    <cellStyle name="_K치(20020331)_내역서( 부지임대료제외)_보고서(3공구-4월7)" xfId="5083"/>
    <cellStyle name="_K치(20020331)_보고서(1공구)-4월7일" xfId="5084"/>
    <cellStyle name="_K치(20020331)_보고서(2004년2월1일자)" xfId="5085"/>
    <cellStyle name="_K치(20020331)_보고서(2공구)" xfId="5086"/>
    <cellStyle name="_K치(20020331)_보고서(3공구)-3월14일" xfId="5087"/>
    <cellStyle name="_K치(20020331)_보고서(3공구-3월14)" xfId="5088"/>
    <cellStyle name="_K치(20020331)_보고서(3공구-4월7)" xfId="5089"/>
    <cellStyle name="_K치(20020331)_보고서(4공구)" xfId="5090"/>
    <cellStyle name="_K치(20020331)_보고서(4공구)_보고서(3공구-4월7)" xfId="5091"/>
    <cellStyle name="_K치(20020331)_보고서(5공구)" xfId="5092"/>
    <cellStyle name="_K치(20020331)_보고서(7공구)" xfId="5093"/>
    <cellStyle name="_K치(20020331)_보고서(7공구)_보고서(3공구-4월7)" xfId="5094"/>
    <cellStyle name="_K치(20020331)_보고서(건축)50" xfId="5095"/>
    <cellStyle name="_K치(20020331)_보고서(건축)6번이슬정오" xfId="5096"/>
    <cellStyle name="_K치(20020331)_보고서(토목)" xfId="5097"/>
    <cellStyle name="_K치(20020331)_북면원덕 보고서" xfId="5098"/>
    <cellStyle name="_K치(20020331)_북면원덕 보고서(조달청양식)2004년4월30일-최종수정" xfId="5099"/>
    <cellStyle name="_K치(20020331)_북면원덕(예상K치)" xfId="5100"/>
    <cellStyle name="_K치(20020331)_분당선(왕십리-청담간)" xfId="5101"/>
    <cellStyle name="_K치(20020331)_붙임12참조(현풍-김천6공구)" xfId="5102"/>
    <cellStyle name="_K치(20020331)_서울지하철 301 ES 보고서(9월1일)" xfId="5103"/>
    <cellStyle name="_K치(20020331)_서울지하철 301 ES 보고서(9월1일)수정" xfId="5104"/>
    <cellStyle name="_K치(20020331)_서천공주4공구조달청양식" xfId="5105"/>
    <cellStyle name="_K치(20020331)_서천공주4공구조달청양식_보고서(3공구-4월7)" xfId="5106"/>
    <cellStyle name="_K치(20020331)_성남도촌지구 1차 ES 보고서" xfId="5107"/>
    <cellStyle name="_K치(20020331)_장담2공구 수정보고서(11월18일자)" xfId="5108"/>
    <cellStyle name="_K치(20020331)_장담2공구 총괄보고서" xfId="5109"/>
    <cellStyle name="_K치(20020331)_장담보고서(2공구)-4월1일" xfId="5110"/>
    <cellStyle name="_K치(20020331)_장담보고서(2공구)-건축" xfId="5111"/>
    <cellStyle name="_K치(20020331)_장담보고서(3공구)-2월28일-예상치" xfId="5112"/>
    <cellStyle name="_K치(20020331)_장담보고서(3공구)3차보고서(08월31일자)" xfId="5113"/>
    <cellStyle name="_K치(20020331)_전체간지" xfId="5114"/>
    <cellStyle name="_K치(20020331)_정천상전1차ES보고서(8월31일자)" xfId="5115"/>
    <cellStyle name="_K치(20020331)_조달청양식산출근거대당1" xfId="5116"/>
    <cellStyle name="_k치(2003.4.7)" xfId="5117"/>
    <cellStyle name="_k치(2003.4.7)_보고서(3공구-4월7)" xfId="5118"/>
    <cellStyle name="_k치(2003.4.7)-사업소지침" xfId="5119"/>
    <cellStyle name="_k치(2003.4.7)-사업소지침_보고서(3공구-4월7)" xfId="5120"/>
    <cellStyle name="_K치(확장1공구)" xfId="5121"/>
    <cellStyle name="_k치산출" xfId="5122"/>
    <cellStyle name="_K치산출(20020831)-공정표2" xfId="5123"/>
    <cellStyle name="_K치산출표(양식)" xfId="5124"/>
    <cellStyle name="_laroux" xfId="7101"/>
    <cellStyle name="_NEGS_1화 [0]_nh_x0010_통화 [0]_OCT-Price" xfId="5125"/>
    <cellStyle name="_port" xfId="7102"/>
    <cellStyle name="_PRICE" xfId="5126"/>
    <cellStyle name="_RAMP-E교-최종000" xfId="7103"/>
    <cellStyle name="_RAMP-E교-최종000_시방서" xfId="7104"/>
    <cellStyle name="_RAMP-E교-최종000_파도 - 모항선 횡배수관 확장" xfId="7105"/>
    <cellStyle name="_RAMP-E교-최종000_파도 - 모항선 횡배수관 확장_시방서" xfId="7106"/>
    <cellStyle name="_RESULTS" xfId="7107"/>
    <cellStyle name="_r양주회암사지-전기산출서" xfId="561"/>
    <cellStyle name="_Sheet2" xfId="8952"/>
    <cellStyle name="_Sheet2_(현)영산강 화원지구 포장공사" xfId="8953"/>
    <cellStyle name="_Sheet2_견적서(2001-1)" xfId="8954"/>
    <cellStyle name="_Sheet2_견적서(2001-1)_(현)영산강 화원지구 포장공사" xfId="8955"/>
    <cellStyle name="_Sheet2_견적서(2001-1)_견적서(2002-1)" xfId="8956"/>
    <cellStyle name="_Sheet2_견적서(2001-1)_견적서(2002-1)_(현)영산강 화원지구 포장공사" xfId="8957"/>
    <cellStyle name="_Sheet2_견적서(2001-1)_견적서(2002-1)_견적서(2002-1)" xfId="8958"/>
    <cellStyle name="_Sheet2_견적서(2001-1)_견적서(2002-1)_견적서(2002-1)_(현)영산강 화원지구 포장공사" xfId="8959"/>
    <cellStyle name="_Sheet2_견적서(2001-1)_견적서(2002-1)_대중견적서(2002-1)" xfId="8960"/>
    <cellStyle name="_Sheet2_견적서(2001-1)_견적서(2002-1)_대중견적서(2002-1)_(현)영산강 화원지구 포장공사" xfId="8961"/>
    <cellStyle name="_Sheet2_견적서(2001-1.)" xfId="8962"/>
    <cellStyle name="_Sheet2_견적서(2001-1.)_(현)영산강 화원지구 포장공사" xfId="8963"/>
    <cellStyle name="_Sheet2_견적서(2001-1.)_견적서(2002-1)" xfId="8964"/>
    <cellStyle name="_Sheet2_견적서(2001-1.)_견적서(2002-1)_(현)영산강 화원지구 포장공사" xfId="8965"/>
    <cellStyle name="_Sheet2_견적서(2001-1.)_견적서(2002-1)_견적서(2002-1)" xfId="8966"/>
    <cellStyle name="_Sheet2_견적서(2001-1.)_견적서(2002-1)_견적서(2002-1)_(현)영산강 화원지구 포장공사" xfId="8967"/>
    <cellStyle name="_Sheet2_견적서(2001-1.)_견적서(2002-1)_대중견적서(2002-1)" xfId="8968"/>
    <cellStyle name="_Sheet2_견적서(2001-1.)_견적서(2002-1)_대중견적서(2002-1)_(현)영산강 화원지구 포장공사" xfId="8969"/>
    <cellStyle name="_Sheet2_견적서(2002-1)" xfId="8970"/>
    <cellStyle name="_Sheet2_견적서(2002-1)_(현)영산강 화원지구 포장공사" xfId="8971"/>
    <cellStyle name="_Sheet2_견적서(2002-1)_견적서(2002-1)" xfId="8972"/>
    <cellStyle name="_Sheet2_견적서(2002-1)_견적서(2002-1)_(현)영산강 화원지구 포장공사" xfId="8973"/>
    <cellStyle name="_Sheet2_견적서(2002-1)_대중견적서(2002-1)" xfId="8974"/>
    <cellStyle name="_Sheet2_견적서(2002-1)_대중견적서(2002-1)_(현)영산강 화원지구 포장공사" xfId="8975"/>
    <cellStyle name="_SK건설추정견적" xfId="7108"/>
    <cellStyle name="_SWISS(풍림)" xfId="7109"/>
    <cellStyle name="_TCS 영업소(050214)" xfId="562"/>
    <cellStyle name="_UQ2307(국회도서관0204)" xfId="7110"/>
    <cellStyle name="_Wal Mart" xfId="7111"/>
    <cellStyle name="_가좌IC-4개 영향평가 내역서" xfId="7112"/>
    <cellStyle name="_가좌IC-기본 및 실시설계-수정" xfId="7113"/>
    <cellStyle name="_간지" xfId="311"/>
    <cellStyle name="_간지,목차,페이지,표지" xfId="312"/>
    <cellStyle name="_감가상각(01년도) (2)" xfId="313"/>
    <cellStyle name="_감가상각(01년도) (3)" xfId="314"/>
    <cellStyle name="_감귤박물관영상제작설치내역(뷰로테크)" xfId="315"/>
    <cellStyle name="_갑지양식(기본)" xfId="7114"/>
    <cellStyle name="_강남 상면 환경공사" xfId="316"/>
    <cellStyle name="_강내투찰내역서-x" xfId="8976"/>
    <cellStyle name="_강내투찰내역서-x_왜관-태평건설" xfId="8977"/>
    <cellStyle name="_강산FRP" xfId="317"/>
    <cellStyle name="_강원지역본부(2006년_060109)" xfId="320"/>
    <cellStyle name="_개선형표지판(제조)-전송" xfId="325"/>
    <cellStyle name="_개신초등학교 다목적강당 방송설비" xfId="328"/>
    <cellStyle name="_개요" xfId="329"/>
    <cellStyle name="_개요(봉림)-참고용" xfId="330"/>
    <cellStyle name="_개요(봉림)-최종" xfId="331"/>
    <cellStyle name="_개요(주안-인천)" xfId="332"/>
    <cellStyle name="_갯벌생태공원 평가부문내역(REV01)" xfId="7115"/>
    <cellStyle name="_거게관광호텔 일위대가" xfId="333"/>
    <cellStyle name="_거래실례" xfId="334"/>
    <cellStyle name="_건설관리과" xfId="335"/>
    <cellStyle name="_건축(es)" xfId="5127"/>
    <cellStyle name="_검암아파트전기소방" xfId="7116"/>
    <cellStyle name="_견갑" xfId="8978"/>
    <cellStyle name="_견갑_(현)영산강 화원지구 포장공사" xfId="8979"/>
    <cellStyle name="_견갑_견적서(2001-1)" xfId="8980"/>
    <cellStyle name="_견갑_견적서(2001-1)_(현)영산강 화원지구 포장공사" xfId="8981"/>
    <cellStyle name="_견갑_견적서(2001-1)_견적서(2002-1)" xfId="8982"/>
    <cellStyle name="_견갑_견적서(2001-1)_견적서(2002-1)_(현)영산강 화원지구 포장공사" xfId="8983"/>
    <cellStyle name="_견갑_견적서(2001-1)_견적서(2002-1)_견적서(2002-1)" xfId="8984"/>
    <cellStyle name="_견갑_견적서(2001-1)_견적서(2002-1)_견적서(2002-1)_(현)영산강 화원지구 포장공사" xfId="8985"/>
    <cellStyle name="_견갑_견적서(2001-1)_견적서(2002-1)_대중견적서(2002-1)" xfId="8986"/>
    <cellStyle name="_견갑_견적서(2001-1)_견적서(2002-1)_대중견적서(2002-1)_(현)영산강 화원지구 포장공사" xfId="8987"/>
    <cellStyle name="_견갑_견적서(2001-1.)" xfId="8988"/>
    <cellStyle name="_견갑_견적서(2001-1.)_(현)영산강 화원지구 포장공사" xfId="8989"/>
    <cellStyle name="_견갑_견적서(2001-1.)_견적서(2002-1)" xfId="8990"/>
    <cellStyle name="_견갑_견적서(2001-1.)_견적서(2002-1)_(현)영산강 화원지구 포장공사" xfId="8991"/>
    <cellStyle name="_견갑_견적서(2001-1.)_견적서(2002-1)_견적서(2002-1)" xfId="8992"/>
    <cellStyle name="_견갑_견적서(2001-1.)_견적서(2002-1)_견적서(2002-1)_(현)영산강 화원지구 포장공사" xfId="8993"/>
    <cellStyle name="_견갑_견적서(2001-1.)_견적서(2002-1)_대중견적서(2002-1)" xfId="8994"/>
    <cellStyle name="_견갑_견적서(2001-1.)_견적서(2002-1)_대중견적서(2002-1)_(현)영산강 화원지구 포장공사" xfId="8995"/>
    <cellStyle name="_견갑_견적서(2002-1)" xfId="8996"/>
    <cellStyle name="_견갑_견적서(2002-1)_(현)영산강 화원지구 포장공사" xfId="8997"/>
    <cellStyle name="_견갑_견적서(2002-1)_견적서(2002-1)" xfId="8998"/>
    <cellStyle name="_견갑_견적서(2002-1)_견적서(2002-1)_(현)영산강 화원지구 포장공사" xfId="8999"/>
    <cellStyle name="_견갑_견적서(2002-1)_대중견적서(2002-1)" xfId="9000"/>
    <cellStyle name="_견갑_견적서(2002-1)_대중견적서(2002-1)_(현)영산강 화원지구 포장공사" xfId="9001"/>
    <cellStyle name="_견적내역서" xfId="7117"/>
    <cellStyle name="_견적대비표" xfId="5128"/>
    <cellStyle name="_견적대비표 2" xfId="6647"/>
    <cellStyle name="_견적대비표_1" xfId="5129"/>
    <cellStyle name="_견적대비표_1 2" xfId="6648"/>
    <cellStyle name="_견적대비표_2" xfId="5130"/>
    <cellStyle name="_견적대비표_3" xfId="5131"/>
    <cellStyle name="_견적샘플" xfId="336"/>
    <cellStyle name="_견적서" xfId="6649"/>
    <cellStyle name="_견적서(040713)" xfId="337"/>
    <cellStyle name="_견적서(2001-1)" xfId="9002"/>
    <cellStyle name="_견적서(2001-1)_(현)영산강 화원지구 포장공사" xfId="9003"/>
    <cellStyle name="_견적서(2001-1)_견적서(2002-1)" xfId="9004"/>
    <cellStyle name="_견적서(2001-1)_견적서(2002-1)_(현)영산강 화원지구 포장공사" xfId="9005"/>
    <cellStyle name="_견적서(2001-1)_견적서(2002-1)_견적서(2002-1)" xfId="9006"/>
    <cellStyle name="_견적서(2001-1)_견적서(2002-1)_견적서(2002-1)_(현)영산강 화원지구 포장공사" xfId="9007"/>
    <cellStyle name="_견적서(2001-1)_견적서(2002-1)_대중견적서(2002-1)" xfId="9008"/>
    <cellStyle name="_견적서(2001-1)_견적서(2002-1)_대중견적서(2002-1)_(현)영산강 화원지구 포장공사" xfId="9009"/>
    <cellStyle name="_견적서(2001-1.)" xfId="9010"/>
    <cellStyle name="_견적서(2001-1.)_(현)영산강 화원지구 포장공사" xfId="9011"/>
    <cellStyle name="_견적서(2001-1.)_견적서(2002-1)" xfId="9012"/>
    <cellStyle name="_견적서(2001-1.)_견적서(2002-1)_(현)영산강 화원지구 포장공사" xfId="9013"/>
    <cellStyle name="_견적서(2001-1.)_견적서(2002-1)_견적서(2002-1)" xfId="9014"/>
    <cellStyle name="_견적서(2001-1.)_견적서(2002-1)_견적서(2002-1)_(현)영산강 화원지구 포장공사" xfId="9015"/>
    <cellStyle name="_견적서(2001-1.)_견적서(2002-1)_대중견적서(2002-1)" xfId="9016"/>
    <cellStyle name="_견적서(2001-1.)_견적서(2002-1)_대중견적서(2002-1)_(현)영산강 화원지구 포장공사" xfId="9017"/>
    <cellStyle name="_견적서(2002-1)" xfId="9018"/>
    <cellStyle name="_견적서(2002-1)_(현)영산강 화원지구 포장공사" xfId="9019"/>
    <cellStyle name="_견적서(2002-1)_견적서(2002-1)" xfId="9020"/>
    <cellStyle name="_견적서(2002-1)_견적서(2002-1)_(현)영산강 화원지구 포장공사" xfId="9021"/>
    <cellStyle name="_견적서(2002-1)_대중견적서(2002-1)" xfId="9022"/>
    <cellStyle name="_견적서(2002-1)_대중견적서(2002-1)_(현)영산강 화원지구 포장공사" xfId="9023"/>
    <cellStyle name="_견적서(한국경제정책연구소)-20050128" xfId="338"/>
    <cellStyle name="_견적서_마스터즈GC(050928)견적" xfId="7118"/>
    <cellStyle name="_견적서_모바일경기-정현창" xfId="339"/>
    <cellStyle name="_견적서양식(가로)" xfId="7119"/>
    <cellStyle name="_견적서양식(세로)" xfId="7120"/>
    <cellStyle name="_견적서-클래러스-경기도청-이정환이사님-SUN 480.xls" xfId="340"/>
    <cellStyle name="_견적요청자료(일위대가)(1)" xfId="341"/>
    <cellStyle name="_견적조건(입찰)" xfId="7121"/>
    <cellStyle name="_결재문서 정보공개시스템" xfId="342"/>
    <cellStyle name="_경기산림전시관전기공사" xfId="343"/>
    <cellStyle name="_경남유통CCTV(040302)최종" xfId="347"/>
    <cellStyle name="_경남지역본부-" xfId="348"/>
    <cellStyle name="_경북031002" xfId="382"/>
    <cellStyle name="_경북지역본부-" xfId="383"/>
    <cellStyle name="_계산지구(견적내역)" xfId="9024"/>
    <cellStyle name="_계장(SK)" xfId="7122"/>
    <cellStyle name="_계중기(051216)" xfId="385"/>
    <cellStyle name="_고객서비스모니터링" xfId="386"/>
    <cellStyle name="_고대산평가용역내역(환경,교통,재해)" xfId="7123"/>
    <cellStyle name="_고산투찰" xfId="9025"/>
    <cellStyle name="_골프장솔루션견적서최종(골프유)0701" xfId="7124"/>
    <cellStyle name="_공내역서" xfId="5132"/>
    <cellStyle name="_공내역서 2" xfId="6650"/>
    <cellStyle name="_공내역서_1" xfId="5133"/>
    <cellStyle name="_공내역서_2" xfId="5134"/>
    <cellStyle name="_공문" xfId="5135"/>
    <cellStyle name="_공문2" xfId="5136"/>
    <cellStyle name="_공종별공사내용(광주참고용)" xfId="3636"/>
    <cellStyle name="_공종별공사내용(평동)" xfId="3637"/>
    <cellStyle name="_공주시청(전동밸브 계약내역서)" xfId="9026"/>
    <cellStyle name="_과학의 날 행사용 영상물제작" xfId="387"/>
    <cellStyle name="_광가입자전송장비(FLC)삼성" xfId="388"/>
    <cellStyle name="_광릉투찰" xfId="9027"/>
    <cellStyle name="_광릉투찰_왜관-태평건설" xfId="9028"/>
    <cellStyle name="_광안리내역서(구도)" xfId="389"/>
    <cellStyle name="_광주비행장 - Air" xfId="7125"/>
    <cellStyle name="_광주비행장 - Air_광장주차장" xfId="7126"/>
    <cellStyle name="_광주비행장 - Air_노원문화회관전기" xfId="7127"/>
    <cellStyle name="_광주비행장 - Air_노원문화회관전기_신사동업무시설빌딩분리" xfId="7128"/>
    <cellStyle name="_광주비행장 - Air_노원문화회관전기_입찰견적서(제출)" xfId="7129"/>
    <cellStyle name="_광주비행장 - Air_노원문화회관전기_입찰견적서(제출-세원NEGO)" xfId="7130"/>
    <cellStyle name="_광주비행장 - Air_노원문화회관전기_입찰견적서(제출-수정)" xfId="7131"/>
    <cellStyle name="_광주비행장 - Air_대전저유소탱크전기계장공사" xfId="7132"/>
    <cellStyle name="_광주비행장 - Air_대전저유소탱크전기계장공사_광장주차장" xfId="7133"/>
    <cellStyle name="_광주비행장 - Air_대전저유소탱크전기계장공사_신사동업무시설빌딩분리" xfId="7134"/>
    <cellStyle name="_광주비행장 - Air_대전저유소탱크전기계장공사_입찰견적서(제출)" xfId="7135"/>
    <cellStyle name="_광주비행장 - Air_대전저유소탱크전기계장공사_입찰견적서(제출-세원NEGO)" xfId="7136"/>
    <cellStyle name="_광주비행장 - Air_대전저유소탱크전기계장공사_입찰견적서(제출-수정)" xfId="7137"/>
    <cellStyle name="_광주비행장 - Air_도곡동임시" xfId="7138"/>
    <cellStyle name="_광주비행장 - Air_도곡동임시_신사동업무시설빌딩분리" xfId="7139"/>
    <cellStyle name="_광주비행장 - Air_도곡동임시_입찰견적서(제출)" xfId="7140"/>
    <cellStyle name="_광주비행장 - Air_도곡동임시_입찰견적서(제출-세원NEGO)" xfId="7141"/>
    <cellStyle name="_광주비행장 - Air_도곡동임시_입찰견적서(제출-수정)" xfId="7142"/>
    <cellStyle name="_광주비행장 - Air_부천 소사" xfId="7143"/>
    <cellStyle name="_광주비행장 - Air_부천 소사 2차" xfId="7144"/>
    <cellStyle name="_광주비행장 - Air_부천 소사 2차_신사동업무시설빌딩분리" xfId="7145"/>
    <cellStyle name="_광주비행장 - Air_부천 소사 2차_입찰견적서(제출)" xfId="7146"/>
    <cellStyle name="_광주비행장 - Air_부천 소사 2차_입찰견적서(제출-세원NEGO)" xfId="7147"/>
    <cellStyle name="_광주비행장 - Air_부천 소사 2차_입찰견적서(제출-수정)" xfId="7148"/>
    <cellStyle name="_광주비행장 - Air_부천 소사_신사동업무시설빌딩분리" xfId="7149"/>
    <cellStyle name="_광주비행장 - Air_부천 소사_입찰견적서(제출)" xfId="7150"/>
    <cellStyle name="_광주비행장 - Air_부천 소사_입찰견적서(제출-세원NEGO)" xfId="7151"/>
    <cellStyle name="_광주비행장 - Air_부천 소사_입찰견적서(제출-수정)" xfId="7152"/>
    <cellStyle name="_광주비행장 - Air_수출입은행" xfId="7153"/>
    <cellStyle name="_광주비행장 - Air_수출입은행_신사동업무시설빌딩분리" xfId="7154"/>
    <cellStyle name="_광주비행장 - Air_수출입은행_입찰견적서(제출)" xfId="7155"/>
    <cellStyle name="_광주비행장 - Air_수출입은행_입찰견적서(제출-세원NEGO)" xfId="7156"/>
    <cellStyle name="_광주비행장 - Air_수출입은행_입찰견적서(제출-수정)" xfId="7157"/>
    <cellStyle name="_광주비행장 - Air_신사동업무시설빌딩분리" xfId="7158"/>
    <cellStyle name="_광주비행장 - Air_입찰견적서(제출)" xfId="7159"/>
    <cellStyle name="_광주비행장 - Air_입찰견적서(제출-세원NEGO)" xfId="7160"/>
    <cellStyle name="_광주비행장 - Air_입찰견적서(제출-수정)" xfId="7161"/>
    <cellStyle name="_광주비행장 - Air_충정로임시동력(계약)" xfId="7162"/>
    <cellStyle name="_광주비행장 - Air_충정로임시동력(계약)_신사동업무시설빌딩분리" xfId="7163"/>
    <cellStyle name="_광주비행장 - Air_충정로임시동력(계약)_입찰견적서(제출)" xfId="7164"/>
    <cellStyle name="_광주비행장 - Air_충정로임시동력(계약)_입찰견적서(제출-세원NEGO)" xfId="7165"/>
    <cellStyle name="_광주비행장 - Air_충정로임시동력(계약)_입찰견적서(제출-수정)" xfId="7166"/>
    <cellStyle name="_광케이블_SNI_LGCNS_1" xfId="390"/>
    <cellStyle name="_교대보호블록-1" xfId="5137"/>
    <cellStyle name="_구로지사 증축 및 보수공사 2차(최종)-12.16(신규)" xfId="391"/>
    <cellStyle name="_구로지사 증축 및 보수공사(최종)+개요" xfId="392"/>
    <cellStyle name="_구문소철암투찰" xfId="9029"/>
    <cellStyle name="_구문소철암투찰_광릉투찰" xfId="9030"/>
    <cellStyle name="_구문소철암투찰_광릉투찰_왜관-태평건설" xfId="9031"/>
    <cellStyle name="_구문소철암투찰_왜관-태평건설" xfId="9032"/>
    <cellStyle name="_구미 ~ 김천간포장견적" xfId="9033"/>
    <cellStyle name="_구포문화회관전기" xfId="7167"/>
    <cellStyle name="_궤도공내역서" xfId="7168"/>
    <cellStyle name="_궤도내역(공)" xfId="7169"/>
    <cellStyle name="_기계경비" xfId="5138"/>
    <cellStyle name="_기계경비(2002년8월)1104일자" xfId="5139"/>
    <cellStyle name="_기계경비(2002년8월14일자)(사업소)" xfId="5140"/>
    <cellStyle name="_기본 및 실시설계 발주내역서(ver2)060511" xfId="7170"/>
    <cellStyle name="_기본단가" xfId="7171"/>
    <cellStyle name="_기존+신규추가소프트웨어" xfId="393"/>
    <cellStyle name="_기초공사" xfId="394"/>
    <cellStyle name="_나노엔텍(임금)" xfId="395"/>
    <cellStyle name="_난계국악당일위대가" xfId="396"/>
    <cellStyle name="_난계국악당일위대가_1" xfId="397"/>
    <cellStyle name="_난계국악당일위대가_2" xfId="398"/>
    <cellStyle name="_남원국악2층-전기공사" xfId="399"/>
    <cellStyle name="_남원국악2층-전기공사-수정" xfId="400"/>
    <cellStyle name="_내역" xfId="401"/>
    <cellStyle name="_내역(991895-7)" xfId="402"/>
    <cellStyle name="_내역(991895-7)-01" xfId="403"/>
    <cellStyle name="_내역(991895-7)-12-3일작업" xfId="404"/>
    <cellStyle name="_내역(AV)" xfId="405"/>
    <cellStyle name="_내역-1" xfId="406"/>
    <cellStyle name="_내역서" xfId="407"/>
    <cellStyle name="_내역서( 부지임대료제외)" xfId="5141"/>
    <cellStyle name="_내역서( 부지임대료제외)_1" xfId="5142"/>
    <cellStyle name="_내역서( 부지임대료제외)_1_보고서(3공구-4월7)" xfId="5143"/>
    <cellStyle name="_내역서( 부지임대료제외)_보고서(3공구-4월7)" xfId="5144"/>
    <cellStyle name="_내역서(개발계획단계-환지)" xfId="7172"/>
    <cellStyle name="_내역서(모델명 있는것)" xfId="3638"/>
    <cellStyle name="_내역서(서남권)" xfId="408"/>
    <cellStyle name="_내역서(실시계획)수정" xfId="7173"/>
    <cellStyle name="_내역서(해룡문화)" xfId="7174"/>
    <cellStyle name="_내역서_ALD SYSTEM" xfId="411"/>
    <cellStyle name="_내역서_가로등주" xfId="409"/>
    <cellStyle name="_내역서_승강기 및 CRT 감시반(0416)" xfId="410"/>
    <cellStyle name="_내역서+개요(월배통신)" xfId="412"/>
    <cellStyle name="_내역서+개요(전기)-6.7(최종)" xfId="413"/>
    <cellStyle name="_내역서+개요(통신)" xfId="414"/>
    <cellStyle name="_내역서-구룡지구" xfId="7175"/>
    <cellStyle name="_내역서-최종" xfId="7176"/>
    <cellStyle name="_내역작업" xfId="6651"/>
    <cellStyle name="_농소투찰(32152)" xfId="9034"/>
    <cellStyle name="_농소투찰(32152)_왜관-태평건설" xfId="9035"/>
    <cellStyle name="_농수로3종외-최종" xfId="415"/>
    <cellStyle name="_단가 산출조서" xfId="416"/>
    <cellStyle name="_단가,제조노임업데이트(2006.1)" xfId="417"/>
    <cellStyle name="_단가비교" xfId="418"/>
    <cellStyle name="_당진테크노 내역(조경)" xfId="7177"/>
    <cellStyle name="_대곡댐 이설도로 건설공사" xfId="7178"/>
    <cellStyle name="_대곡댐 이설도로 건설공사_갑지양식(기본)" xfId="7179"/>
    <cellStyle name="_대곡이설(투찰)" xfId="5145"/>
    <cellStyle name="_대곡이설(투찰)_1" xfId="5146"/>
    <cellStyle name="_대곡이설(투찰)_1_경찰서-터미널간도로(투찰)②" xfId="9036"/>
    <cellStyle name="_대곡이설(투찰)_1_경찰서-터미널간도로(투찰)②_마현생창(동양고속)" xfId="9037"/>
    <cellStyle name="_대곡이설(투찰)_1_경찰서-터미널간도로(투찰)②_마현생창(동양고속)_왜관-태평건설" xfId="9038"/>
    <cellStyle name="_대곡이설(투찰)_1_경찰서-터미널간도로(투찰)②_왜관-태평건설" xfId="9039"/>
    <cellStyle name="_대곡이설(투찰)_1_마현생창(동양고속)" xfId="9040"/>
    <cellStyle name="_대곡이설(투찰)_1_마현생창(동양고속)_왜관-태평건설" xfId="9041"/>
    <cellStyle name="_대곡이설(투찰)_1_봉무지방산업단지도로(투찰)②" xfId="9042"/>
    <cellStyle name="_대곡이설(투찰)_1_봉무지방산업단지도로(투찰)②_마현생창(동양고속)" xfId="9043"/>
    <cellStyle name="_대곡이설(투찰)_1_봉무지방산업단지도로(투찰)②_마현생창(동양고속)_왜관-태평건설" xfId="9044"/>
    <cellStyle name="_대곡이설(투찰)_1_봉무지방산업단지도로(투찰)②_왜관-태평건설" xfId="9045"/>
    <cellStyle name="_대곡이설(투찰)_1_봉무지방산업단지도로(투찰)②+0.250%" xfId="9046"/>
    <cellStyle name="_대곡이설(투찰)_1_봉무지방산업단지도로(투찰)②+0.250%_마현생창(동양고속)" xfId="9047"/>
    <cellStyle name="_대곡이설(투찰)_1_봉무지방산업단지도로(투찰)②+0.250%_마현생창(동양고속)_왜관-태평건설" xfId="9048"/>
    <cellStyle name="_대곡이설(투찰)_1_봉무지방산업단지도로(투찰)②+0.250%_왜관-태평건설" xfId="9049"/>
    <cellStyle name="_대곡이설(투찰)_1_설계내역(1-2차분 45억)당초 변경" xfId="5147"/>
    <cellStyle name="_대곡이설(투찰)_1_설계내역(1-2차분 45억)당초 변경_ES적용금액산출(2002.8.14)" xfId="5148"/>
    <cellStyle name="_대곡이설(투찰)_1_설계내역(1-2차분 45억)당초 변경_원주적용대가" xfId="5149"/>
    <cellStyle name="_대곡이설(투찰)_1_왜관-태평건설" xfId="9050"/>
    <cellStyle name="_대곡이설(투찰)_1_합덕-신례원(2공구)투찰" xfId="5150"/>
    <cellStyle name="_대곡이설(투찰)_1_합덕-신례원(2공구)투찰_경찰서-터미널간도로(투찰)②" xfId="9051"/>
    <cellStyle name="_대곡이설(투찰)_1_합덕-신례원(2공구)투찰_경찰서-터미널간도로(투찰)②_마현생창(동양고속)" xfId="9052"/>
    <cellStyle name="_대곡이설(투찰)_1_합덕-신례원(2공구)투찰_경찰서-터미널간도로(투찰)②_마현생창(동양고속)_왜관-태평건설" xfId="9053"/>
    <cellStyle name="_대곡이설(투찰)_1_합덕-신례원(2공구)투찰_경찰서-터미널간도로(투찰)②_왜관-태평건설" xfId="9054"/>
    <cellStyle name="_대곡이설(투찰)_1_합덕-신례원(2공구)투찰_마현생창(동양고속)" xfId="9055"/>
    <cellStyle name="_대곡이설(투찰)_1_합덕-신례원(2공구)투찰_마현생창(동양고속)_왜관-태평건설" xfId="9056"/>
    <cellStyle name="_대곡이설(투찰)_1_합덕-신례원(2공구)투찰_봉무지방산업단지도로(투찰)②" xfId="9057"/>
    <cellStyle name="_대곡이설(투찰)_1_합덕-신례원(2공구)투찰_봉무지방산업단지도로(투찰)②_마현생창(동양고속)" xfId="9058"/>
    <cellStyle name="_대곡이설(투찰)_1_합덕-신례원(2공구)투찰_봉무지방산업단지도로(투찰)②_마현생창(동양고속)_왜관-태평건설" xfId="9059"/>
    <cellStyle name="_대곡이설(투찰)_1_합덕-신례원(2공구)투찰_봉무지방산업단지도로(투찰)②_왜관-태평건설" xfId="9060"/>
    <cellStyle name="_대곡이설(투찰)_1_합덕-신례원(2공구)투찰_봉무지방산업단지도로(투찰)②+0.250%" xfId="9061"/>
    <cellStyle name="_대곡이설(투찰)_1_합덕-신례원(2공구)투찰_봉무지방산업단지도로(투찰)②+0.250%_마현생창(동양고속)" xfId="9062"/>
    <cellStyle name="_대곡이설(투찰)_1_합덕-신례원(2공구)투찰_봉무지방산업단지도로(투찰)②+0.250%_마현생창(동양고속)_왜관-태평건설" xfId="9063"/>
    <cellStyle name="_대곡이설(투찰)_1_합덕-신례원(2공구)투찰_봉무지방산업단지도로(투찰)②+0.250%_왜관-태평건설" xfId="9064"/>
    <cellStyle name="_대곡이설(투찰)_1_합덕-신례원(2공구)투찰_설계내역(1-2차분 45억)당초 변경" xfId="5151"/>
    <cellStyle name="_대곡이설(투찰)_1_합덕-신례원(2공구)투찰_설계내역(1-2차분 45억)당초 변경_ES적용금액산출(2002.8.14)" xfId="5152"/>
    <cellStyle name="_대곡이설(투찰)_1_합덕-신례원(2공구)투찰_설계내역(1-2차분 45억)당초 변경_원주적용대가" xfId="5153"/>
    <cellStyle name="_대곡이설(투찰)_1_합덕-신례원(2공구)투찰_왜관-태평건설" xfId="9065"/>
    <cellStyle name="_대곡이설(투찰)_1_합덕-신례원(2공구)투찰_합덕-신례원(2공구)투찰" xfId="5154"/>
    <cellStyle name="_대곡이설(투찰)_1_합덕-신례원(2공구)투찰_합덕-신례원(2공구)투찰_경찰서-터미널간도로(투찰)②" xfId="9066"/>
    <cellStyle name="_대곡이설(투찰)_1_합덕-신례원(2공구)투찰_합덕-신례원(2공구)투찰_경찰서-터미널간도로(투찰)②_마현생창(동양고속)" xfId="9067"/>
    <cellStyle name="_대곡이설(투찰)_1_합덕-신례원(2공구)투찰_합덕-신례원(2공구)투찰_경찰서-터미널간도로(투찰)②_마현생창(동양고속)_왜관-태평건설" xfId="9068"/>
    <cellStyle name="_대곡이설(투찰)_1_합덕-신례원(2공구)투찰_합덕-신례원(2공구)투찰_경찰서-터미널간도로(투찰)②_왜관-태평건설" xfId="9069"/>
    <cellStyle name="_대곡이설(투찰)_1_합덕-신례원(2공구)투찰_합덕-신례원(2공구)투찰_마현생창(동양고속)" xfId="9070"/>
    <cellStyle name="_대곡이설(투찰)_1_합덕-신례원(2공구)투찰_합덕-신례원(2공구)투찰_마현생창(동양고속)_왜관-태평건설" xfId="9071"/>
    <cellStyle name="_대곡이설(투찰)_1_합덕-신례원(2공구)투찰_합덕-신례원(2공구)투찰_봉무지방산업단지도로(투찰)②" xfId="9072"/>
    <cellStyle name="_대곡이설(투찰)_1_합덕-신례원(2공구)투찰_합덕-신례원(2공구)투찰_봉무지방산업단지도로(투찰)②_마현생창(동양고속)" xfId="9073"/>
    <cellStyle name="_대곡이설(투찰)_1_합덕-신례원(2공구)투찰_합덕-신례원(2공구)투찰_봉무지방산업단지도로(투찰)②_마현생창(동양고속)_왜관-태평건설" xfId="9074"/>
    <cellStyle name="_대곡이설(투찰)_1_합덕-신례원(2공구)투찰_합덕-신례원(2공구)투찰_봉무지방산업단지도로(투찰)②_왜관-태평건설" xfId="9075"/>
    <cellStyle name="_대곡이설(투찰)_1_합덕-신례원(2공구)투찰_합덕-신례원(2공구)투찰_봉무지방산업단지도로(투찰)②+0.250%" xfId="9076"/>
    <cellStyle name="_대곡이설(투찰)_1_합덕-신례원(2공구)투찰_합덕-신례원(2공구)투찰_봉무지방산업단지도로(투찰)②+0.250%_마현생창(동양고속)" xfId="9077"/>
    <cellStyle name="_대곡이설(투찰)_1_합덕-신례원(2공구)투찰_합덕-신례원(2공구)투찰_봉무지방산업단지도로(투찰)②+0.250%_마현생창(동양고속)_왜관-태평건설" xfId="9078"/>
    <cellStyle name="_대곡이설(투찰)_1_합덕-신례원(2공구)투찰_합덕-신례원(2공구)투찰_봉무지방산업단지도로(투찰)②+0.250%_왜관-태평건설" xfId="9079"/>
    <cellStyle name="_대곡이설(투찰)_1_합덕-신례원(2공구)투찰_합덕-신례원(2공구)투찰_설계내역(1-2차분 45억)당초 변경" xfId="5155"/>
    <cellStyle name="_대곡이설(투찰)_1_합덕-신례원(2공구)투찰_합덕-신례원(2공구)투찰_설계내역(1-2차분 45억)당초 변경_ES적용금액산출(2002.8.14)" xfId="5156"/>
    <cellStyle name="_대곡이설(투찰)_1_합덕-신례원(2공구)투찰_합덕-신례원(2공구)투찰_설계내역(1-2차분 45억)당초 변경_원주적용대가" xfId="5157"/>
    <cellStyle name="_대곡이설(투찰)_1_합덕-신례원(2공구)투찰_합덕-신례원(2공구)투찰_왜관-태평건설" xfId="9080"/>
    <cellStyle name="_대곡이설(투찰)_경찰서-터미널간도로(투찰)②" xfId="9081"/>
    <cellStyle name="_대곡이설(투찰)_경찰서-터미널간도로(투찰)②_마현생창(동양고속)" xfId="9082"/>
    <cellStyle name="_대곡이설(투찰)_경찰서-터미널간도로(투찰)②_마현생창(동양고속)_왜관-태평건설" xfId="9083"/>
    <cellStyle name="_대곡이설(투찰)_경찰서-터미널간도로(투찰)②_왜관-태평건설" xfId="9084"/>
    <cellStyle name="_대곡이설(투찰)_도덕-고흥도로(투찰)" xfId="5158"/>
    <cellStyle name="_대곡이설(투찰)_도덕-고흥도로(투찰)_경찰서-터미널간도로(투찰)②" xfId="9085"/>
    <cellStyle name="_대곡이설(투찰)_도덕-고흥도로(투찰)_경찰서-터미널간도로(투찰)②_마현생창(동양고속)" xfId="9086"/>
    <cellStyle name="_대곡이설(투찰)_도덕-고흥도로(투찰)_경찰서-터미널간도로(투찰)②_마현생창(동양고속)_왜관-태평건설" xfId="9087"/>
    <cellStyle name="_대곡이설(투찰)_도덕-고흥도로(투찰)_경찰서-터미널간도로(투찰)②_왜관-태평건설" xfId="9088"/>
    <cellStyle name="_대곡이설(투찰)_도덕-고흥도로(투찰)_마현생창(동양고속)" xfId="9089"/>
    <cellStyle name="_대곡이설(투찰)_도덕-고흥도로(투찰)_마현생창(동양고속)_왜관-태평건설" xfId="9090"/>
    <cellStyle name="_대곡이설(투찰)_도덕-고흥도로(투찰)_봉무지방산업단지도로(투찰)②" xfId="9091"/>
    <cellStyle name="_대곡이설(투찰)_도덕-고흥도로(투찰)_봉무지방산업단지도로(투찰)②_마현생창(동양고속)" xfId="9092"/>
    <cellStyle name="_대곡이설(투찰)_도덕-고흥도로(투찰)_봉무지방산업단지도로(투찰)②_마현생창(동양고속)_왜관-태평건설" xfId="9093"/>
    <cellStyle name="_대곡이설(투찰)_도덕-고흥도로(투찰)_봉무지방산업단지도로(투찰)②_왜관-태평건설" xfId="9094"/>
    <cellStyle name="_대곡이설(투찰)_도덕-고흥도로(투찰)_봉무지방산업단지도로(투찰)②+0.250%" xfId="9095"/>
    <cellStyle name="_대곡이설(투찰)_도덕-고흥도로(투찰)_봉무지방산업단지도로(투찰)②+0.250%_마현생창(동양고속)" xfId="9096"/>
    <cellStyle name="_대곡이설(투찰)_도덕-고흥도로(투찰)_봉무지방산업단지도로(투찰)②+0.250%_마현생창(동양고속)_왜관-태평건설" xfId="9097"/>
    <cellStyle name="_대곡이설(투찰)_도덕-고흥도로(투찰)_봉무지방산업단지도로(투찰)②+0.250%_왜관-태평건설" xfId="9098"/>
    <cellStyle name="_대곡이설(투찰)_도덕-고흥도로(투찰)_설계내역(1-2차분 45억)당초 변경" xfId="5159"/>
    <cellStyle name="_대곡이설(투찰)_도덕-고흥도로(투찰)_설계내역(1-2차분 45억)당초 변경_ES적용금액산출(2002.8.14)" xfId="5160"/>
    <cellStyle name="_대곡이설(투찰)_도덕-고흥도로(투찰)_설계내역(1-2차분 45억)당초 변경_원주적용대가" xfId="5161"/>
    <cellStyle name="_대곡이설(투찰)_도덕-고흥도로(투찰)_왜관-태평건설" xfId="9099"/>
    <cellStyle name="_대곡이설(투찰)_도덕-고흥도로(투찰)_합덕-신례원(2공구)투찰" xfId="5162"/>
    <cellStyle name="_대곡이설(투찰)_도덕-고흥도로(투찰)_합덕-신례원(2공구)투찰_경찰서-터미널간도로(투찰)②" xfId="9100"/>
    <cellStyle name="_대곡이설(투찰)_도덕-고흥도로(투찰)_합덕-신례원(2공구)투찰_경찰서-터미널간도로(투찰)②_마현생창(동양고속)" xfId="9101"/>
    <cellStyle name="_대곡이설(투찰)_도덕-고흥도로(투찰)_합덕-신례원(2공구)투찰_경찰서-터미널간도로(투찰)②_마현생창(동양고속)_왜관-태평건설" xfId="9102"/>
    <cellStyle name="_대곡이설(투찰)_도덕-고흥도로(투찰)_합덕-신례원(2공구)투찰_경찰서-터미널간도로(투찰)②_왜관-태평건설" xfId="9103"/>
    <cellStyle name="_대곡이설(투찰)_도덕-고흥도로(투찰)_합덕-신례원(2공구)투찰_마현생창(동양고속)" xfId="9104"/>
    <cellStyle name="_대곡이설(투찰)_도덕-고흥도로(투찰)_합덕-신례원(2공구)투찰_마현생창(동양고속)_왜관-태평건설" xfId="9105"/>
    <cellStyle name="_대곡이설(투찰)_도덕-고흥도로(투찰)_합덕-신례원(2공구)투찰_봉무지방산업단지도로(투찰)②" xfId="9106"/>
    <cellStyle name="_대곡이설(투찰)_도덕-고흥도로(투찰)_합덕-신례원(2공구)투찰_봉무지방산업단지도로(투찰)②_마현생창(동양고속)" xfId="9107"/>
    <cellStyle name="_대곡이설(투찰)_도덕-고흥도로(투찰)_합덕-신례원(2공구)투찰_봉무지방산업단지도로(투찰)②_마현생창(동양고속)_왜관-태평건설" xfId="9108"/>
    <cellStyle name="_대곡이설(투찰)_도덕-고흥도로(투찰)_합덕-신례원(2공구)투찰_봉무지방산업단지도로(투찰)②_왜관-태평건설" xfId="9109"/>
    <cellStyle name="_대곡이설(투찰)_도덕-고흥도로(투찰)_합덕-신례원(2공구)투찰_봉무지방산업단지도로(투찰)②+0.250%" xfId="9110"/>
    <cellStyle name="_대곡이설(투찰)_도덕-고흥도로(투찰)_합덕-신례원(2공구)투찰_봉무지방산업단지도로(투찰)②+0.250%_마현생창(동양고속)" xfId="9111"/>
    <cellStyle name="_대곡이설(투찰)_도덕-고흥도로(투찰)_합덕-신례원(2공구)투찰_봉무지방산업단지도로(투찰)②+0.250%_마현생창(동양고속)_왜관-태평건설" xfId="9112"/>
    <cellStyle name="_대곡이설(투찰)_도덕-고흥도로(투찰)_합덕-신례원(2공구)투찰_봉무지방산업단지도로(투찰)②+0.250%_왜관-태평건설" xfId="9113"/>
    <cellStyle name="_대곡이설(투찰)_도덕-고흥도로(투찰)_합덕-신례원(2공구)투찰_설계내역(1-2차분 45억)당초 변경" xfId="5163"/>
    <cellStyle name="_대곡이설(투찰)_도덕-고흥도로(투찰)_합덕-신례원(2공구)투찰_설계내역(1-2차분 45억)당초 변경_ES적용금액산출(2002.8.14)" xfId="5164"/>
    <cellStyle name="_대곡이설(투찰)_도덕-고흥도로(투찰)_합덕-신례원(2공구)투찰_설계내역(1-2차분 45억)당초 변경_원주적용대가" xfId="5165"/>
    <cellStyle name="_대곡이설(투찰)_도덕-고흥도로(투찰)_합덕-신례원(2공구)투찰_왜관-태평건설" xfId="9114"/>
    <cellStyle name="_대곡이설(투찰)_도덕-고흥도로(투찰)_합덕-신례원(2공구)투찰_합덕-신례원(2공구)투찰" xfId="5166"/>
    <cellStyle name="_대곡이설(투찰)_도덕-고흥도로(투찰)_합덕-신례원(2공구)투찰_합덕-신례원(2공구)투찰_경찰서-터미널간도로(투찰)②" xfId="9115"/>
    <cellStyle name="_대곡이설(투찰)_도덕-고흥도로(투찰)_합덕-신례원(2공구)투찰_합덕-신례원(2공구)투찰_경찰서-터미널간도로(투찰)②_마현생창(동양고속)" xfId="9116"/>
    <cellStyle name="_대곡이설(투찰)_도덕-고흥도로(투찰)_합덕-신례원(2공구)투찰_합덕-신례원(2공구)투찰_경찰서-터미널간도로(투찰)②_마현생창(동양고속)_왜관-태평건설" xfId="9117"/>
    <cellStyle name="_대곡이설(투찰)_도덕-고흥도로(투찰)_합덕-신례원(2공구)투찰_합덕-신례원(2공구)투찰_경찰서-터미널간도로(투찰)②_왜관-태평건설" xfId="9118"/>
    <cellStyle name="_대곡이설(투찰)_도덕-고흥도로(투찰)_합덕-신례원(2공구)투찰_합덕-신례원(2공구)투찰_마현생창(동양고속)" xfId="9119"/>
    <cellStyle name="_대곡이설(투찰)_도덕-고흥도로(투찰)_합덕-신례원(2공구)투찰_합덕-신례원(2공구)투찰_마현생창(동양고속)_왜관-태평건설" xfId="9120"/>
    <cellStyle name="_대곡이설(투찰)_도덕-고흥도로(투찰)_합덕-신례원(2공구)투찰_합덕-신례원(2공구)투찰_봉무지방산업단지도로(투찰)②" xfId="9121"/>
    <cellStyle name="_대곡이설(투찰)_도덕-고흥도로(투찰)_합덕-신례원(2공구)투찰_합덕-신례원(2공구)투찰_봉무지방산업단지도로(투찰)②_마현생창(동양고속)" xfId="9122"/>
    <cellStyle name="_대곡이설(투찰)_도덕-고흥도로(투찰)_합덕-신례원(2공구)투찰_합덕-신례원(2공구)투찰_봉무지방산업단지도로(투찰)②_마현생창(동양고속)_왜관-태평건설" xfId="9123"/>
    <cellStyle name="_대곡이설(투찰)_도덕-고흥도로(투찰)_합덕-신례원(2공구)투찰_합덕-신례원(2공구)투찰_봉무지방산업단지도로(투찰)②_왜관-태평건설" xfId="9124"/>
    <cellStyle name="_대곡이설(투찰)_도덕-고흥도로(투찰)_합덕-신례원(2공구)투찰_합덕-신례원(2공구)투찰_봉무지방산업단지도로(투찰)②+0.250%" xfId="9125"/>
    <cellStyle name="_대곡이설(투찰)_도덕-고흥도로(투찰)_합덕-신례원(2공구)투찰_합덕-신례원(2공구)투찰_봉무지방산업단지도로(투찰)②+0.250%_마현생창(동양고속)" xfId="9126"/>
    <cellStyle name="_대곡이설(투찰)_도덕-고흥도로(투찰)_합덕-신례원(2공구)투찰_합덕-신례원(2공구)투찰_봉무지방산업단지도로(투찰)②+0.250%_마현생창(동양고속)_왜관-태평건설" xfId="9127"/>
    <cellStyle name="_대곡이설(투찰)_도덕-고흥도로(투찰)_합덕-신례원(2공구)투찰_합덕-신례원(2공구)투찰_봉무지방산업단지도로(투찰)②+0.250%_왜관-태평건설" xfId="9128"/>
    <cellStyle name="_대곡이설(투찰)_도덕-고흥도로(투찰)_합덕-신례원(2공구)투찰_합덕-신례원(2공구)투찰_설계내역(1-2차분 45억)당초 변경" xfId="5167"/>
    <cellStyle name="_대곡이설(투찰)_도덕-고흥도로(투찰)_합덕-신례원(2공구)투찰_합덕-신례원(2공구)투찰_설계내역(1-2차분 45억)당초 변경_ES적용금액산출(2002.8.14)" xfId="5168"/>
    <cellStyle name="_대곡이설(투찰)_도덕-고흥도로(투찰)_합덕-신례원(2공구)투찰_합덕-신례원(2공구)투찰_설계내역(1-2차분 45억)당초 변경_원주적용대가" xfId="5169"/>
    <cellStyle name="_대곡이설(투찰)_도덕-고흥도로(투찰)_합덕-신례원(2공구)투찰_합덕-신례원(2공구)투찰_왜관-태평건설" xfId="9129"/>
    <cellStyle name="_대곡이설(투찰)_마현생창(동양고속)" xfId="9130"/>
    <cellStyle name="_대곡이설(투찰)_마현생창(동양고속)_왜관-태평건설" xfId="9131"/>
    <cellStyle name="_대곡이설(투찰)_봉무지방산업단지도로(투찰)②" xfId="9132"/>
    <cellStyle name="_대곡이설(투찰)_봉무지방산업단지도로(투찰)②_마현생창(동양고속)" xfId="9133"/>
    <cellStyle name="_대곡이설(투찰)_봉무지방산업단지도로(투찰)②_마현생창(동양고속)_왜관-태평건설" xfId="9134"/>
    <cellStyle name="_대곡이설(투찰)_봉무지방산업단지도로(투찰)②_왜관-태평건설" xfId="9135"/>
    <cellStyle name="_대곡이설(투찰)_봉무지방산업단지도로(투찰)②+0.250%" xfId="9136"/>
    <cellStyle name="_대곡이설(투찰)_봉무지방산업단지도로(투찰)②+0.250%_마현생창(동양고속)" xfId="9137"/>
    <cellStyle name="_대곡이설(투찰)_봉무지방산업단지도로(투찰)②+0.250%_마현생창(동양고속)_왜관-태평건설" xfId="9138"/>
    <cellStyle name="_대곡이설(투찰)_봉무지방산업단지도로(투찰)②+0.250%_왜관-태평건설" xfId="9139"/>
    <cellStyle name="_대곡이설(투찰)_설계내역(1-2차분 45억)당초 변경" xfId="5170"/>
    <cellStyle name="_대곡이설(투찰)_설계내역(1-2차분 45억)당초 변경_ES적용금액산출(2002.8.14)" xfId="5171"/>
    <cellStyle name="_대곡이설(투찰)_설계내역(1-2차분 45억)당초 변경_원주적용대가" xfId="5172"/>
    <cellStyle name="_대곡이설(투찰)_안산부대(투찰)⑤" xfId="5173"/>
    <cellStyle name="_대곡이설(투찰)_안산부대(투찰)⑤_경찰서-터미널간도로(투찰)②" xfId="9140"/>
    <cellStyle name="_대곡이설(투찰)_안산부대(투찰)⑤_경찰서-터미널간도로(투찰)②_마현생창(동양고속)" xfId="9141"/>
    <cellStyle name="_대곡이설(투찰)_안산부대(투찰)⑤_경찰서-터미널간도로(투찰)②_마현생창(동양고속)_왜관-태평건설" xfId="9142"/>
    <cellStyle name="_대곡이설(투찰)_안산부대(투찰)⑤_경찰서-터미널간도로(투찰)②_왜관-태평건설" xfId="9143"/>
    <cellStyle name="_대곡이설(투찰)_안산부대(투찰)⑤_마현생창(동양고속)" xfId="9144"/>
    <cellStyle name="_대곡이설(투찰)_안산부대(투찰)⑤_마현생창(동양고속)_왜관-태평건설" xfId="9145"/>
    <cellStyle name="_대곡이설(투찰)_안산부대(투찰)⑤_봉무지방산업단지도로(투찰)②" xfId="9146"/>
    <cellStyle name="_대곡이설(투찰)_안산부대(투찰)⑤_봉무지방산업단지도로(투찰)②_마현생창(동양고속)" xfId="9147"/>
    <cellStyle name="_대곡이설(투찰)_안산부대(투찰)⑤_봉무지방산업단지도로(투찰)②_마현생창(동양고속)_왜관-태평건설" xfId="9148"/>
    <cellStyle name="_대곡이설(투찰)_안산부대(투찰)⑤_봉무지방산업단지도로(투찰)②_왜관-태평건설" xfId="9149"/>
    <cellStyle name="_대곡이설(투찰)_안산부대(투찰)⑤_봉무지방산업단지도로(투찰)②+0.250%" xfId="9150"/>
    <cellStyle name="_대곡이설(투찰)_안산부대(투찰)⑤_봉무지방산업단지도로(투찰)②+0.250%_마현생창(동양고속)" xfId="9151"/>
    <cellStyle name="_대곡이설(투찰)_안산부대(투찰)⑤_봉무지방산업단지도로(투찰)②+0.250%_마현생창(동양고속)_왜관-태평건설" xfId="9152"/>
    <cellStyle name="_대곡이설(투찰)_안산부대(투찰)⑤_봉무지방산업단지도로(투찰)②+0.250%_왜관-태평건설" xfId="9153"/>
    <cellStyle name="_대곡이설(투찰)_안산부대(투찰)⑤_설계내역(1-2차분 45억)당초 변경" xfId="5174"/>
    <cellStyle name="_대곡이설(투찰)_안산부대(투찰)⑤_설계내역(1-2차분 45억)당초 변경_ES적용금액산출(2002.8.14)" xfId="5175"/>
    <cellStyle name="_대곡이설(투찰)_안산부대(투찰)⑤_설계내역(1-2차분 45억)당초 변경_원주적용대가" xfId="5176"/>
    <cellStyle name="_대곡이설(투찰)_안산부대(투찰)⑤_왜관-태평건설" xfId="9154"/>
    <cellStyle name="_대곡이설(투찰)_안산부대(투찰)⑤_합덕-신례원(2공구)투찰" xfId="5177"/>
    <cellStyle name="_대곡이설(투찰)_안산부대(투찰)⑤_합덕-신례원(2공구)투찰_경찰서-터미널간도로(투찰)②" xfId="9155"/>
    <cellStyle name="_대곡이설(투찰)_안산부대(투찰)⑤_합덕-신례원(2공구)투찰_경찰서-터미널간도로(투찰)②_마현생창(동양고속)" xfId="9156"/>
    <cellStyle name="_대곡이설(투찰)_안산부대(투찰)⑤_합덕-신례원(2공구)투찰_경찰서-터미널간도로(투찰)②_마현생창(동양고속)_왜관-태평건설" xfId="9157"/>
    <cellStyle name="_대곡이설(투찰)_안산부대(투찰)⑤_합덕-신례원(2공구)투찰_경찰서-터미널간도로(투찰)②_왜관-태평건설" xfId="9158"/>
    <cellStyle name="_대곡이설(투찰)_안산부대(투찰)⑤_합덕-신례원(2공구)투찰_마현생창(동양고속)" xfId="9159"/>
    <cellStyle name="_대곡이설(투찰)_안산부대(투찰)⑤_합덕-신례원(2공구)투찰_마현생창(동양고속)_왜관-태평건설" xfId="9160"/>
    <cellStyle name="_대곡이설(투찰)_안산부대(투찰)⑤_합덕-신례원(2공구)투찰_봉무지방산업단지도로(투찰)②" xfId="9161"/>
    <cellStyle name="_대곡이설(투찰)_안산부대(투찰)⑤_합덕-신례원(2공구)투찰_봉무지방산업단지도로(투찰)②_마현생창(동양고속)" xfId="9162"/>
    <cellStyle name="_대곡이설(투찰)_안산부대(투찰)⑤_합덕-신례원(2공구)투찰_봉무지방산업단지도로(투찰)②_마현생창(동양고속)_왜관-태평건설" xfId="9163"/>
    <cellStyle name="_대곡이설(투찰)_안산부대(투찰)⑤_합덕-신례원(2공구)투찰_봉무지방산업단지도로(투찰)②_왜관-태평건설" xfId="9164"/>
    <cellStyle name="_대곡이설(투찰)_안산부대(투찰)⑤_합덕-신례원(2공구)투찰_봉무지방산업단지도로(투찰)②+0.250%" xfId="9165"/>
    <cellStyle name="_대곡이설(투찰)_안산부대(투찰)⑤_합덕-신례원(2공구)투찰_봉무지방산업단지도로(투찰)②+0.250%_마현생창(동양고속)" xfId="9166"/>
    <cellStyle name="_대곡이설(투찰)_안산부대(투찰)⑤_합덕-신례원(2공구)투찰_봉무지방산업단지도로(투찰)②+0.250%_마현생창(동양고속)_왜관-태평건설" xfId="9167"/>
    <cellStyle name="_대곡이설(투찰)_안산부대(투찰)⑤_합덕-신례원(2공구)투찰_봉무지방산업단지도로(투찰)②+0.250%_왜관-태평건설" xfId="9168"/>
    <cellStyle name="_대곡이설(투찰)_안산부대(투찰)⑤_합덕-신례원(2공구)투찰_설계내역(1-2차분 45억)당초 변경" xfId="5178"/>
    <cellStyle name="_대곡이설(투찰)_안산부대(투찰)⑤_합덕-신례원(2공구)투찰_설계내역(1-2차분 45억)당초 변경_ES적용금액산출(2002.8.14)" xfId="5179"/>
    <cellStyle name="_대곡이설(투찰)_안산부대(투찰)⑤_합덕-신례원(2공구)투찰_설계내역(1-2차분 45억)당초 변경_원주적용대가" xfId="5180"/>
    <cellStyle name="_대곡이설(투찰)_안산부대(투찰)⑤_합덕-신례원(2공구)투찰_왜관-태평건설" xfId="9169"/>
    <cellStyle name="_대곡이설(투찰)_안산부대(투찰)⑤_합덕-신례원(2공구)투찰_합덕-신례원(2공구)투찰" xfId="5181"/>
    <cellStyle name="_대곡이설(투찰)_안산부대(투찰)⑤_합덕-신례원(2공구)투찰_합덕-신례원(2공구)투찰_경찰서-터미널간도로(투찰)②" xfId="9170"/>
    <cellStyle name="_대곡이설(투찰)_안산부대(투찰)⑤_합덕-신례원(2공구)투찰_합덕-신례원(2공구)투찰_경찰서-터미널간도로(투찰)②_마현생창(동양고속)" xfId="9171"/>
    <cellStyle name="_대곡이설(투찰)_안산부대(투찰)⑤_합덕-신례원(2공구)투찰_합덕-신례원(2공구)투찰_경찰서-터미널간도로(투찰)②_마현생창(동양고속)_왜관-태평건설" xfId="9172"/>
    <cellStyle name="_대곡이설(투찰)_안산부대(투찰)⑤_합덕-신례원(2공구)투찰_합덕-신례원(2공구)투찰_경찰서-터미널간도로(투찰)②_왜관-태평건설" xfId="9173"/>
    <cellStyle name="_대곡이설(투찰)_안산부대(투찰)⑤_합덕-신례원(2공구)투찰_합덕-신례원(2공구)투찰_마현생창(동양고속)" xfId="9174"/>
    <cellStyle name="_대곡이설(투찰)_안산부대(투찰)⑤_합덕-신례원(2공구)투찰_합덕-신례원(2공구)투찰_마현생창(동양고속)_왜관-태평건설" xfId="9175"/>
    <cellStyle name="_대곡이설(투찰)_안산부대(투찰)⑤_합덕-신례원(2공구)투찰_합덕-신례원(2공구)투찰_봉무지방산업단지도로(투찰)②" xfId="9176"/>
    <cellStyle name="_대곡이설(투찰)_안산부대(투찰)⑤_합덕-신례원(2공구)투찰_합덕-신례원(2공구)투찰_봉무지방산업단지도로(투찰)②_마현생창(동양고속)" xfId="9177"/>
    <cellStyle name="_대곡이설(투찰)_안산부대(투찰)⑤_합덕-신례원(2공구)투찰_합덕-신례원(2공구)투찰_봉무지방산업단지도로(투찰)②_마현생창(동양고속)_왜관-태평건설" xfId="9178"/>
    <cellStyle name="_대곡이설(투찰)_안산부대(투찰)⑤_합덕-신례원(2공구)투찰_합덕-신례원(2공구)투찰_봉무지방산업단지도로(투찰)②_왜관-태평건설" xfId="9179"/>
    <cellStyle name="_대곡이설(투찰)_안산부대(투찰)⑤_합덕-신례원(2공구)투찰_합덕-신례원(2공구)투찰_봉무지방산업단지도로(투찰)②+0.250%" xfId="9180"/>
    <cellStyle name="_대곡이설(투찰)_안산부대(투찰)⑤_합덕-신례원(2공구)투찰_합덕-신례원(2공구)투찰_봉무지방산업단지도로(투찰)②+0.250%_마현생창(동양고속)" xfId="9181"/>
    <cellStyle name="_대곡이설(투찰)_안산부대(투찰)⑤_합덕-신례원(2공구)투찰_합덕-신례원(2공구)투찰_봉무지방산업단지도로(투찰)②+0.250%_마현생창(동양고속)_왜관-태평건설" xfId="9182"/>
    <cellStyle name="_대곡이설(투찰)_안산부대(투찰)⑤_합덕-신례원(2공구)투찰_합덕-신례원(2공구)투찰_봉무지방산업단지도로(투찰)②+0.250%_왜관-태평건설" xfId="9183"/>
    <cellStyle name="_대곡이설(투찰)_안산부대(투찰)⑤_합덕-신례원(2공구)투찰_합덕-신례원(2공구)투찰_설계내역(1-2차분 45억)당초 변경" xfId="5182"/>
    <cellStyle name="_대곡이설(투찰)_안산부대(투찰)⑤_합덕-신례원(2공구)투찰_합덕-신례원(2공구)투찰_설계내역(1-2차분 45억)당초 변경_ES적용금액산출(2002.8.14)" xfId="5183"/>
    <cellStyle name="_대곡이설(투찰)_안산부대(투찰)⑤_합덕-신례원(2공구)투찰_합덕-신례원(2공구)투찰_설계내역(1-2차분 45억)당초 변경_원주적용대가" xfId="5184"/>
    <cellStyle name="_대곡이설(투찰)_안산부대(투찰)⑤_합덕-신례원(2공구)투찰_합덕-신례원(2공구)투찰_왜관-태평건설" xfId="9184"/>
    <cellStyle name="_대곡이설(투찰)_양곡부두(투찰)-0.31%" xfId="5185"/>
    <cellStyle name="_대곡이설(투찰)_양곡부두(투찰)-0.31%_경찰서-터미널간도로(투찰)②" xfId="9185"/>
    <cellStyle name="_대곡이설(투찰)_양곡부두(투찰)-0.31%_경찰서-터미널간도로(투찰)②_마현생창(동양고속)" xfId="9186"/>
    <cellStyle name="_대곡이설(투찰)_양곡부두(투찰)-0.31%_경찰서-터미널간도로(투찰)②_마현생창(동양고속)_왜관-태평건설" xfId="9187"/>
    <cellStyle name="_대곡이설(투찰)_양곡부두(투찰)-0.31%_경찰서-터미널간도로(투찰)②_왜관-태평건설" xfId="9188"/>
    <cellStyle name="_대곡이설(투찰)_양곡부두(투찰)-0.31%_마현생창(동양고속)" xfId="9189"/>
    <cellStyle name="_대곡이설(투찰)_양곡부두(투찰)-0.31%_마현생창(동양고속)_왜관-태평건설" xfId="9190"/>
    <cellStyle name="_대곡이설(투찰)_양곡부두(투찰)-0.31%_봉무지방산업단지도로(투찰)②" xfId="9191"/>
    <cellStyle name="_대곡이설(투찰)_양곡부두(투찰)-0.31%_봉무지방산업단지도로(투찰)②_마현생창(동양고속)" xfId="9192"/>
    <cellStyle name="_대곡이설(투찰)_양곡부두(투찰)-0.31%_봉무지방산업단지도로(투찰)②_마현생창(동양고속)_왜관-태평건설" xfId="9193"/>
    <cellStyle name="_대곡이설(투찰)_양곡부두(투찰)-0.31%_봉무지방산업단지도로(투찰)②_왜관-태평건설" xfId="9194"/>
    <cellStyle name="_대곡이설(투찰)_양곡부두(투찰)-0.31%_봉무지방산업단지도로(투찰)②+0.250%" xfId="9195"/>
    <cellStyle name="_대곡이설(투찰)_양곡부두(투찰)-0.31%_봉무지방산업단지도로(투찰)②+0.250%_마현생창(동양고속)" xfId="9196"/>
    <cellStyle name="_대곡이설(투찰)_양곡부두(투찰)-0.31%_봉무지방산업단지도로(투찰)②+0.250%_마현생창(동양고속)_왜관-태평건설" xfId="9197"/>
    <cellStyle name="_대곡이설(투찰)_양곡부두(투찰)-0.31%_봉무지방산업단지도로(투찰)②+0.250%_왜관-태평건설" xfId="9198"/>
    <cellStyle name="_대곡이설(투찰)_양곡부두(투찰)-0.31%_설계내역(1-2차분 45억)당초 변경" xfId="5186"/>
    <cellStyle name="_대곡이설(투찰)_양곡부두(투찰)-0.31%_설계내역(1-2차분 45억)당초 변경_ES적용금액산출(2002.8.14)" xfId="5187"/>
    <cellStyle name="_대곡이설(투찰)_양곡부두(투찰)-0.31%_설계내역(1-2차분 45억)당초 변경_원주적용대가" xfId="5188"/>
    <cellStyle name="_대곡이설(투찰)_양곡부두(투찰)-0.31%_왜관-태평건설" xfId="9199"/>
    <cellStyle name="_대곡이설(투찰)_양곡부두(투찰)-0.31%_합덕-신례원(2공구)투찰" xfId="5189"/>
    <cellStyle name="_대곡이설(투찰)_양곡부두(투찰)-0.31%_합덕-신례원(2공구)투찰_경찰서-터미널간도로(투찰)②" xfId="9200"/>
    <cellStyle name="_대곡이설(투찰)_양곡부두(투찰)-0.31%_합덕-신례원(2공구)투찰_경찰서-터미널간도로(투찰)②_마현생창(동양고속)" xfId="9201"/>
    <cellStyle name="_대곡이설(투찰)_양곡부두(투찰)-0.31%_합덕-신례원(2공구)투찰_경찰서-터미널간도로(투찰)②_마현생창(동양고속)_왜관-태평건설" xfId="9202"/>
    <cellStyle name="_대곡이설(투찰)_양곡부두(투찰)-0.31%_합덕-신례원(2공구)투찰_경찰서-터미널간도로(투찰)②_왜관-태평건설" xfId="9203"/>
    <cellStyle name="_대곡이설(투찰)_양곡부두(투찰)-0.31%_합덕-신례원(2공구)투찰_마현생창(동양고속)" xfId="9204"/>
    <cellStyle name="_대곡이설(투찰)_양곡부두(투찰)-0.31%_합덕-신례원(2공구)투찰_마현생창(동양고속)_왜관-태평건설" xfId="9205"/>
    <cellStyle name="_대곡이설(투찰)_양곡부두(투찰)-0.31%_합덕-신례원(2공구)투찰_봉무지방산업단지도로(투찰)②" xfId="9206"/>
    <cellStyle name="_대곡이설(투찰)_양곡부두(투찰)-0.31%_합덕-신례원(2공구)투찰_봉무지방산업단지도로(투찰)②_마현생창(동양고속)" xfId="9207"/>
    <cellStyle name="_대곡이설(투찰)_양곡부두(투찰)-0.31%_합덕-신례원(2공구)투찰_봉무지방산업단지도로(투찰)②_마현생창(동양고속)_왜관-태평건설" xfId="9208"/>
    <cellStyle name="_대곡이설(투찰)_양곡부두(투찰)-0.31%_합덕-신례원(2공구)투찰_봉무지방산업단지도로(투찰)②_왜관-태평건설" xfId="9209"/>
    <cellStyle name="_대곡이설(투찰)_양곡부두(투찰)-0.31%_합덕-신례원(2공구)투찰_봉무지방산업단지도로(투찰)②+0.250%" xfId="9210"/>
    <cellStyle name="_대곡이설(투찰)_양곡부두(투찰)-0.31%_합덕-신례원(2공구)투찰_봉무지방산업단지도로(투찰)②+0.250%_마현생창(동양고속)" xfId="9211"/>
    <cellStyle name="_대곡이설(투찰)_양곡부두(투찰)-0.31%_합덕-신례원(2공구)투찰_봉무지방산업단지도로(투찰)②+0.250%_마현생창(동양고속)_왜관-태평건설" xfId="9212"/>
    <cellStyle name="_대곡이설(투찰)_양곡부두(투찰)-0.31%_합덕-신례원(2공구)투찰_봉무지방산업단지도로(투찰)②+0.250%_왜관-태평건설" xfId="9213"/>
    <cellStyle name="_대곡이설(투찰)_양곡부두(투찰)-0.31%_합덕-신례원(2공구)투찰_설계내역(1-2차분 45억)당초 변경" xfId="5190"/>
    <cellStyle name="_대곡이설(투찰)_양곡부두(투찰)-0.31%_합덕-신례원(2공구)투찰_설계내역(1-2차분 45억)당초 변경_ES적용금액산출(2002.8.14)" xfId="5191"/>
    <cellStyle name="_대곡이설(투찰)_양곡부두(투찰)-0.31%_합덕-신례원(2공구)투찰_설계내역(1-2차분 45억)당초 변경_원주적용대가" xfId="5192"/>
    <cellStyle name="_대곡이설(투찰)_양곡부두(투찰)-0.31%_합덕-신례원(2공구)투찰_왜관-태평건설" xfId="9214"/>
    <cellStyle name="_대곡이설(투찰)_양곡부두(투찰)-0.31%_합덕-신례원(2공구)투찰_합덕-신례원(2공구)투찰" xfId="5193"/>
    <cellStyle name="_대곡이설(투찰)_양곡부두(투찰)-0.31%_합덕-신례원(2공구)투찰_합덕-신례원(2공구)투찰_경찰서-터미널간도로(투찰)②" xfId="9215"/>
    <cellStyle name="_대곡이설(투찰)_양곡부두(투찰)-0.31%_합덕-신례원(2공구)투찰_합덕-신례원(2공구)투찰_경찰서-터미널간도로(투찰)②_마현생창(동양고속)" xfId="9216"/>
    <cellStyle name="_대곡이설(투찰)_양곡부두(투찰)-0.31%_합덕-신례원(2공구)투찰_합덕-신례원(2공구)투찰_경찰서-터미널간도로(투찰)②_마현생창(동양고속)_왜관-태평건설" xfId="9217"/>
    <cellStyle name="_대곡이설(투찰)_양곡부두(투찰)-0.31%_합덕-신례원(2공구)투찰_합덕-신례원(2공구)투찰_경찰서-터미널간도로(투찰)②_왜관-태평건설" xfId="9218"/>
    <cellStyle name="_대곡이설(투찰)_양곡부두(투찰)-0.31%_합덕-신례원(2공구)투찰_합덕-신례원(2공구)투찰_마현생창(동양고속)" xfId="9219"/>
    <cellStyle name="_대곡이설(투찰)_양곡부두(투찰)-0.31%_합덕-신례원(2공구)투찰_합덕-신례원(2공구)투찰_마현생창(동양고속)_왜관-태평건설" xfId="9220"/>
    <cellStyle name="_대곡이설(투찰)_양곡부두(투찰)-0.31%_합덕-신례원(2공구)투찰_합덕-신례원(2공구)투찰_봉무지방산업단지도로(투찰)②" xfId="9221"/>
    <cellStyle name="_대곡이설(투찰)_양곡부두(투찰)-0.31%_합덕-신례원(2공구)투찰_합덕-신례원(2공구)투찰_봉무지방산업단지도로(투찰)②_마현생창(동양고속)" xfId="9222"/>
    <cellStyle name="_대곡이설(투찰)_양곡부두(투찰)-0.31%_합덕-신례원(2공구)투찰_합덕-신례원(2공구)투찰_봉무지방산업단지도로(투찰)②_마현생창(동양고속)_왜관-태평건설" xfId="9223"/>
    <cellStyle name="_대곡이설(투찰)_양곡부두(투찰)-0.31%_합덕-신례원(2공구)투찰_합덕-신례원(2공구)투찰_봉무지방산업단지도로(투찰)②_왜관-태평건설" xfId="9224"/>
    <cellStyle name="_대곡이설(투찰)_양곡부두(투찰)-0.31%_합덕-신례원(2공구)투찰_합덕-신례원(2공구)투찰_봉무지방산업단지도로(투찰)②+0.250%" xfId="9225"/>
    <cellStyle name="_대곡이설(투찰)_양곡부두(투찰)-0.31%_합덕-신례원(2공구)투찰_합덕-신례원(2공구)투찰_봉무지방산업단지도로(투찰)②+0.250%_마현생창(동양고속)" xfId="9226"/>
    <cellStyle name="_대곡이설(투찰)_양곡부두(투찰)-0.31%_합덕-신례원(2공구)투찰_합덕-신례원(2공구)투찰_봉무지방산업단지도로(투찰)②+0.250%_마현생창(동양고속)_왜관-태평건설" xfId="9227"/>
    <cellStyle name="_대곡이설(투찰)_양곡부두(투찰)-0.31%_합덕-신례원(2공구)투찰_합덕-신례원(2공구)투찰_봉무지방산업단지도로(투찰)②+0.250%_왜관-태평건설" xfId="9228"/>
    <cellStyle name="_대곡이설(투찰)_양곡부두(투찰)-0.31%_합덕-신례원(2공구)투찰_합덕-신례원(2공구)투찰_설계내역(1-2차분 45억)당초 변경" xfId="5194"/>
    <cellStyle name="_대곡이설(투찰)_양곡부두(투찰)-0.31%_합덕-신례원(2공구)투찰_합덕-신례원(2공구)투찰_설계내역(1-2차분 45억)당초 변경_ES적용금액산출(2002.8.14)" xfId="5195"/>
    <cellStyle name="_대곡이설(투찰)_양곡부두(투찰)-0.31%_합덕-신례원(2공구)투찰_합덕-신례원(2공구)투찰_설계내역(1-2차분 45억)당초 변경_원주적용대가" xfId="5196"/>
    <cellStyle name="_대곡이설(투찰)_양곡부두(투찰)-0.31%_합덕-신례원(2공구)투찰_합덕-신례원(2공구)투찰_왜관-태평건설" xfId="9229"/>
    <cellStyle name="_대곡이설(투찰)_왜관-태평건설" xfId="9230"/>
    <cellStyle name="_대곡이설(투찰)_창원상수도(토목)투찰" xfId="5197"/>
    <cellStyle name="_대곡이설(투찰)_창원상수도(토목)투찰_경찰서-터미널간도로(투찰)②" xfId="9231"/>
    <cellStyle name="_대곡이설(투찰)_창원상수도(토목)투찰_경찰서-터미널간도로(투찰)②_마현생창(동양고속)" xfId="9232"/>
    <cellStyle name="_대곡이설(투찰)_창원상수도(토목)투찰_경찰서-터미널간도로(투찰)②_마현생창(동양고속)_왜관-태평건설" xfId="9233"/>
    <cellStyle name="_대곡이설(투찰)_창원상수도(토목)투찰_경찰서-터미널간도로(투찰)②_왜관-태평건설" xfId="9234"/>
    <cellStyle name="_대곡이설(투찰)_창원상수도(토목)투찰_마현생창(동양고속)" xfId="9235"/>
    <cellStyle name="_대곡이설(투찰)_창원상수도(토목)투찰_마현생창(동양고속)_왜관-태평건설" xfId="9236"/>
    <cellStyle name="_대곡이설(투찰)_창원상수도(토목)투찰_봉무지방산업단지도로(투찰)②" xfId="9237"/>
    <cellStyle name="_대곡이설(투찰)_창원상수도(토목)투찰_봉무지방산업단지도로(투찰)②_마현생창(동양고속)" xfId="9238"/>
    <cellStyle name="_대곡이설(투찰)_창원상수도(토목)투찰_봉무지방산업단지도로(투찰)②_마현생창(동양고속)_왜관-태평건설" xfId="9239"/>
    <cellStyle name="_대곡이설(투찰)_창원상수도(토목)투찰_봉무지방산업단지도로(투찰)②_왜관-태평건설" xfId="9240"/>
    <cellStyle name="_대곡이설(투찰)_창원상수도(토목)투찰_봉무지방산업단지도로(투찰)②+0.250%" xfId="9241"/>
    <cellStyle name="_대곡이설(투찰)_창원상수도(토목)투찰_봉무지방산업단지도로(투찰)②+0.250%_마현생창(동양고속)" xfId="9242"/>
    <cellStyle name="_대곡이설(투찰)_창원상수도(토목)투찰_봉무지방산업단지도로(투찰)②+0.250%_마현생창(동양고속)_왜관-태평건설" xfId="9243"/>
    <cellStyle name="_대곡이설(투찰)_창원상수도(토목)투찰_봉무지방산업단지도로(투찰)②+0.250%_왜관-태평건설" xfId="9244"/>
    <cellStyle name="_대곡이설(투찰)_창원상수도(토목)투찰_설계내역(1-2차분 45억)당초 변경" xfId="5198"/>
    <cellStyle name="_대곡이설(투찰)_창원상수도(토목)투찰_설계내역(1-2차분 45억)당초 변경_ES적용금액산출(2002.8.14)" xfId="5199"/>
    <cellStyle name="_대곡이설(투찰)_창원상수도(토목)투찰_설계내역(1-2차분 45억)당초 변경_원주적용대가" xfId="5200"/>
    <cellStyle name="_대곡이설(투찰)_창원상수도(토목)투찰_왜관-태평건설" xfId="9245"/>
    <cellStyle name="_대곡이설(투찰)_창원상수도(토목)투찰_합덕-신례원(2공구)투찰" xfId="5201"/>
    <cellStyle name="_대곡이설(투찰)_창원상수도(토목)투찰_합덕-신례원(2공구)투찰_경찰서-터미널간도로(투찰)②" xfId="9246"/>
    <cellStyle name="_대곡이설(투찰)_창원상수도(토목)투찰_합덕-신례원(2공구)투찰_경찰서-터미널간도로(투찰)②_마현생창(동양고속)" xfId="9247"/>
    <cellStyle name="_대곡이설(투찰)_창원상수도(토목)투찰_합덕-신례원(2공구)투찰_경찰서-터미널간도로(투찰)②_마현생창(동양고속)_왜관-태평건설" xfId="9248"/>
    <cellStyle name="_대곡이설(투찰)_창원상수도(토목)투찰_합덕-신례원(2공구)투찰_경찰서-터미널간도로(투찰)②_왜관-태평건설" xfId="9249"/>
    <cellStyle name="_대곡이설(투찰)_창원상수도(토목)투찰_합덕-신례원(2공구)투찰_마현생창(동양고속)" xfId="9250"/>
    <cellStyle name="_대곡이설(투찰)_창원상수도(토목)투찰_합덕-신례원(2공구)투찰_마현생창(동양고속)_왜관-태평건설" xfId="9251"/>
    <cellStyle name="_대곡이설(투찰)_창원상수도(토목)투찰_합덕-신례원(2공구)투찰_봉무지방산업단지도로(투찰)②" xfId="9252"/>
    <cellStyle name="_대곡이설(투찰)_창원상수도(토목)투찰_합덕-신례원(2공구)투찰_봉무지방산업단지도로(투찰)②_마현생창(동양고속)" xfId="9253"/>
    <cellStyle name="_대곡이설(투찰)_창원상수도(토목)투찰_합덕-신례원(2공구)투찰_봉무지방산업단지도로(투찰)②_마현생창(동양고속)_왜관-태평건설" xfId="9254"/>
    <cellStyle name="_대곡이설(투찰)_창원상수도(토목)투찰_합덕-신례원(2공구)투찰_봉무지방산업단지도로(투찰)②_왜관-태평건설" xfId="9255"/>
    <cellStyle name="_대곡이설(투찰)_창원상수도(토목)투찰_합덕-신례원(2공구)투찰_봉무지방산업단지도로(투찰)②+0.250%" xfId="9256"/>
    <cellStyle name="_대곡이설(투찰)_창원상수도(토목)투찰_합덕-신례원(2공구)투찰_봉무지방산업단지도로(투찰)②+0.250%_마현생창(동양고속)" xfId="9257"/>
    <cellStyle name="_대곡이설(투찰)_창원상수도(토목)투찰_합덕-신례원(2공구)투찰_봉무지방산업단지도로(투찰)②+0.250%_마현생창(동양고속)_왜관-태평건설" xfId="9258"/>
    <cellStyle name="_대곡이설(투찰)_창원상수도(토목)투찰_합덕-신례원(2공구)투찰_봉무지방산업단지도로(투찰)②+0.250%_왜관-태평건설" xfId="9259"/>
    <cellStyle name="_대곡이설(투찰)_창원상수도(토목)투찰_합덕-신례원(2공구)투찰_설계내역(1-2차분 45억)당초 변경" xfId="5202"/>
    <cellStyle name="_대곡이설(투찰)_창원상수도(토목)투찰_합덕-신례원(2공구)투찰_설계내역(1-2차분 45억)당초 변경_ES적용금액산출(2002.8.14)" xfId="5203"/>
    <cellStyle name="_대곡이설(투찰)_창원상수도(토목)투찰_합덕-신례원(2공구)투찰_설계내역(1-2차분 45억)당초 변경_원주적용대가" xfId="5204"/>
    <cellStyle name="_대곡이설(투찰)_창원상수도(토목)투찰_합덕-신례원(2공구)투찰_왜관-태평건설" xfId="9260"/>
    <cellStyle name="_대곡이설(투찰)_창원상수도(토목)투찰_합덕-신례원(2공구)투찰_합덕-신례원(2공구)투찰" xfId="5205"/>
    <cellStyle name="_대곡이설(투찰)_창원상수도(토목)투찰_합덕-신례원(2공구)투찰_합덕-신례원(2공구)투찰_경찰서-터미널간도로(투찰)②" xfId="9261"/>
    <cellStyle name="_대곡이설(투찰)_창원상수도(토목)투찰_합덕-신례원(2공구)투찰_합덕-신례원(2공구)투찰_경찰서-터미널간도로(투찰)②_마현생창(동양고속)" xfId="9262"/>
    <cellStyle name="_대곡이설(투찰)_창원상수도(토목)투찰_합덕-신례원(2공구)투찰_합덕-신례원(2공구)투찰_경찰서-터미널간도로(투찰)②_마현생창(동양고속)_왜관-태평건설" xfId="9263"/>
    <cellStyle name="_대곡이설(투찰)_창원상수도(토목)투찰_합덕-신례원(2공구)투찰_합덕-신례원(2공구)투찰_경찰서-터미널간도로(투찰)②_왜관-태평건설" xfId="9264"/>
    <cellStyle name="_대곡이설(투찰)_창원상수도(토목)투찰_합덕-신례원(2공구)투찰_합덕-신례원(2공구)투찰_마현생창(동양고속)" xfId="9265"/>
    <cellStyle name="_대곡이설(투찰)_창원상수도(토목)투찰_합덕-신례원(2공구)투찰_합덕-신례원(2공구)투찰_마현생창(동양고속)_왜관-태평건설" xfId="9266"/>
    <cellStyle name="_대곡이설(투찰)_창원상수도(토목)투찰_합덕-신례원(2공구)투찰_합덕-신례원(2공구)투찰_봉무지방산업단지도로(투찰)②" xfId="9267"/>
    <cellStyle name="_대곡이설(투찰)_창원상수도(토목)투찰_합덕-신례원(2공구)투찰_합덕-신례원(2공구)투찰_봉무지방산업단지도로(투찰)②_마현생창(동양고속)" xfId="9268"/>
    <cellStyle name="_대곡이설(투찰)_창원상수도(토목)투찰_합덕-신례원(2공구)투찰_합덕-신례원(2공구)투찰_봉무지방산업단지도로(투찰)②_마현생창(동양고속)_왜관-태평건설" xfId="9269"/>
    <cellStyle name="_대곡이설(투찰)_창원상수도(토목)투찰_합덕-신례원(2공구)투찰_합덕-신례원(2공구)투찰_봉무지방산업단지도로(투찰)②_왜관-태평건설" xfId="9270"/>
    <cellStyle name="_대곡이설(투찰)_창원상수도(토목)투찰_합덕-신례원(2공구)투찰_합덕-신례원(2공구)투찰_봉무지방산업단지도로(투찰)②+0.250%" xfId="9271"/>
    <cellStyle name="_대곡이설(투찰)_창원상수도(토목)투찰_합덕-신례원(2공구)투찰_합덕-신례원(2공구)투찰_봉무지방산업단지도로(투찰)②+0.250%_마현생창(동양고속)" xfId="9272"/>
    <cellStyle name="_대곡이설(투찰)_창원상수도(토목)투찰_합덕-신례원(2공구)투찰_합덕-신례원(2공구)투찰_봉무지방산업단지도로(투찰)②+0.250%_마현생창(동양고속)_왜관-태평건설" xfId="9273"/>
    <cellStyle name="_대곡이설(투찰)_창원상수도(토목)투찰_합덕-신례원(2공구)투찰_합덕-신례원(2공구)투찰_봉무지방산업단지도로(투찰)②+0.250%_왜관-태평건설" xfId="9274"/>
    <cellStyle name="_대곡이설(투찰)_창원상수도(토목)투찰_합덕-신례원(2공구)투찰_합덕-신례원(2공구)투찰_설계내역(1-2차분 45억)당초 변경" xfId="5206"/>
    <cellStyle name="_대곡이설(투찰)_창원상수도(토목)투찰_합덕-신례원(2공구)투찰_합덕-신례원(2공구)투찰_설계내역(1-2차분 45억)당초 변경_ES적용금액산출(2002.8.14)" xfId="5207"/>
    <cellStyle name="_대곡이설(투찰)_창원상수도(토목)투찰_합덕-신례원(2공구)투찰_합덕-신례원(2공구)투찰_설계내역(1-2차분 45억)당초 변경_원주적용대가" xfId="5208"/>
    <cellStyle name="_대곡이설(투찰)_창원상수도(토목)투찰_합덕-신례원(2공구)투찰_합덕-신례원(2공구)투찰_왜관-태평건설" xfId="9275"/>
    <cellStyle name="_대곡이설(투찰)_합덕-신례원(2공구)투찰" xfId="5209"/>
    <cellStyle name="_대곡이설(투찰)_합덕-신례원(2공구)투찰_경찰서-터미널간도로(투찰)②" xfId="9276"/>
    <cellStyle name="_대곡이설(투찰)_합덕-신례원(2공구)투찰_경찰서-터미널간도로(투찰)②_마현생창(동양고속)" xfId="9277"/>
    <cellStyle name="_대곡이설(투찰)_합덕-신례원(2공구)투찰_경찰서-터미널간도로(투찰)②_마현생창(동양고속)_왜관-태평건설" xfId="9278"/>
    <cellStyle name="_대곡이설(투찰)_합덕-신례원(2공구)투찰_경찰서-터미널간도로(투찰)②_왜관-태평건설" xfId="9279"/>
    <cellStyle name="_대곡이설(투찰)_합덕-신례원(2공구)투찰_마현생창(동양고속)" xfId="9280"/>
    <cellStyle name="_대곡이설(투찰)_합덕-신례원(2공구)투찰_마현생창(동양고속)_왜관-태평건설" xfId="9281"/>
    <cellStyle name="_대곡이설(투찰)_합덕-신례원(2공구)투찰_봉무지방산업단지도로(투찰)②" xfId="9282"/>
    <cellStyle name="_대곡이설(투찰)_합덕-신례원(2공구)투찰_봉무지방산업단지도로(투찰)②_마현생창(동양고속)" xfId="9283"/>
    <cellStyle name="_대곡이설(투찰)_합덕-신례원(2공구)투찰_봉무지방산업단지도로(투찰)②_마현생창(동양고속)_왜관-태평건설" xfId="9284"/>
    <cellStyle name="_대곡이설(투찰)_합덕-신례원(2공구)투찰_봉무지방산업단지도로(투찰)②_왜관-태평건설" xfId="9285"/>
    <cellStyle name="_대곡이설(투찰)_합덕-신례원(2공구)투찰_봉무지방산업단지도로(투찰)②+0.250%" xfId="9286"/>
    <cellStyle name="_대곡이설(투찰)_합덕-신례원(2공구)투찰_봉무지방산업단지도로(투찰)②+0.250%_마현생창(동양고속)" xfId="9287"/>
    <cellStyle name="_대곡이설(투찰)_합덕-신례원(2공구)투찰_봉무지방산업단지도로(투찰)②+0.250%_마현생창(동양고속)_왜관-태평건설" xfId="9288"/>
    <cellStyle name="_대곡이설(투찰)_합덕-신례원(2공구)투찰_봉무지방산업단지도로(투찰)②+0.250%_왜관-태평건설" xfId="9289"/>
    <cellStyle name="_대곡이설(투찰)_합덕-신례원(2공구)투찰_설계내역(1-2차분 45억)당초 변경" xfId="5210"/>
    <cellStyle name="_대곡이설(투찰)_합덕-신례원(2공구)투찰_설계내역(1-2차분 45억)당초 변경_ES적용금액산출(2002.8.14)" xfId="5211"/>
    <cellStyle name="_대곡이설(투찰)_합덕-신례원(2공구)투찰_설계내역(1-2차분 45억)당초 변경_원주적용대가" xfId="5212"/>
    <cellStyle name="_대곡이설(투찰)_합덕-신례원(2공구)투찰_왜관-태평건설" xfId="9290"/>
    <cellStyle name="_대곡이설(투찰)_합덕-신례원(2공구)투찰_합덕-신례원(2공구)투찰" xfId="5213"/>
    <cellStyle name="_대곡이설(투찰)_합덕-신례원(2공구)투찰_합덕-신례원(2공구)투찰_경찰서-터미널간도로(투찰)②" xfId="9291"/>
    <cellStyle name="_대곡이설(투찰)_합덕-신례원(2공구)투찰_합덕-신례원(2공구)투찰_경찰서-터미널간도로(투찰)②_마현생창(동양고속)" xfId="9292"/>
    <cellStyle name="_대곡이설(투찰)_합덕-신례원(2공구)투찰_합덕-신례원(2공구)투찰_경찰서-터미널간도로(투찰)②_마현생창(동양고속)_왜관-태평건설" xfId="9293"/>
    <cellStyle name="_대곡이설(투찰)_합덕-신례원(2공구)투찰_합덕-신례원(2공구)투찰_경찰서-터미널간도로(투찰)②_왜관-태평건설" xfId="9294"/>
    <cellStyle name="_대곡이설(투찰)_합덕-신례원(2공구)투찰_합덕-신례원(2공구)투찰_마현생창(동양고속)" xfId="9295"/>
    <cellStyle name="_대곡이설(투찰)_합덕-신례원(2공구)투찰_합덕-신례원(2공구)투찰_마현생창(동양고속)_왜관-태평건설" xfId="9296"/>
    <cellStyle name="_대곡이설(투찰)_합덕-신례원(2공구)투찰_합덕-신례원(2공구)투찰_봉무지방산업단지도로(투찰)②" xfId="9297"/>
    <cellStyle name="_대곡이설(투찰)_합덕-신례원(2공구)투찰_합덕-신례원(2공구)투찰_봉무지방산업단지도로(투찰)②_마현생창(동양고속)" xfId="9298"/>
    <cellStyle name="_대곡이설(투찰)_합덕-신례원(2공구)투찰_합덕-신례원(2공구)투찰_봉무지방산업단지도로(투찰)②_마현생창(동양고속)_왜관-태평건설" xfId="9299"/>
    <cellStyle name="_대곡이설(투찰)_합덕-신례원(2공구)투찰_합덕-신례원(2공구)투찰_봉무지방산업단지도로(투찰)②_왜관-태평건설" xfId="9300"/>
    <cellStyle name="_대곡이설(투찰)_합덕-신례원(2공구)투찰_합덕-신례원(2공구)투찰_봉무지방산업단지도로(투찰)②+0.250%" xfId="9301"/>
    <cellStyle name="_대곡이설(투찰)_합덕-신례원(2공구)투찰_합덕-신례원(2공구)투찰_봉무지방산업단지도로(투찰)②+0.250%_마현생창(동양고속)" xfId="9302"/>
    <cellStyle name="_대곡이설(투찰)_합덕-신례원(2공구)투찰_합덕-신례원(2공구)투찰_봉무지방산업단지도로(투찰)②+0.250%_마현생창(동양고속)_왜관-태평건설" xfId="9303"/>
    <cellStyle name="_대곡이설(투찰)_합덕-신례원(2공구)투찰_합덕-신례원(2공구)투찰_봉무지방산업단지도로(투찰)②+0.250%_왜관-태평건설" xfId="9304"/>
    <cellStyle name="_대곡이설(투찰)_합덕-신례원(2공구)투찰_합덕-신례원(2공구)투찰_설계내역(1-2차분 45억)당초 변경" xfId="5214"/>
    <cellStyle name="_대곡이설(투찰)_합덕-신례원(2공구)투찰_합덕-신례원(2공구)투찰_설계내역(1-2차분 45억)당초 변경_ES적용금액산출(2002.8.14)" xfId="5215"/>
    <cellStyle name="_대곡이설(투찰)_합덕-신례원(2공구)투찰_합덕-신례원(2공구)투찰_설계내역(1-2차분 45억)당초 변경_원주적용대가" xfId="5216"/>
    <cellStyle name="_대곡이설(투찰)_합덕-신례원(2공구)투찰_합덕-신례원(2공구)투찰_왜관-태평건설" xfId="9305"/>
    <cellStyle name="_대구박물관_내역서" xfId="419"/>
    <cellStyle name="_대미원천" xfId="5217"/>
    <cellStyle name="_대안투찰내역(0221)" xfId="3639"/>
    <cellStyle name="_대안투찰내역(0221)_★이화-삼계도급실행(2003.04.11)" xfId="7180"/>
    <cellStyle name="_대안투찰내역(0221)_공종별공사내용(광주참고용)" xfId="3640"/>
    <cellStyle name="_대안투찰내역(0223)" xfId="3641"/>
    <cellStyle name="_대안투찰내역(0223)_★이화-삼계도급실행(2003.04.11)" xfId="7181"/>
    <cellStyle name="_대안투찰내역(0223)_공종별공사내용(광주참고용)" xfId="3642"/>
    <cellStyle name="_대안투찰내역(확정본0226)" xfId="3643"/>
    <cellStyle name="_대안투찰내역(확정본0226)_★이화-삼계도급실행(2003.04.11)" xfId="7182"/>
    <cellStyle name="_대안투찰내역(확정본0226)_공종별공사내용(광주참고용)" xfId="3644"/>
    <cellStyle name="_대용량VMS설치공사(대전-LK테크넷)" xfId="7183"/>
    <cellStyle name="_대용량VMS설치공사(분당-LK테크넷)" xfId="7184"/>
    <cellStyle name="_대전견적서_내역서(0205)" xfId="7185"/>
    <cellStyle name="_대전망운용국 대수선 전기공사+개요" xfId="420"/>
    <cellStyle name="_덕양구 노인복지회관 내역서(모델명 있는것)" xfId="3645"/>
    <cellStyle name="_도곡1교 교대 수량" xfId="7186"/>
    <cellStyle name="_도곡1교 교대 수량_060703-천안농촌공사가동보(12.0x1.0-1조)" xfId="7187"/>
    <cellStyle name="_도곡1교 교대 수량_3.1제1배수문" xfId="7188"/>
    <cellStyle name="_도곡1교 교대 수량_3.1제1배수문_060703-천안농촌공사가동보(12.0x1.0-1조)" xfId="7189"/>
    <cellStyle name="_도곡1교 교대 수량_3.1제1배수통관(시례우안3제)" xfId="7190"/>
    <cellStyle name="_도곡1교 교대 수량_3.1제1배수통관(시례우안3제)_060703-천안농촌공사가동보(12.0x1.0-1조)" xfId="7191"/>
    <cellStyle name="_도곡1교 교대 수량_3.2 제2배수통관" xfId="7192"/>
    <cellStyle name="_도곡1교 교대 수량_3.2 제2배수통관_060703-천안농촌공사가동보(12.0x1.0-1조)" xfId="7193"/>
    <cellStyle name="_도곡1교 교대 수량_3.2.1제1배수통관(시례좌안1제)" xfId="7194"/>
    <cellStyle name="_도곡1교 교대 수량_3.2.1제1배수통관(시례좌안1제)_060703-천안농촌공사가동보(12.0x1.0-1조)" xfId="7195"/>
    <cellStyle name="_도곡1교 교대 수량_3.2.2제2배수통관(시례좌안1제)" xfId="7196"/>
    <cellStyle name="_도곡1교 교대 수량_3.2.2제2배수통관(시례좌안1제)_060703-천안농촌공사가동보(12.0x1.0-1조)" xfId="7197"/>
    <cellStyle name="_도곡1교 교대 수량_3.3 제3배수통관" xfId="7198"/>
    <cellStyle name="_도곡1교 교대 수량_3.3 제3배수통관_060703-천안농촌공사가동보(12.0x1.0-1조)" xfId="7199"/>
    <cellStyle name="_도곡1교 교대 수량_3.5 잠관" xfId="7200"/>
    <cellStyle name="_도곡1교 교대 수량_3.5 잠관_060703-천안농촌공사가동보(12.0x1.0-1조)" xfId="7201"/>
    <cellStyle name="_도곡1교 교대 수량_3.구조물공(시례우안2제)" xfId="7202"/>
    <cellStyle name="_도곡1교 교대 수량_3.구조물공(시례우안2제)_060703-천안농촌공사가동보(12.0x1.0-1조)" xfId="7203"/>
    <cellStyle name="_도곡1교 교대 수량_RAMP-E교-최종000" xfId="7204"/>
    <cellStyle name="_도곡1교 교대 수량_RAMP-E교-최종000_시방서" xfId="7205"/>
    <cellStyle name="_도곡1교 교대 수량_RAMP-E교-최종000_파도 - 모항선 횡배수관 확장" xfId="7206"/>
    <cellStyle name="_도곡1교 교대 수량_RAMP-E교-최종000_파도 - 모항선 횡배수관 확장_시방서" xfId="7207"/>
    <cellStyle name="_도곡1교 교대 수량_시방서" xfId="7208"/>
    <cellStyle name="_도곡1교 교대 수량_암거수량" xfId="7209"/>
    <cellStyle name="_도곡1교 교대 수량_암거수량(2)" xfId="7210"/>
    <cellStyle name="_도곡1교 교대 수량_암거수량(2)_060703-천안농촌공사가동보(12.0x1.0-1조)" xfId="7211"/>
    <cellStyle name="_도곡1교 교대 수량_암거수량(2)_3.1제1배수문" xfId="7212"/>
    <cellStyle name="_도곡1교 교대 수량_암거수량(2)_3.1제1배수문_060703-천안농촌공사가동보(12.0x1.0-1조)" xfId="7213"/>
    <cellStyle name="_도곡1교 교대 수량_암거수량(2)_3.1제1배수통관(시례우안3제)" xfId="7214"/>
    <cellStyle name="_도곡1교 교대 수량_암거수량(2)_3.1제1배수통관(시례우안3제)_060703-천안농촌공사가동보(12.0x1.0-1조)" xfId="7215"/>
    <cellStyle name="_도곡1교 교대 수량_암거수량(2)_3.2 제2배수통관" xfId="7216"/>
    <cellStyle name="_도곡1교 교대 수량_암거수량(2)_3.2 제2배수통관_060703-천안농촌공사가동보(12.0x1.0-1조)" xfId="7217"/>
    <cellStyle name="_도곡1교 교대 수량_암거수량(2)_3.2.1제1배수통관(시례좌안1제)" xfId="7218"/>
    <cellStyle name="_도곡1교 교대 수량_암거수량(2)_3.2.1제1배수통관(시례좌안1제)_060703-천안농촌공사가동보(12.0x1.0-1조)" xfId="7219"/>
    <cellStyle name="_도곡1교 교대 수량_암거수량(2)_3.2.2제2배수통관(시례좌안1제)" xfId="7220"/>
    <cellStyle name="_도곡1교 교대 수량_암거수량(2)_3.2.2제2배수통관(시례좌안1제)_060703-천안농촌공사가동보(12.0x1.0-1조)" xfId="7221"/>
    <cellStyle name="_도곡1교 교대 수량_암거수량(2)_3.3 제3배수통관" xfId="7222"/>
    <cellStyle name="_도곡1교 교대 수량_암거수량(2)_3.3 제3배수통관_060703-천안농촌공사가동보(12.0x1.0-1조)" xfId="7223"/>
    <cellStyle name="_도곡1교 교대 수량_암거수량(2)_3.5 잠관" xfId="7224"/>
    <cellStyle name="_도곡1교 교대 수량_암거수량(2)_3.5 잠관_060703-천안농촌공사가동보(12.0x1.0-1조)" xfId="7225"/>
    <cellStyle name="_도곡1교 교대 수량_암거수량(2)_3.구조물공(시례우안2제)" xfId="7226"/>
    <cellStyle name="_도곡1교 교대 수량_암거수량(2)_3.구조물공(시례우안2제)_060703-천안농촌공사가동보(12.0x1.0-1조)" xfId="7227"/>
    <cellStyle name="_도곡1교 교대 수량_암거수량_060703-천안농촌공사가동보(12.0x1.0-1조)" xfId="7228"/>
    <cellStyle name="_도곡1교 교대 수량_암거수량_3.1제1배수문" xfId="7229"/>
    <cellStyle name="_도곡1교 교대 수량_암거수량_3.1제1배수문_060703-천안농촌공사가동보(12.0x1.0-1조)" xfId="7230"/>
    <cellStyle name="_도곡1교 교대 수량_암거수량_3.1제1배수통관(시례우안3제)" xfId="7231"/>
    <cellStyle name="_도곡1교 교대 수량_암거수량_3.1제1배수통관(시례우안3제)_060703-천안농촌공사가동보(12.0x1.0-1조)" xfId="7232"/>
    <cellStyle name="_도곡1교 교대 수량_암거수량_3.2 제2배수통관" xfId="7233"/>
    <cellStyle name="_도곡1교 교대 수량_암거수량_3.2 제2배수통관_060703-천안농촌공사가동보(12.0x1.0-1조)" xfId="7234"/>
    <cellStyle name="_도곡1교 교대 수량_암거수량_3.2.1제1배수통관(시례좌안1제)" xfId="7235"/>
    <cellStyle name="_도곡1교 교대 수량_암거수량_3.2.1제1배수통관(시례좌안1제)_060703-천안농촌공사가동보(12.0x1.0-1조)" xfId="7236"/>
    <cellStyle name="_도곡1교 교대 수량_암거수량_3.2.2제2배수통관(시례좌안1제)" xfId="7237"/>
    <cellStyle name="_도곡1교 교대 수량_암거수량_3.2.2제2배수통관(시례좌안1제)_060703-천안농촌공사가동보(12.0x1.0-1조)" xfId="7238"/>
    <cellStyle name="_도곡1교 교대 수량_암거수량_3.3 제3배수통관" xfId="7239"/>
    <cellStyle name="_도곡1교 교대 수량_암거수량_3.3 제3배수통관_060703-천안농촌공사가동보(12.0x1.0-1조)" xfId="7240"/>
    <cellStyle name="_도곡1교 교대 수량_암거수량_3.5 잠관" xfId="7241"/>
    <cellStyle name="_도곡1교 교대 수량_암거수량_3.5 잠관_060703-천안농촌공사가동보(12.0x1.0-1조)" xfId="7242"/>
    <cellStyle name="_도곡1교 교대 수량_암거수량_3.구조물공(시례우안2제)" xfId="7243"/>
    <cellStyle name="_도곡1교 교대 수량_암거수량_3.구조물공(시례우안2제)_060703-천안농촌공사가동보(12.0x1.0-1조)" xfId="7244"/>
    <cellStyle name="_도곡1교 교대(시점) 수량" xfId="7245"/>
    <cellStyle name="_도곡1교 교대(시점) 수량_060703-천안농촌공사가동보(12.0x1.0-1조)" xfId="7246"/>
    <cellStyle name="_도곡1교 교대(시점) 수량_3.1제1배수문" xfId="7247"/>
    <cellStyle name="_도곡1교 교대(시점) 수량_3.1제1배수문_060703-천안농촌공사가동보(12.0x1.0-1조)" xfId="7248"/>
    <cellStyle name="_도곡1교 교대(시점) 수량_3.1제1배수통관(시례우안3제)" xfId="7249"/>
    <cellStyle name="_도곡1교 교대(시점) 수량_3.1제1배수통관(시례우안3제)_060703-천안농촌공사가동보(12.0x1.0-1조)" xfId="7250"/>
    <cellStyle name="_도곡1교 교대(시점) 수량_3.2 제2배수통관" xfId="7251"/>
    <cellStyle name="_도곡1교 교대(시점) 수량_3.2 제2배수통관_060703-천안농촌공사가동보(12.0x1.0-1조)" xfId="7252"/>
    <cellStyle name="_도곡1교 교대(시점) 수량_3.2.1제1배수통관(시례좌안1제)" xfId="7253"/>
    <cellStyle name="_도곡1교 교대(시점) 수량_3.2.1제1배수통관(시례좌안1제)_060703-천안농촌공사가동보(12.0x1.0-1조)" xfId="7254"/>
    <cellStyle name="_도곡1교 교대(시점) 수량_3.2.2제2배수통관(시례좌안1제)" xfId="7255"/>
    <cellStyle name="_도곡1교 교대(시점) 수량_3.2.2제2배수통관(시례좌안1제)_060703-천안농촌공사가동보(12.0x1.0-1조)" xfId="7256"/>
    <cellStyle name="_도곡1교 교대(시점) 수량_3.3 제3배수통관" xfId="7257"/>
    <cellStyle name="_도곡1교 교대(시점) 수량_3.3 제3배수통관_060703-천안농촌공사가동보(12.0x1.0-1조)" xfId="7258"/>
    <cellStyle name="_도곡1교 교대(시점) 수량_3.5 잠관" xfId="7259"/>
    <cellStyle name="_도곡1교 교대(시점) 수량_3.5 잠관_060703-천안농촌공사가동보(12.0x1.0-1조)" xfId="7260"/>
    <cellStyle name="_도곡1교 교대(시점) 수량_3.구조물공(시례우안2제)" xfId="7261"/>
    <cellStyle name="_도곡1교 교대(시점) 수량_3.구조물공(시례우안2제)_060703-천안농촌공사가동보(12.0x1.0-1조)" xfId="7262"/>
    <cellStyle name="_도곡1교 교대(시점) 수량_RAMP-E교-최종000" xfId="7263"/>
    <cellStyle name="_도곡1교 교대(시점) 수량_RAMP-E교-최종000_시방서" xfId="7264"/>
    <cellStyle name="_도곡1교 교대(시점) 수량_RAMP-E교-최종000_파도 - 모항선 횡배수관 확장" xfId="7265"/>
    <cellStyle name="_도곡1교 교대(시점) 수량_RAMP-E교-최종000_파도 - 모항선 횡배수관 확장_시방서" xfId="7266"/>
    <cellStyle name="_도곡1교 교대(시점) 수량_시방서" xfId="7267"/>
    <cellStyle name="_도곡1교 교대(시점) 수량_암거수량" xfId="7268"/>
    <cellStyle name="_도곡1교 교대(시점) 수량_암거수량(2)" xfId="7269"/>
    <cellStyle name="_도곡1교 교대(시점) 수량_암거수량(2)_060703-천안농촌공사가동보(12.0x1.0-1조)" xfId="7270"/>
    <cellStyle name="_도곡1교 교대(시점) 수량_암거수량(2)_3.1제1배수문" xfId="7271"/>
    <cellStyle name="_도곡1교 교대(시점) 수량_암거수량(2)_3.1제1배수문_060703-천안농촌공사가동보(12.0x1.0-1조)" xfId="7272"/>
    <cellStyle name="_도곡1교 교대(시점) 수량_암거수량(2)_3.1제1배수통관(시례우안3제)" xfId="7273"/>
    <cellStyle name="_도곡1교 교대(시점) 수량_암거수량(2)_3.1제1배수통관(시례우안3제)_060703-천안농촌공사가동보(12.0x1.0-1조)" xfId="7274"/>
    <cellStyle name="_도곡1교 교대(시점) 수량_암거수량(2)_3.2 제2배수통관" xfId="7275"/>
    <cellStyle name="_도곡1교 교대(시점) 수량_암거수량(2)_3.2 제2배수통관_060703-천안농촌공사가동보(12.0x1.0-1조)" xfId="7276"/>
    <cellStyle name="_도곡1교 교대(시점) 수량_암거수량(2)_3.2.1제1배수통관(시례좌안1제)" xfId="7277"/>
    <cellStyle name="_도곡1교 교대(시점) 수량_암거수량(2)_3.2.1제1배수통관(시례좌안1제)_060703-천안농촌공사가동보(12.0x1.0-1조)" xfId="7278"/>
    <cellStyle name="_도곡1교 교대(시점) 수량_암거수량(2)_3.2.2제2배수통관(시례좌안1제)" xfId="7279"/>
    <cellStyle name="_도곡1교 교대(시점) 수량_암거수량(2)_3.2.2제2배수통관(시례좌안1제)_060703-천안농촌공사가동보(12.0x1.0-1조)" xfId="7280"/>
    <cellStyle name="_도곡1교 교대(시점) 수량_암거수량(2)_3.3 제3배수통관" xfId="7281"/>
    <cellStyle name="_도곡1교 교대(시점) 수량_암거수량(2)_3.3 제3배수통관_060703-천안농촌공사가동보(12.0x1.0-1조)" xfId="7282"/>
    <cellStyle name="_도곡1교 교대(시점) 수량_암거수량(2)_3.5 잠관" xfId="7283"/>
    <cellStyle name="_도곡1교 교대(시점) 수량_암거수량(2)_3.5 잠관_060703-천안농촌공사가동보(12.0x1.0-1조)" xfId="7284"/>
    <cellStyle name="_도곡1교 교대(시점) 수량_암거수량(2)_3.구조물공(시례우안2제)" xfId="7285"/>
    <cellStyle name="_도곡1교 교대(시점) 수량_암거수량(2)_3.구조물공(시례우안2제)_060703-천안농촌공사가동보(12.0x1.0-1조)" xfId="7286"/>
    <cellStyle name="_도곡1교 교대(시점) 수량_암거수량_060703-천안농촌공사가동보(12.0x1.0-1조)" xfId="7287"/>
    <cellStyle name="_도곡1교 교대(시점) 수량_암거수량_3.1제1배수문" xfId="7288"/>
    <cellStyle name="_도곡1교 교대(시점) 수량_암거수량_3.1제1배수문_060703-천안농촌공사가동보(12.0x1.0-1조)" xfId="7289"/>
    <cellStyle name="_도곡1교 교대(시점) 수량_암거수량_3.1제1배수통관(시례우안3제)" xfId="7290"/>
    <cellStyle name="_도곡1교 교대(시점) 수량_암거수량_3.1제1배수통관(시례우안3제)_060703-천안농촌공사가동보(12.0x1.0-1조)" xfId="7291"/>
    <cellStyle name="_도곡1교 교대(시점) 수량_암거수량_3.2 제2배수통관" xfId="7292"/>
    <cellStyle name="_도곡1교 교대(시점) 수량_암거수량_3.2 제2배수통관_060703-천안농촌공사가동보(12.0x1.0-1조)" xfId="7293"/>
    <cellStyle name="_도곡1교 교대(시점) 수량_암거수량_3.2.1제1배수통관(시례좌안1제)" xfId="7294"/>
    <cellStyle name="_도곡1교 교대(시점) 수량_암거수량_3.2.1제1배수통관(시례좌안1제)_060703-천안농촌공사가동보(12.0x1.0-1조)" xfId="7295"/>
    <cellStyle name="_도곡1교 교대(시점) 수량_암거수량_3.2.2제2배수통관(시례좌안1제)" xfId="7296"/>
    <cellStyle name="_도곡1교 교대(시점) 수량_암거수량_3.2.2제2배수통관(시례좌안1제)_060703-천안농촌공사가동보(12.0x1.0-1조)" xfId="7297"/>
    <cellStyle name="_도곡1교 교대(시점) 수량_암거수량_3.3 제3배수통관" xfId="7298"/>
    <cellStyle name="_도곡1교 교대(시점) 수량_암거수량_3.3 제3배수통관_060703-천안농촌공사가동보(12.0x1.0-1조)" xfId="7299"/>
    <cellStyle name="_도곡1교 교대(시점) 수량_암거수량_3.5 잠관" xfId="7300"/>
    <cellStyle name="_도곡1교 교대(시점) 수량_암거수량_3.5 잠관_060703-천안농촌공사가동보(12.0x1.0-1조)" xfId="7301"/>
    <cellStyle name="_도곡1교 교대(시점) 수량_암거수량_3.구조물공(시례우안2제)" xfId="7302"/>
    <cellStyle name="_도곡1교 교대(시점) 수량_암거수량_3.구조물공(시례우안2제)_060703-천안농촌공사가동보(12.0x1.0-1조)" xfId="7303"/>
    <cellStyle name="_도곡1교 하부공 수량" xfId="7304"/>
    <cellStyle name="_도곡1교 하부공 수량_060703-천안농촌공사가동보(12.0x1.0-1조)" xfId="7305"/>
    <cellStyle name="_도곡1교 하부공 수량_3.1제1배수문" xfId="7306"/>
    <cellStyle name="_도곡1교 하부공 수량_3.1제1배수문_060703-천안농촌공사가동보(12.0x1.0-1조)" xfId="7307"/>
    <cellStyle name="_도곡1교 하부공 수량_3.1제1배수통관(시례우안3제)" xfId="7308"/>
    <cellStyle name="_도곡1교 하부공 수량_3.1제1배수통관(시례우안3제)_060703-천안농촌공사가동보(12.0x1.0-1조)" xfId="7309"/>
    <cellStyle name="_도곡1교 하부공 수량_3.2 제2배수통관" xfId="7310"/>
    <cellStyle name="_도곡1교 하부공 수량_3.2 제2배수통관_060703-천안농촌공사가동보(12.0x1.0-1조)" xfId="7311"/>
    <cellStyle name="_도곡1교 하부공 수량_3.2.1제1배수통관(시례좌안1제)" xfId="7312"/>
    <cellStyle name="_도곡1교 하부공 수량_3.2.1제1배수통관(시례좌안1제)_060703-천안농촌공사가동보(12.0x1.0-1조)" xfId="7313"/>
    <cellStyle name="_도곡1교 하부공 수량_3.2.2제2배수통관(시례좌안1제)" xfId="7314"/>
    <cellStyle name="_도곡1교 하부공 수량_3.2.2제2배수통관(시례좌안1제)_060703-천안농촌공사가동보(12.0x1.0-1조)" xfId="7315"/>
    <cellStyle name="_도곡1교 하부공 수량_3.3 제3배수통관" xfId="7316"/>
    <cellStyle name="_도곡1교 하부공 수량_3.3 제3배수통관_060703-천안농촌공사가동보(12.0x1.0-1조)" xfId="7317"/>
    <cellStyle name="_도곡1교 하부공 수량_3.5 잠관" xfId="7318"/>
    <cellStyle name="_도곡1교 하부공 수량_3.5 잠관_060703-천안농촌공사가동보(12.0x1.0-1조)" xfId="7319"/>
    <cellStyle name="_도곡1교 하부공 수량_3.구조물공(시례우안2제)" xfId="7320"/>
    <cellStyle name="_도곡1교 하부공 수량_3.구조물공(시례우안2제)_060703-천안농촌공사가동보(12.0x1.0-1조)" xfId="7321"/>
    <cellStyle name="_도곡1교 하부공 수량_RAMP-E교-최종000" xfId="7322"/>
    <cellStyle name="_도곡1교 하부공 수량_RAMP-E교-최종000_시방서" xfId="7323"/>
    <cellStyle name="_도곡1교 하부공 수량_RAMP-E교-최종000_파도 - 모항선 횡배수관 확장" xfId="7324"/>
    <cellStyle name="_도곡1교 하부공 수량_RAMP-E교-최종000_파도 - 모항선 횡배수관 확장_시방서" xfId="7325"/>
    <cellStyle name="_도곡1교 하부공 수량_시방서" xfId="7326"/>
    <cellStyle name="_도곡1교 하부공 수량_암거수량" xfId="7327"/>
    <cellStyle name="_도곡1교 하부공 수량_암거수량(2)" xfId="7328"/>
    <cellStyle name="_도곡1교 하부공 수량_암거수량(2)_060703-천안농촌공사가동보(12.0x1.0-1조)" xfId="7329"/>
    <cellStyle name="_도곡1교 하부공 수량_암거수량(2)_3.1제1배수문" xfId="7330"/>
    <cellStyle name="_도곡1교 하부공 수량_암거수량(2)_3.1제1배수문_060703-천안농촌공사가동보(12.0x1.0-1조)" xfId="7331"/>
    <cellStyle name="_도곡1교 하부공 수량_암거수량(2)_3.1제1배수통관(시례우안3제)" xfId="7332"/>
    <cellStyle name="_도곡1교 하부공 수량_암거수량(2)_3.1제1배수통관(시례우안3제)_060703-천안농촌공사가동보(12.0x1.0-1조)" xfId="7333"/>
    <cellStyle name="_도곡1교 하부공 수량_암거수량(2)_3.2 제2배수통관" xfId="7334"/>
    <cellStyle name="_도곡1교 하부공 수량_암거수량(2)_3.2 제2배수통관_060703-천안농촌공사가동보(12.0x1.0-1조)" xfId="7335"/>
    <cellStyle name="_도곡1교 하부공 수량_암거수량(2)_3.2.1제1배수통관(시례좌안1제)" xfId="7336"/>
    <cellStyle name="_도곡1교 하부공 수량_암거수량(2)_3.2.1제1배수통관(시례좌안1제)_060703-천안농촌공사가동보(12.0x1.0-1조)" xfId="7337"/>
    <cellStyle name="_도곡1교 하부공 수량_암거수량(2)_3.2.2제2배수통관(시례좌안1제)" xfId="7338"/>
    <cellStyle name="_도곡1교 하부공 수량_암거수량(2)_3.2.2제2배수통관(시례좌안1제)_060703-천안농촌공사가동보(12.0x1.0-1조)" xfId="7339"/>
    <cellStyle name="_도곡1교 하부공 수량_암거수량(2)_3.3 제3배수통관" xfId="7340"/>
    <cellStyle name="_도곡1교 하부공 수량_암거수량(2)_3.3 제3배수통관_060703-천안농촌공사가동보(12.0x1.0-1조)" xfId="7341"/>
    <cellStyle name="_도곡1교 하부공 수량_암거수량(2)_3.5 잠관" xfId="7342"/>
    <cellStyle name="_도곡1교 하부공 수량_암거수량(2)_3.5 잠관_060703-천안농촌공사가동보(12.0x1.0-1조)" xfId="7343"/>
    <cellStyle name="_도곡1교 하부공 수량_암거수량(2)_3.구조물공(시례우안2제)" xfId="7344"/>
    <cellStyle name="_도곡1교 하부공 수량_암거수량(2)_3.구조물공(시례우안2제)_060703-천안농촌공사가동보(12.0x1.0-1조)" xfId="7345"/>
    <cellStyle name="_도곡1교 하부공 수량_암거수량_060703-천안농촌공사가동보(12.0x1.0-1조)" xfId="7346"/>
    <cellStyle name="_도곡1교 하부공 수량_암거수량_3.1제1배수문" xfId="7347"/>
    <cellStyle name="_도곡1교 하부공 수량_암거수량_3.1제1배수문_060703-천안농촌공사가동보(12.0x1.0-1조)" xfId="7348"/>
    <cellStyle name="_도곡1교 하부공 수량_암거수량_3.1제1배수통관(시례우안3제)" xfId="7349"/>
    <cellStyle name="_도곡1교 하부공 수량_암거수량_3.1제1배수통관(시례우안3제)_060703-천안농촌공사가동보(12.0x1.0-1조)" xfId="7350"/>
    <cellStyle name="_도곡1교 하부공 수량_암거수량_3.2 제2배수통관" xfId="7351"/>
    <cellStyle name="_도곡1교 하부공 수량_암거수량_3.2 제2배수통관_060703-천안농촌공사가동보(12.0x1.0-1조)" xfId="7352"/>
    <cellStyle name="_도곡1교 하부공 수량_암거수량_3.2.1제1배수통관(시례좌안1제)" xfId="7353"/>
    <cellStyle name="_도곡1교 하부공 수량_암거수량_3.2.1제1배수통관(시례좌안1제)_060703-천안농촌공사가동보(12.0x1.0-1조)" xfId="7354"/>
    <cellStyle name="_도곡1교 하부공 수량_암거수량_3.2.2제2배수통관(시례좌안1제)" xfId="7355"/>
    <cellStyle name="_도곡1교 하부공 수량_암거수량_3.2.2제2배수통관(시례좌안1제)_060703-천안농촌공사가동보(12.0x1.0-1조)" xfId="7356"/>
    <cellStyle name="_도곡1교 하부공 수량_암거수량_3.3 제3배수통관" xfId="7357"/>
    <cellStyle name="_도곡1교 하부공 수량_암거수량_3.3 제3배수통관_060703-천안농촌공사가동보(12.0x1.0-1조)" xfId="7358"/>
    <cellStyle name="_도곡1교 하부공 수량_암거수량_3.5 잠관" xfId="7359"/>
    <cellStyle name="_도곡1교 하부공 수량_암거수량_3.5 잠관_060703-천안농촌공사가동보(12.0x1.0-1조)" xfId="7360"/>
    <cellStyle name="_도곡1교 하부공 수량_암거수량_3.구조물공(시례우안2제)" xfId="7361"/>
    <cellStyle name="_도곡1교 하부공 수량_암거수량_3.구조물공(시례우안2제)_060703-천안농촌공사가동보(12.0x1.0-1조)" xfId="7362"/>
    <cellStyle name="_도곡2교 교대 수량" xfId="7363"/>
    <cellStyle name="_도곡2교 교대 수량_060703-천안농촌공사가동보(12.0x1.0-1조)" xfId="7364"/>
    <cellStyle name="_도곡2교 교대 수량_3.1제1배수문" xfId="7365"/>
    <cellStyle name="_도곡2교 교대 수량_3.1제1배수문_060703-천안농촌공사가동보(12.0x1.0-1조)" xfId="7366"/>
    <cellStyle name="_도곡2교 교대 수량_3.1제1배수통관(시례우안3제)" xfId="7367"/>
    <cellStyle name="_도곡2교 교대 수량_3.1제1배수통관(시례우안3제)_060703-천안농촌공사가동보(12.0x1.0-1조)" xfId="7368"/>
    <cellStyle name="_도곡2교 교대 수량_3.2 제2배수통관" xfId="7369"/>
    <cellStyle name="_도곡2교 교대 수량_3.2 제2배수통관_060703-천안농촌공사가동보(12.0x1.0-1조)" xfId="7370"/>
    <cellStyle name="_도곡2교 교대 수량_3.2.1제1배수통관(시례좌안1제)" xfId="7371"/>
    <cellStyle name="_도곡2교 교대 수량_3.2.1제1배수통관(시례좌안1제)_060703-천안농촌공사가동보(12.0x1.0-1조)" xfId="7372"/>
    <cellStyle name="_도곡2교 교대 수량_3.2.2제2배수통관(시례좌안1제)" xfId="7373"/>
    <cellStyle name="_도곡2교 교대 수량_3.2.2제2배수통관(시례좌안1제)_060703-천안농촌공사가동보(12.0x1.0-1조)" xfId="7374"/>
    <cellStyle name="_도곡2교 교대 수량_3.3 제3배수통관" xfId="7375"/>
    <cellStyle name="_도곡2교 교대 수량_3.3 제3배수통관_060703-천안농촌공사가동보(12.0x1.0-1조)" xfId="7376"/>
    <cellStyle name="_도곡2교 교대 수량_3.5 잠관" xfId="7377"/>
    <cellStyle name="_도곡2교 교대 수량_3.5 잠관_060703-천안농촌공사가동보(12.0x1.0-1조)" xfId="7378"/>
    <cellStyle name="_도곡2교 교대 수량_3.구조물공(시례우안2제)" xfId="7379"/>
    <cellStyle name="_도곡2교 교대 수량_3.구조물공(시례우안2제)_060703-천안농촌공사가동보(12.0x1.0-1조)" xfId="7380"/>
    <cellStyle name="_도곡2교 교대 수량_RAMP-E교-최종000" xfId="7381"/>
    <cellStyle name="_도곡2교 교대 수량_RAMP-E교-최종000_시방서" xfId="7382"/>
    <cellStyle name="_도곡2교 교대 수량_RAMP-E교-최종000_파도 - 모항선 횡배수관 확장" xfId="7383"/>
    <cellStyle name="_도곡2교 교대 수량_RAMP-E교-최종000_파도 - 모항선 횡배수관 확장_시방서" xfId="7384"/>
    <cellStyle name="_도곡2교 교대 수량_시방서" xfId="7385"/>
    <cellStyle name="_도곡2교 교대 수량_암거수량" xfId="7386"/>
    <cellStyle name="_도곡2교 교대 수량_암거수량(2)" xfId="7387"/>
    <cellStyle name="_도곡2교 교대 수량_암거수량(2)_060703-천안농촌공사가동보(12.0x1.0-1조)" xfId="7388"/>
    <cellStyle name="_도곡2교 교대 수량_암거수량(2)_3.1제1배수문" xfId="7389"/>
    <cellStyle name="_도곡2교 교대 수량_암거수량(2)_3.1제1배수문_060703-천안농촌공사가동보(12.0x1.0-1조)" xfId="7390"/>
    <cellStyle name="_도곡2교 교대 수량_암거수량(2)_3.1제1배수통관(시례우안3제)" xfId="7391"/>
    <cellStyle name="_도곡2교 교대 수량_암거수량(2)_3.1제1배수통관(시례우안3제)_060703-천안농촌공사가동보(12.0x1.0-1조)" xfId="7392"/>
    <cellStyle name="_도곡2교 교대 수량_암거수량(2)_3.2 제2배수통관" xfId="7393"/>
    <cellStyle name="_도곡2교 교대 수량_암거수량(2)_3.2 제2배수통관_060703-천안농촌공사가동보(12.0x1.0-1조)" xfId="7394"/>
    <cellStyle name="_도곡2교 교대 수량_암거수량(2)_3.2.1제1배수통관(시례좌안1제)" xfId="7395"/>
    <cellStyle name="_도곡2교 교대 수량_암거수량(2)_3.2.1제1배수통관(시례좌안1제)_060703-천안농촌공사가동보(12.0x1.0-1조)" xfId="7396"/>
    <cellStyle name="_도곡2교 교대 수량_암거수량(2)_3.2.2제2배수통관(시례좌안1제)" xfId="7397"/>
    <cellStyle name="_도곡2교 교대 수량_암거수량(2)_3.2.2제2배수통관(시례좌안1제)_060703-천안농촌공사가동보(12.0x1.0-1조)" xfId="7398"/>
    <cellStyle name="_도곡2교 교대 수량_암거수량(2)_3.3 제3배수통관" xfId="7399"/>
    <cellStyle name="_도곡2교 교대 수량_암거수량(2)_3.3 제3배수통관_060703-천안농촌공사가동보(12.0x1.0-1조)" xfId="7400"/>
    <cellStyle name="_도곡2교 교대 수량_암거수량(2)_3.5 잠관" xfId="7401"/>
    <cellStyle name="_도곡2교 교대 수량_암거수량(2)_3.5 잠관_060703-천안농촌공사가동보(12.0x1.0-1조)" xfId="7402"/>
    <cellStyle name="_도곡2교 교대 수량_암거수량(2)_3.구조물공(시례우안2제)" xfId="7403"/>
    <cellStyle name="_도곡2교 교대 수량_암거수량(2)_3.구조물공(시례우안2제)_060703-천안농촌공사가동보(12.0x1.0-1조)" xfId="7404"/>
    <cellStyle name="_도곡2교 교대 수량_암거수량_060703-천안농촌공사가동보(12.0x1.0-1조)" xfId="7405"/>
    <cellStyle name="_도곡2교 교대 수량_암거수량_3.1제1배수문" xfId="7406"/>
    <cellStyle name="_도곡2교 교대 수량_암거수량_3.1제1배수문_060703-천안농촌공사가동보(12.0x1.0-1조)" xfId="7407"/>
    <cellStyle name="_도곡2교 교대 수량_암거수량_3.1제1배수통관(시례우안3제)" xfId="7408"/>
    <cellStyle name="_도곡2교 교대 수량_암거수량_3.1제1배수통관(시례우안3제)_060703-천안농촌공사가동보(12.0x1.0-1조)" xfId="7409"/>
    <cellStyle name="_도곡2교 교대 수량_암거수량_3.2 제2배수통관" xfId="7410"/>
    <cellStyle name="_도곡2교 교대 수량_암거수량_3.2 제2배수통관_060703-천안농촌공사가동보(12.0x1.0-1조)" xfId="7411"/>
    <cellStyle name="_도곡2교 교대 수량_암거수량_3.2.1제1배수통관(시례좌안1제)" xfId="7412"/>
    <cellStyle name="_도곡2교 교대 수량_암거수량_3.2.1제1배수통관(시례좌안1제)_060703-천안농촌공사가동보(12.0x1.0-1조)" xfId="7413"/>
    <cellStyle name="_도곡2교 교대 수량_암거수량_3.2.2제2배수통관(시례좌안1제)" xfId="7414"/>
    <cellStyle name="_도곡2교 교대 수량_암거수량_3.2.2제2배수통관(시례좌안1제)_060703-천안농촌공사가동보(12.0x1.0-1조)" xfId="7415"/>
    <cellStyle name="_도곡2교 교대 수량_암거수량_3.3 제3배수통관" xfId="7416"/>
    <cellStyle name="_도곡2교 교대 수량_암거수량_3.3 제3배수통관_060703-천안농촌공사가동보(12.0x1.0-1조)" xfId="7417"/>
    <cellStyle name="_도곡2교 교대 수량_암거수량_3.5 잠관" xfId="7418"/>
    <cellStyle name="_도곡2교 교대 수량_암거수량_3.5 잠관_060703-천안농촌공사가동보(12.0x1.0-1조)" xfId="7419"/>
    <cellStyle name="_도곡2교 교대 수량_암거수량_3.구조물공(시례우안2제)" xfId="7420"/>
    <cellStyle name="_도곡2교 교대 수량_암거수량_3.구조물공(시례우안2제)_060703-천안농촌공사가동보(12.0x1.0-1조)" xfId="7421"/>
    <cellStyle name="_도곡2교 교대(종점) 수량" xfId="7422"/>
    <cellStyle name="_도곡2교 교대(종점) 수량_060703-천안농촌공사가동보(12.0x1.0-1조)" xfId="7423"/>
    <cellStyle name="_도곡2교 교대(종점) 수량_3.1제1배수문" xfId="7424"/>
    <cellStyle name="_도곡2교 교대(종점) 수량_3.1제1배수문_060703-천안농촌공사가동보(12.0x1.0-1조)" xfId="7425"/>
    <cellStyle name="_도곡2교 교대(종점) 수량_3.1제1배수통관(시례우안3제)" xfId="7426"/>
    <cellStyle name="_도곡2교 교대(종점) 수량_3.1제1배수통관(시례우안3제)_060703-천안농촌공사가동보(12.0x1.0-1조)" xfId="7427"/>
    <cellStyle name="_도곡2교 교대(종점) 수량_3.2 제2배수통관" xfId="7428"/>
    <cellStyle name="_도곡2교 교대(종점) 수량_3.2 제2배수통관_060703-천안농촌공사가동보(12.0x1.0-1조)" xfId="7429"/>
    <cellStyle name="_도곡2교 교대(종점) 수량_3.2.1제1배수통관(시례좌안1제)" xfId="7430"/>
    <cellStyle name="_도곡2교 교대(종점) 수량_3.2.1제1배수통관(시례좌안1제)_060703-천안농촌공사가동보(12.0x1.0-1조)" xfId="7431"/>
    <cellStyle name="_도곡2교 교대(종점) 수량_3.2.2제2배수통관(시례좌안1제)" xfId="7432"/>
    <cellStyle name="_도곡2교 교대(종점) 수량_3.2.2제2배수통관(시례좌안1제)_060703-천안농촌공사가동보(12.0x1.0-1조)" xfId="7433"/>
    <cellStyle name="_도곡2교 교대(종점) 수량_3.3 제3배수통관" xfId="7434"/>
    <cellStyle name="_도곡2교 교대(종점) 수량_3.3 제3배수통관_060703-천안농촌공사가동보(12.0x1.0-1조)" xfId="7435"/>
    <cellStyle name="_도곡2교 교대(종점) 수량_3.5 잠관" xfId="7436"/>
    <cellStyle name="_도곡2교 교대(종점) 수량_3.5 잠관_060703-천안농촌공사가동보(12.0x1.0-1조)" xfId="7437"/>
    <cellStyle name="_도곡2교 교대(종점) 수량_3.구조물공(시례우안2제)" xfId="7438"/>
    <cellStyle name="_도곡2교 교대(종점) 수량_3.구조물공(시례우안2제)_060703-천안농촌공사가동보(12.0x1.0-1조)" xfId="7439"/>
    <cellStyle name="_도곡2교 교대(종점) 수량_RAMP-E교-최종000" xfId="7440"/>
    <cellStyle name="_도곡2교 교대(종점) 수량_RAMP-E교-최종000_시방서" xfId="7441"/>
    <cellStyle name="_도곡2교 교대(종점) 수량_RAMP-E교-최종000_파도 - 모항선 횡배수관 확장" xfId="7442"/>
    <cellStyle name="_도곡2교 교대(종점) 수량_RAMP-E교-최종000_파도 - 모항선 횡배수관 확장_시방서" xfId="7443"/>
    <cellStyle name="_도곡2교 교대(종점) 수량_시방서" xfId="7444"/>
    <cellStyle name="_도곡2교 교대(종점) 수량_암거수량" xfId="7445"/>
    <cellStyle name="_도곡2교 교대(종점) 수량_암거수량(2)" xfId="7446"/>
    <cellStyle name="_도곡2교 교대(종점) 수량_암거수량(2)_060703-천안농촌공사가동보(12.0x1.0-1조)" xfId="7447"/>
    <cellStyle name="_도곡2교 교대(종점) 수량_암거수량(2)_3.1제1배수문" xfId="7448"/>
    <cellStyle name="_도곡2교 교대(종점) 수량_암거수량(2)_3.1제1배수문_060703-천안농촌공사가동보(12.0x1.0-1조)" xfId="7449"/>
    <cellStyle name="_도곡2교 교대(종점) 수량_암거수량(2)_3.1제1배수통관(시례우안3제)" xfId="7450"/>
    <cellStyle name="_도곡2교 교대(종점) 수량_암거수량(2)_3.1제1배수통관(시례우안3제)_060703-천안농촌공사가동보(12.0x1.0-1조)" xfId="7451"/>
    <cellStyle name="_도곡2교 교대(종점) 수량_암거수량(2)_3.2 제2배수통관" xfId="7452"/>
    <cellStyle name="_도곡2교 교대(종점) 수량_암거수량(2)_3.2 제2배수통관_060703-천안농촌공사가동보(12.0x1.0-1조)" xfId="7453"/>
    <cellStyle name="_도곡2교 교대(종점) 수량_암거수량(2)_3.2.1제1배수통관(시례좌안1제)" xfId="7454"/>
    <cellStyle name="_도곡2교 교대(종점) 수량_암거수량(2)_3.2.1제1배수통관(시례좌안1제)_060703-천안농촌공사가동보(12.0x1.0-1조)" xfId="7455"/>
    <cellStyle name="_도곡2교 교대(종점) 수량_암거수량(2)_3.2.2제2배수통관(시례좌안1제)" xfId="7456"/>
    <cellStyle name="_도곡2교 교대(종점) 수량_암거수량(2)_3.2.2제2배수통관(시례좌안1제)_060703-천안농촌공사가동보(12.0x1.0-1조)" xfId="7457"/>
    <cellStyle name="_도곡2교 교대(종점) 수량_암거수량(2)_3.3 제3배수통관" xfId="7458"/>
    <cellStyle name="_도곡2교 교대(종점) 수량_암거수량(2)_3.3 제3배수통관_060703-천안농촌공사가동보(12.0x1.0-1조)" xfId="7459"/>
    <cellStyle name="_도곡2교 교대(종점) 수량_암거수량(2)_3.5 잠관" xfId="7460"/>
    <cellStyle name="_도곡2교 교대(종점) 수량_암거수량(2)_3.5 잠관_060703-천안농촌공사가동보(12.0x1.0-1조)" xfId="7461"/>
    <cellStyle name="_도곡2교 교대(종점) 수량_암거수량(2)_3.구조물공(시례우안2제)" xfId="7462"/>
    <cellStyle name="_도곡2교 교대(종점) 수량_암거수량(2)_3.구조물공(시례우안2제)_060703-천안농촌공사가동보(12.0x1.0-1조)" xfId="7463"/>
    <cellStyle name="_도곡2교 교대(종점) 수량_암거수량_060703-천안농촌공사가동보(12.0x1.0-1조)" xfId="7464"/>
    <cellStyle name="_도곡2교 교대(종점) 수량_암거수량_3.1제1배수문" xfId="7465"/>
    <cellStyle name="_도곡2교 교대(종점) 수량_암거수량_3.1제1배수문_060703-천안농촌공사가동보(12.0x1.0-1조)" xfId="7466"/>
    <cellStyle name="_도곡2교 교대(종점) 수량_암거수량_3.1제1배수통관(시례우안3제)" xfId="7467"/>
    <cellStyle name="_도곡2교 교대(종점) 수량_암거수량_3.1제1배수통관(시례우안3제)_060703-천안농촌공사가동보(12.0x1.0-1조)" xfId="7468"/>
    <cellStyle name="_도곡2교 교대(종점) 수량_암거수량_3.2 제2배수통관" xfId="7469"/>
    <cellStyle name="_도곡2교 교대(종점) 수량_암거수량_3.2 제2배수통관_060703-천안농촌공사가동보(12.0x1.0-1조)" xfId="7470"/>
    <cellStyle name="_도곡2교 교대(종점) 수량_암거수량_3.2.1제1배수통관(시례좌안1제)" xfId="7471"/>
    <cellStyle name="_도곡2교 교대(종점) 수량_암거수량_3.2.1제1배수통관(시례좌안1제)_060703-천안농촌공사가동보(12.0x1.0-1조)" xfId="7472"/>
    <cellStyle name="_도곡2교 교대(종점) 수량_암거수량_3.2.2제2배수통관(시례좌안1제)" xfId="7473"/>
    <cellStyle name="_도곡2교 교대(종점) 수량_암거수량_3.2.2제2배수통관(시례좌안1제)_060703-천안농촌공사가동보(12.0x1.0-1조)" xfId="7474"/>
    <cellStyle name="_도곡2교 교대(종점) 수량_암거수량_3.3 제3배수통관" xfId="7475"/>
    <cellStyle name="_도곡2교 교대(종점) 수량_암거수량_3.3 제3배수통관_060703-천안농촌공사가동보(12.0x1.0-1조)" xfId="7476"/>
    <cellStyle name="_도곡2교 교대(종점) 수량_암거수량_3.5 잠관" xfId="7477"/>
    <cellStyle name="_도곡2교 교대(종점) 수량_암거수량_3.5 잠관_060703-천안농촌공사가동보(12.0x1.0-1조)" xfId="7478"/>
    <cellStyle name="_도곡2교 교대(종점) 수량_암거수량_3.구조물공(시례우안2제)" xfId="7479"/>
    <cellStyle name="_도곡2교 교대(종점) 수량_암거수량_3.구조물공(시례우안2제)_060703-천안농촌공사가동보(12.0x1.0-1조)" xfId="7480"/>
    <cellStyle name="_도곡3교 교대 수량" xfId="7481"/>
    <cellStyle name="_도곡3교 교대 수량_060703-천안농촌공사가동보(12.0x1.0-1조)" xfId="7482"/>
    <cellStyle name="_도곡3교 교대 수량_3.1제1배수문" xfId="7483"/>
    <cellStyle name="_도곡3교 교대 수량_3.1제1배수문_060703-천안농촌공사가동보(12.0x1.0-1조)" xfId="7484"/>
    <cellStyle name="_도곡3교 교대 수량_3.1제1배수통관(시례우안3제)" xfId="7485"/>
    <cellStyle name="_도곡3교 교대 수량_3.1제1배수통관(시례우안3제)_060703-천안농촌공사가동보(12.0x1.0-1조)" xfId="7486"/>
    <cellStyle name="_도곡3교 교대 수량_3.2 제2배수통관" xfId="7487"/>
    <cellStyle name="_도곡3교 교대 수량_3.2 제2배수통관_060703-천안농촌공사가동보(12.0x1.0-1조)" xfId="7488"/>
    <cellStyle name="_도곡3교 교대 수량_3.2.1제1배수통관(시례좌안1제)" xfId="7489"/>
    <cellStyle name="_도곡3교 교대 수량_3.2.1제1배수통관(시례좌안1제)_060703-천안농촌공사가동보(12.0x1.0-1조)" xfId="7490"/>
    <cellStyle name="_도곡3교 교대 수량_3.2.2제2배수통관(시례좌안1제)" xfId="7491"/>
    <cellStyle name="_도곡3교 교대 수량_3.2.2제2배수통관(시례좌안1제)_060703-천안농촌공사가동보(12.0x1.0-1조)" xfId="7492"/>
    <cellStyle name="_도곡3교 교대 수량_3.3 제3배수통관" xfId="7493"/>
    <cellStyle name="_도곡3교 교대 수량_3.3 제3배수통관_060703-천안농촌공사가동보(12.0x1.0-1조)" xfId="7494"/>
    <cellStyle name="_도곡3교 교대 수량_3.5 잠관" xfId="7495"/>
    <cellStyle name="_도곡3교 교대 수량_3.5 잠관_060703-천안농촌공사가동보(12.0x1.0-1조)" xfId="7496"/>
    <cellStyle name="_도곡3교 교대 수량_3.구조물공(시례우안2제)" xfId="7497"/>
    <cellStyle name="_도곡3교 교대 수량_3.구조물공(시례우안2제)_060703-천안농촌공사가동보(12.0x1.0-1조)" xfId="7498"/>
    <cellStyle name="_도곡3교 교대 수량_RAMP-E교-최종000" xfId="7499"/>
    <cellStyle name="_도곡3교 교대 수량_RAMP-E교-최종000_시방서" xfId="7500"/>
    <cellStyle name="_도곡3교 교대 수량_RAMP-E교-최종000_파도 - 모항선 횡배수관 확장" xfId="7501"/>
    <cellStyle name="_도곡3교 교대 수량_RAMP-E교-최종000_파도 - 모항선 횡배수관 확장_시방서" xfId="7502"/>
    <cellStyle name="_도곡3교 교대 수량_시방서" xfId="7503"/>
    <cellStyle name="_도곡3교 교대 수량_암거수량" xfId="7504"/>
    <cellStyle name="_도곡3교 교대 수량_암거수량(2)" xfId="7505"/>
    <cellStyle name="_도곡3교 교대 수량_암거수량(2)_060703-천안농촌공사가동보(12.0x1.0-1조)" xfId="7506"/>
    <cellStyle name="_도곡3교 교대 수량_암거수량(2)_3.1제1배수문" xfId="7507"/>
    <cellStyle name="_도곡3교 교대 수량_암거수량(2)_3.1제1배수문_060703-천안농촌공사가동보(12.0x1.0-1조)" xfId="7508"/>
    <cellStyle name="_도곡3교 교대 수량_암거수량(2)_3.1제1배수통관(시례우안3제)" xfId="7509"/>
    <cellStyle name="_도곡3교 교대 수량_암거수량(2)_3.1제1배수통관(시례우안3제)_060703-천안농촌공사가동보(12.0x1.0-1조)" xfId="7510"/>
    <cellStyle name="_도곡3교 교대 수량_암거수량(2)_3.2 제2배수통관" xfId="7511"/>
    <cellStyle name="_도곡3교 교대 수량_암거수량(2)_3.2 제2배수통관_060703-천안농촌공사가동보(12.0x1.0-1조)" xfId="7512"/>
    <cellStyle name="_도곡3교 교대 수량_암거수량(2)_3.2.1제1배수통관(시례좌안1제)" xfId="7513"/>
    <cellStyle name="_도곡3교 교대 수량_암거수량(2)_3.2.1제1배수통관(시례좌안1제)_060703-천안농촌공사가동보(12.0x1.0-1조)" xfId="7514"/>
    <cellStyle name="_도곡3교 교대 수량_암거수량(2)_3.2.2제2배수통관(시례좌안1제)" xfId="7515"/>
    <cellStyle name="_도곡3교 교대 수량_암거수량(2)_3.2.2제2배수통관(시례좌안1제)_060703-천안농촌공사가동보(12.0x1.0-1조)" xfId="7516"/>
    <cellStyle name="_도곡3교 교대 수량_암거수량(2)_3.3 제3배수통관" xfId="7517"/>
    <cellStyle name="_도곡3교 교대 수량_암거수량(2)_3.3 제3배수통관_060703-천안농촌공사가동보(12.0x1.0-1조)" xfId="7518"/>
    <cellStyle name="_도곡3교 교대 수량_암거수량(2)_3.5 잠관" xfId="7519"/>
    <cellStyle name="_도곡3교 교대 수량_암거수량(2)_3.5 잠관_060703-천안농촌공사가동보(12.0x1.0-1조)" xfId="7520"/>
    <cellStyle name="_도곡3교 교대 수량_암거수량(2)_3.구조물공(시례우안2제)" xfId="7521"/>
    <cellStyle name="_도곡3교 교대 수량_암거수량(2)_3.구조물공(시례우안2제)_060703-천안농촌공사가동보(12.0x1.0-1조)" xfId="7522"/>
    <cellStyle name="_도곡3교 교대 수량_암거수량_060703-천안농촌공사가동보(12.0x1.0-1조)" xfId="7523"/>
    <cellStyle name="_도곡3교 교대 수량_암거수량_3.1제1배수문" xfId="7524"/>
    <cellStyle name="_도곡3교 교대 수량_암거수량_3.1제1배수문_060703-천안농촌공사가동보(12.0x1.0-1조)" xfId="7525"/>
    <cellStyle name="_도곡3교 교대 수량_암거수량_3.1제1배수통관(시례우안3제)" xfId="7526"/>
    <cellStyle name="_도곡3교 교대 수량_암거수량_3.1제1배수통관(시례우안3제)_060703-천안농촌공사가동보(12.0x1.0-1조)" xfId="7527"/>
    <cellStyle name="_도곡3교 교대 수량_암거수량_3.2 제2배수통관" xfId="7528"/>
    <cellStyle name="_도곡3교 교대 수량_암거수량_3.2 제2배수통관_060703-천안농촌공사가동보(12.0x1.0-1조)" xfId="7529"/>
    <cellStyle name="_도곡3교 교대 수량_암거수량_3.2.1제1배수통관(시례좌안1제)" xfId="7530"/>
    <cellStyle name="_도곡3교 교대 수량_암거수량_3.2.1제1배수통관(시례좌안1제)_060703-천안농촌공사가동보(12.0x1.0-1조)" xfId="7531"/>
    <cellStyle name="_도곡3교 교대 수량_암거수량_3.2.2제2배수통관(시례좌안1제)" xfId="7532"/>
    <cellStyle name="_도곡3교 교대 수량_암거수량_3.2.2제2배수통관(시례좌안1제)_060703-천안농촌공사가동보(12.0x1.0-1조)" xfId="7533"/>
    <cellStyle name="_도곡3교 교대 수량_암거수량_3.3 제3배수통관" xfId="7534"/>
    <cellStyle name="_도곡3교 교대 수량_암거수량_3.3 제3배수통관_060703-천안농촌공사가동보(12.0x1.0-1조)" xfId="7535"/>
    <cellStyle name="_도곡3교 교대 수량_암거수량_3.5 잠관" xfId="7536"/>
    <cellStyle name="_도곡3교 교대 수량_암거수량_3.5 잠관_060703-천안농촌공사가동보(12.0x1.0-1조)" xfId="7537"/>
    <cellStyle name="_도곡3교 교대 수량_암거수량_3.구조물공(시례우안2제)" xfId="7538"/>
    <cellStyle name="_도곡3교 교대 수량_암거수량_3.구조물공(시례우안2제)_060703-천안농촌공사가동보(12.0x1.0-1조)" xfId="7539"/>
    <cellStyle name="_도곡4교 하부공 수량" xfId="7540"/>
    <cellStyle name="_도곡4교 하부공 수량_060703-천안농촌공사가동보(12.0x1.0-1조)" xfId="7541"/>
    <cellStyle name="_도곡4교 하부공 수량_3.1제1배수문" xfId="7542"/>
    <cellStyle name="_도곡4교 하부공 수량_3.1제1배수문_060703-천안농촌공사가동보(12.0x1.0-1조)" xfId="7543"/>
    <cellStyle name="_도곡4교 하부공 수량_3.1제1배수통관(시례우안3제)" xfId="7544"/>
    <cellStyle name="_도곡4교 하부공 수량_3.1제1배수통관(시례우안3제)_060703-천안농촌공사가동보(12.0x1.0-1조)" xfId="7545"/>
    <cellStyle name="_도곡4교 하부공 수량_3.2 제2배수통관" xfId="7546"/>
    <cellStyle name="_도곡4교 하부공 수량_3.2 제2배수통관_060703-천안농촌공사가동보(12.0x1.0-1조)" xfId="7547"/>
    <cellStyle name="_도곡4교 하부공 수량_3.2.1제1배수통관(시례좌안1제)" xfId="7548"/>
    <cellStyle name="_도곡4교 하부공 수량_3.2.1제1배수통관(시례좌안1제)_060703-천안농촌공사가동보(12.0x1.0-1조)" xfId="7549"/>
    <cellStyle name="_도곡4교 하부공 수량_3.2.2제2배수통관(시례좌안1제)" xfId="7550"/>
    <cellStyle name="_도곡4교 하부공 수량_3.2.2제2배수통관(시례좌안1제)_060703-천안농촌공사가동보(12.0x1.0-1조)" xfId="7551"/>
    <cellStyle name="_도곡4교 하부공 수량_3.3 제3배수통관" xfId="7552"/>
    <cellStyle name="_도곡4교 하부공 수량_3.3 제3배수통관_060703-천안농촌공사가동보(12.0x1.0-1조)" xfId="7553"/>
    <cellStyle name="_도곡4교 하부공 수량_3.5 잠관" xfId="7554"/>
    <cellStyle name="_도곡4교 하부공 수량_3.5 잠관_060703-천안농촌공사가동보(12.0x1.0-1조)" xfId="7555"/>
    <cellStyle name="_도곡4교 하부공 수량_3.구조물공(시례우안2제)" xfId="7556"/>
    <cellStyle name="_도곡4교 하부공 수량_3.구조물공(시례우안2제)_060703-천안농촌공사가동보(12.0x1.0-1조)" xfId="7557"/>
    <cellStyle name="_도곡4교 하부공 수량_RAMP-E교-최종000" xfId="7558"/>
    <cellStyle name="_도곡4교 하부공 수량_RAMP-E교-최종000_시방서" xfId="7559"/>
    <cellStyle name="_도곡4교 하부공 수량_RAMP-E교-최종000_파도 - 모항선 횡배수관 확장" xfId="7560"/>
    <cellStyle name="_도곡4교 하부공 수량_RAMP-E교-최종000_파도 - 모항선 횡배수관 확장_시방서" xfId="7561"/>
    <cellStyle name="_도곡4교 하부공 수량_시방서" xfId="7562"/>
    <cellStyle name="_도곡4교 하부공 수량_암거수량" xfId="7563"/>
    <cellStyle name="_도곡4교 하부공 수량_암거수량(2)" xfId="7564"/>
    <cellStyle name="_도곡4교 하부공 수량_암거수량(2)_060703-천안농촌공사가동보(12.0x1.0-1조)" xfId="7565"/>
    <cellStyle name="_도곡4교 하부공 수량_암거수량(2)_3.1제1배수문" xfId="7566"/>
    <cellStyle name="_도곡4교 하부공 수량_암거수량(2)_3.1제1배수문_060703-천안농촌공사가동보(12.0x1.0-1조)" xfId="7567"/>
    <cellStyle name="_도곡4교 하부공 수량_암거수량(2)_3.1제1배수통관(시례우안3제)" xfId="7568"/>
    <cellStyle name="_도곡4교 하부공 수량_암거수량(2)_3.1제1배수통관(시례우안3제)_060703-천안농촌공사가동보(12.0x1.0-1조)" xfId="7569"/>
    <cellStyle name="_도곡4교 하부공 수량_암거수량(2)_3.2 제2배수통관" xfId="7570"/>
    <cellStyle name="_도곡4교 하부공 수량_암거수량(2)_3.2 제2배수통관_060703-천안농촌공사가동보(12.0x1.0-1조)" xfId="7571"/>
    <cellStyle name="_도곡4교 하부공 수량_암거수량(2)_3.2.1제1배수통관(시례좌안1제)" xfId="7572"/>
    <cellStyle name="_도곡4교 하부공 수량_암거수량(2)_3.2.1제1배수통관(시례좌안1제)_060703-천안농촌공사가동보(12.0x1.0-1조)" xfId="7573"/>
    <cellStyle name="_도곡4교 하부공 수량_암거수량(2)_3.2.2제2배수통관(시례좌안1제)" xfId="7574"/>
    <cellStyle name="_도곡4교 하부공 수량_암거수량(2)_3.2.2제2배수통관(시례좌안1제)_060703-천안농촌공사가동보(12.0x1.0-1조)" xfId="7575"/>
    <cellStyle name="_도곡4교 하부공 수량_암거수량(2)_3.3 제3배수통관" xfId="7576"/>
    <cellStyle name="_도곡4교 하부공 수량_암거수량(2)_3.3 제3배수통관_060703-천안농촌공사가동보(12.0x1.0-1조)" xfId="7577"/>
    <cellStyle name="_도곡4교 하부공 수량_암거수량(2)_3.5 잠관" xfId="7578"/>
    <cellStyle name="_도곡4교 하부공 수량_암거수량(2)_3.5 잠관_060703-천안농촌공사가동보(12.0x1.0-1조)" xfId="7579"/>
    <cellStyle name="_도곡4교 하부공 수량_암거수량(2)_3.구조물공(시례우안2제)" xfId="7580"/>
    <cellStyle name="_도곡4교 하부공 수량_암거수량(2)_3.구조물공(시례우안2제)_060703-천안농촌공사가동보(12.0x1.0-1조)" xfId="7581"/>
    <cellStyle name="_도곡4교 하부공 수량_암거수량_060703-천안농촌공사가동보(12.0x1.0-1조)" xfId="7582"/>
    <cellStyle name="_도곡4교 하부공 수량_암거수량_3.1제1배수문" xfId="7583"/>
    <cellStyle name="_도곡4교 하부공 수량_암거수량_3.1제1배수문_060703-천안농촌공사가동보(12.0x1.0-1조)" xfId="7584"/>
    <cellStyle name="_도곡4교 하부공 수량_암거수량_3.1제1배수통관(시례우안3제)" xfId="7585"/>
    <cellStyle name="_도곡4교 하부공 수량_암거수량_3.1제1배수통관(시례우안3제)_060703-천안농촌공사가동보(12.0x1.0-1조)" xfId="7586"/>
    <cellStyle name="_도곡4교 하부공 수량_암거수량_3.2 제2배수통관" xfId="7587"/>
    <cellStyle name="_도곡4교 하부공 수량_암거수량_3.2 제2배수통관_060703-천안농촌공사가동보(12.0x1.0-1조)" xfId="7588"/>
    <cellStyle name="_도곡4교 하부공 수량_암거수량_3.2.1제1배수통관(시례좌안1제)" xfId="7589"/>
    <cellStyle name="_도곡4교 하부공 수량_암거수량_3.2.1제1배수통관(시례좌안1제)_060703-천안농촌공사가동보(12.0x1.0-1조)" xfId="7590"/>
    <cellStyle name="_도곡4교 하부공 수량_암거수량_3.2.2제2배수통관(시례좌안1제)" xfId="7591"/>
    <cellStyle name="_도곡4교 하부공 수량_암거수량_3.2.2제2배수통관(시례좌안1제)_060703-천안농촌공사가동보(12.0x1.0-1조)" xfId="7592"/>
    <cellStyle name="_도곡4교 하부공 수량_암거수량_3.3 제3배수통관" xfId="7593"/>
    <cellStyle name="_도곡4교 하부공 수량_암거수량_3.3 제3배수통관_060703-천안농촌공사가동보(12.0x1.0-1조)" xfId="7594"/>
    <cellStyle name="_도곡4교 하부공 수량_암거수량_3.5 잠관" xfId="7595"/>
    <cellStyle name="_도곡4교 하부공 수량_암거수량_3.5 잠관_060703-천안농촌공사가동보(12.0x1.0-1조)" xfId="7596"/>
    <cellStyle name="_도곡4교 하부공 수량_암거수량_3.구조물공(시례우안2제)" xfId="7597"/>
    <cellStyle name="_도곡4교 하부공 수량_암거수량_3.구조물공(시례우안2제)_060703-천안농촌공사가동보(12.0x1.0-1조)" xfId="7598"/>
    <cellStyle name="_도곡교 교대 수량" xfId="7599"/>
    <cellStyle name="_도곡교 교대 수량_060703-천안농촌공사가동보(12.0x1.0-1조)" xfId="7600"/>
    <cellStyle name="_도곡교 교대 수량_3.1제1배수문" xfId="7601"/>
    <cellStyle name="_도곡교 교대 수량_3.1제1배수문_060703-천안농촌공사가동보(12.0x1.0-1조)" xfId="7602"/>
    <cellStyle name="_도곡교 교대 수량_3.1제1배수통관(시례우안3제)" xfId="7603"/>
    <cellStyle name="_도곡교 교대 수량_3.1제1배수통관(시례우안3제)_060703-천안농촌공사가동보(12.0x1.0-1조)" xfId="7604"/>
    <cellStyle name="_도곡교 교대 수량_3.2 제2배수통관" xfId="7605"/>
    <cellStyle name="_도곡교 교대 수량_3.2 제2배수통관_060703-천안농촌공사가동보(12.0x1.0-1조)" xfId="7606"/>
    <cellStyle name="_도곡교 교대 수량_3.2.1제1배수통관(시례좌안1제)" xfId="7607"/>
    <cellStyle name="_도곡교 교대 수량_3.2.1제1배수통관(시례좌안1제)_060703-천안농촌공사가동보(12.0x1.0-1조)" xfId="7608"/>
    <cellStyle name="_도곡교 교대 수량_3.2.2제2배수통관(시례좌안1제)" xfId="7609"/>
    <cellStyle name="_도곡교 교대 수량_3.2.2제2배수통관(시례좌안1제)_060703-천안농촌공사가동보(12.0x1.0-1조)" xfId="7610"/>
    <cellStyle name="_도곡교 교대 수량_3.3 제3배수통관" xfId="7611"/>
    <cellStyle name="_도곡교 교대 수량_3.3 제3배수통관_060703-천안농촌공사가동보(12.0x1.0-1조)" xfId="7612"/>
    <cellStyle name="_도곡교 교대 수량_3.5 잠관" xfId="7613"/>
    <cellStyle name="_도곡교 교대 수량_3.5 잠관_060703-천안농촌공사가동보(12.0x1.0-1조)" xfId="7614"/>
    <cellStyle name="_도곡교 교대 수량_3.구조물공(시례우안2제)" xfId="7615"/>
    <cellStyle name="_도곡교 교대 수량_3.구조물공(시례우안2제)_060703-천안농촌공사가동보(12.0x1.0-1조)" xfId="7616"/>
    <cellStyle name="_도곡교 교대 수량_RAMP-E교-최종000" xfId="7617"/>
    <cellStyle name="_도곡교 교대 수량_RAMP-E교-최종000_시방서" xfId="7618"/>
    <cellStyle name="_도곡교 교대 수량_RAMP-E교-최종000_파도 - 모항선 횡배수관 확장" xfId="7619"/>
    <cellStyle name="_도곡교 교대 수량_RAMP-E교-최종000_파도 - 모항선 횡배수관 확장_시방서" xfId="7620"/>
    <cellStyle name="_도곡교 교대 수량_시방서" xfId="7621"/>
    <cellStyle name="_도곡교 교대 수량_암거수량" xfId="7622"/>
    <cellStyle name="_도곡교 교대 수량_암거수량(2)" xfId="7623"/>
    <cellStyle name="_도곡교 교대 수량_암거수량(2)_060703-천안농촌공사가동보(12.0x1.0-1조)" xfId="7624"/>
    <cellStyle name="_도곡교 교대 수량_암거수량(2)_3.1제1배수문" xfId="7625"/>
    <cellStyle name="_도곡교 교대 수량_암거수량(2)_3.1제1배수문_060703-천안농촌공사가동보(12.0x1.0-1조)" xfId="7626"/>
    <cellStyle name="_도곡교 교대 수량_암거수량(2)_3.1제1배수통관(시례우안3제)" xfId="7627"/>
    <cellStyle name="_도곡교 교대 수량_암거수량(2)_3.1제1배수통관(시례우안3제)_060703-천안농촌공사가동보(12.0x1.0-1조)" xfId="7628"/>
    <cellStyle name="_도곡교 교대 수량_암거수량(2)_3.2 제2배수통관" xfId="7629"/>
    <cellStyle name="_도곡교 교대 수량_암거수량(2)_3.2 제2배수통관_060703-천안농촌공사가동보(12.0x1.0-1조)" xfId="7630"/>
    <cellStyle name="_도곡교 교대 수량_암거수량(2)_3.2.1제1배수통관(시례좌안1제)" xfId="7631"/>
    <cellStyle name="_도곡교 교대 수량_암거수량(2)_3.2.1제1배수통관(시례좌안1제)_060703-천안농촌공사가동보(12.0x1.0-1조)" xfId="7632"/>
    <cellStyle name="_도곡교 교대 수량_암거수량(2)_3.2.2제2배수통관(시례좌안1제)" xfId="7633"/>
    <cellStyle name="_도곡교 교대 수량_암거수량(2)_3.2.2제2배수통관(시례좌안1제)_060703-천안농촌공사가동보(12.0x1.0-1조)" xfId="7634"/>
    <cellStyle name="_도곡교 교대 수량_암거수량(2)_3.3 제3배수통관" xfId="7635"/>
    <cellStyle name="_도곡교 교대 수량_암거수량(2)_3.3 제3배수통관_060703-천안농촌공사가동보(12.0x1.0-1조)" xfId="7636"/>
    <cellStyle name="_도곡교 교대 수량_암거수량(2)_3.5 잠관" xfId="7637"/>
    <cellStyle name="_도곡교 교대 수량_암거수량(2)_3.5 잠관_060703-천안농촌공사가동보(12.0x1.0-1조)" xfId="7638"/>
    <cellStyle name="_도곡교 교대 수량_암거수량(2)_3.구조물공(시례우안2제)" xfId="7639"/>
    <cellStyle name="_도곡교 교대 수량_암거수량(2)_3.구조물공(시례우안2제)_060703-천안농촌공사가동보(12.0x1.0-1조)" xfId="7640"/>
    <cellStyle name="_도곡교 교대 수량_암거수량_060703-천안농촌공사가동보(12.0x1.0-1조)" xfId="7641"/>
    <cellStyle name="_도곡교 교대 수량_암거수량_3.1제1배수문" xfId="7642"/>
    <cellStyle name="_도곡교 교대 수량_암거수량_3.1제1배수문_060703-천안농촌공사가동보(12.0x1.0-1조)" xfId="7643"/>
    <cellStyle name="_도곡교 교대 수량_암거수량_3.1제1배수통관(시례우안3제)" xfId="7644"/>
    <cellStyle name="_도곡교 교대 수량_암거수량_3.1제1배수통관(시례우안3제)_060703-천안농촌공사가동보(12.0x1.0-1조)" xfId="7645"/>
    <cellStyle name="_도곡교 교대 수량_암거수량_3.2 제2배수통관" xfId="7646"/>
    <cellStyle name="_도곡교 교대 수량_암거수량_3.2 제2배수통관_060703-천안농촌공사가동보(12.0x1.0-1조)" xfId="7647"/>
    <cellStyle name="_도곡교 교대 수량_암거수량_3.2.1제1배수통관(시례좌안1제)" xfId="7648"/>
    <cellStyle name="_도곡교 교대 수량_암거수량_3.2.1제1배수통관(시례좌안1제)_060703-천안농촌공사가동보(12.0x1.0-1조)" xfId="7649"/>
    <cellStyle name="_도곡교 교대 수량_암거수량_3.2.2제2배수통관(시례좌안1제)" xfId="7650"/>
    <cellStyle name="_도곡교 교대 수량_암거수량_3.2.2제2배수통관(시례좌안1제)_060703-천안농촌공사가동보(12.0x1.0-1조)" xfId="7651"/>
    <cellStyle name="_도곡교 교대 수량_암거수량_3.3 제3배수통관" xfId="7652"/>
    <cellStyle name="_도곡교 교대 수량_암거수량_3.3 제3배수통관_060703-천안농촌공사가동보(12.0x1.0-1조)" xfId="7653"/>
    <cellStyle name="_도곡교 교대 수량_암거수량_3.5 잠관" xfId="7654"/>
    <cellStyle name="_도곡교 교대 수량_암거수량_3.5 잠관_060703-천안농촌공사가동보(12.0x1.0-1조)" xfId="7655"/>
    <cellStyle name="_도곡교 교대 수량_암거수량_3.구조물공(시례우안2제)" xfId="7656"/>
    <cellStyle name="_도곡교 교대 수량_암거수량_3.구조물공(시례우안2제)_060703-천안농촌공사가동보(12.0x1.0-1조)" xfId="7657"/>
    <cellStyle name="_도급실행0211" xfId="3646"/>
    <cellStyle name="_도급실행0211_★이화-삼계도급실행(2003.04.11)" xfId="7658"/>
    <cellStyle name="_도급실행0211_공종별공사내용(광주참고용)" xfId="3647"/>
    <cellStyle name="_도덕-고흥도로(투찰)" xfId="5218"/>
    <cellStyle name="_도로공사본사k치_3공구" xfId="5219"/>
    <cellStyle name="_동목포전화국제4회기성청구서" xfId="421"/>
    <cellStyle name="_동부건설(보령우회도로)" xfId="9306"/>
    <cellStyle name="_동신아파트견적서1" xfId="7659"/>
    <cellStyle name="_동신아파트-최종" xfId="7660"/>
    <cellStyle name="_동아지질-명전" xfId="7661"/>
    <cellStyle name="_동학농민(전기)(02.09.05)" xfId="422"/>
    <cellStyle name="_두루미특구 기본계획 도급내역서" xfId="7662"/>
    <cellStyle name="_롯데2층일위대가-1" xfId="423"/>
    <cellStyle name="_롯데2층일위대가-1_1" xfId="424"/>
    <cellStyle name="_롯데월드배전반감시장치(051126)" xfId="7663"/>
    <cellStyle name="_마트계약내역서" xfId="425"/>
    <cellStyle name="_만경강-산출서" xfId="426"/>
    <cellStyle name="_모바일 경기넷 구축 사업(최종)" xfId="427"/>
    <cellStyle name="_모형-내역서(12)" xfId="428"/>
    <cellStyle name="_목동운동장 전광판(제조-최종)" xfId="429"/>
    <cellStyle name="_목차" xfId="430"/>
    <cellStyle name="_무역 전시회 지원성과" xfId="431"/>
    <cellStyle name="_무창(전자입찰용)" xfId="9307"/>
    <cellStyle name="_무창(전자입찰용)_왜관-태평건설" xfId="9308"/>
    <cellStyle name="_무형문화재보고서최종" xfId="432"/>
    <cellStyle name="_물가변~1" xfId="5220"/>
    <cellStyle name="_물가상승산출(6공구)" xfId="5221"/>
    <cellStyle name="_바둑테마파크 지반조사 내역서(070627)" xfId="7664"/>
    <cellStyle name="_방이동오피스텔-압구정 아크로빌-천안두정아파트(제일하이텍)" xfId="433"/>
    <cellStyle name="_방화동철거" xfId="7665"/>
    <cellStyle name="_법면가보호망삭제" xfId="5222"/>
    <cellStyle name="_변경갑지" xfId="7666"/>
    <cellStyle name="_변경내역서 -3" xfId="434"/>
    <cellStyle name="_변경전 내역검토(참고용)" xfId="435"/>
    <cellStyle name="_보건대학조경공사내역서(0302)" xfId="7667"/>
    <cellStyle name="_보고서" xfId="436"/>
    <cellStyle name="_복사본 건축(es)" xfId="5223"/>
    <cellStyle name="_본사용(원가분석)" xfId="437"/>
    <cellStyle name="_봉림고교 교사신축(최종)" xfId="438"/>
    <cellStyle name="_봉림고교 교사신축(최종)-참고용" xfId="439"/>
    <cellStyle name="_부대입찰양식②" xfId="5224"/>
    <cellStyle name="_부대입찰양식②_경찰서-터미널간도로(투찰)②" xfId="9309"/>
    <cellStyle name="_부대입찰양식②_경찰서-터미널간도로(투찰)②_마현생창(동양고속)" xfId="9310"/>
    <cellStyle name="_부대입찰양식②_경찰서-터미널간도로(투찰)②_마현생창(동양고속)_왜관-태평건설" xfId="9311"/>
    <cellStyle name="_부대입찰양식②_경찰서-터미널간도로(투찰)②_왜관-태평건설" xfId="9312"/>
    <cellStyle name="_부대입찰양식②_마현생창(동양고속)" xfId="9313"/>
    <cellStyle name="_부대입찰양식②_마현생창(동양고속)_왜관-태평건설" xfId="9314"/>
    <cellStyle name="_부대입찰양식②_봉무지방산업단지도로(투찰)②" xfId="9315"/>
    <cellStyle name="_부대입찰양식②_봉무지방산업단지도로(투찰)②_마현생창(동양고속)" xfId="9316"/>
    <cellStyle name="_부대입찰양식②_봉무지방산업단지도로(투찰)②_마현생창(동양고속)_왜관-태평건설" xfId="9317"/>
    <cellStyle name="_부대입찰양식②_봉무지방산업단지도로(투찰)②_왜관-태평건설" xfId="9318"/>
    <cellStyle name="_부대입찰양식②_봉무지방산업단지도로(투찰)②+0.250%" xfId="9319"/>
    <cellStyle name="_부대입찰양식②_봉무지방산업단지도로(투찰)②+0.250%_마현생창(동양고속)" xfId="9320"/>
    <cellStyle name="_부대입찰양식②_봉무지방산업단지도로(투찰)②+0.250%_마현생창(동양고속)_왜관-태평건설" xfId="9321"/>
    <cellStyle name="_부대입찰양식②_봉무지방산업단지도로(투찰)②+0.250%_왜관-태평건설" xfId="9322"/>
    <cellStyle name="_부대입찰양식②_설계내역(1-2차분 45억)당초 변경" xfId="5225"/>
    <cellStyle name="_부대입찰양식②_설계내역(1-2차분 45억)당초 변경_ES적용금액산출(2002.8.14)" xfId="5226"/>
    <cellStyle name="_부대입찰양식②_설계내역(1-2차분 45억)당초 변경_원주적용대가" xfId="5227"/>
    <cellStyle name="_부대입찰양식②_왜관-태평건설" xfId="9323"/>
    <cellStyle name="_부대입찰양식②_합덕-신례원(2공구)투찰" xfId="5228"/>
    <cellStyle name="_부대입찰양식②_합덕-신례원(2공구)투찰_경찰서-터미널간도로(투찰)②" xfId="9324"/>
    <cellStyle name="_부대입찰양식②_합덕-신례원(2공구)투찰_경찰서-터미널간도로(투찰)②_마현생창(동양고속)" xfId="9325"/>
    <cellStyle name="_부대입찰양식②_합덕-신례원(2공구)투찰_경찰서-터미널간도로(투찰)②_마현생창(동양고속)_왜관-태평건설" xfId="9326"/>
    <cellStyle name="_부대입찰양식②_합덕-신례원(2공구)투찰_경찰서-터미널간도로(투찰)②_왜관-태평건설" xfId="9327"/>
    <cellStyle name="_부대입찰양식②_합덕-신례원(2공구)투찰_마현생창(동양고속)" xfId="9328"/>
    <cellStyle name="_부대입찰양식②_합덕-신례원(2공구)투찰_마현생창(동양고속)_왜관-태평건설" xfId="9329"/>
    <cellStyle name="_부대입찰양식②_합덕-신례원(2공구)투찰_봉무지방산업단지도로(투찰)②" xfId="9330"/>
    <cellStyle name="_부대입찰양식②_합덕-신례원(2공구)투찰_봉무지방산업단지도로(투찰)②_마현생창(동양고속)" xfId="9331"/>
    <cellStyle name="_부대입찰양식②_합덕-신례원(2공구)투찰_봉무지방산업단지도로(투찰)②_마현생창(동양고속)_왜관-태평건설" xfId="9332"/>
    <cellStyle name="_부대입찰양식②_합덕-신례원(2공구)투찰_봉무지방산업단지도로(투찰)②_왜관-태평건설" xfId="9333"/>
    <cellStyle name="_부대입찰양식②_합덕-신례원(2공구)투찰_봉무지방산업단지도로(투찰)②+0.250%" xfId="9334"/>
    <cellStyle name="_부대입찰양식②_합덕-신례원(2공구)투찰_봉무지방산업단지도로(투찰)②+0.250%_마현생창(동양고속)" xfId="9335"/>
    <cellStyle name="_부대입찰양식②_합덕-신례원(2공구)투찰_봉무지방산업단지도로(투찰)②+0.250%_마현생창(동양고속)_왜관-태평건설" xfId="9336"/>
    <cellStyle name="_부대입찰양식②_합덕-신례원(2공구)투찰_봉무지방산업단지도로(투찰)②+0.250%_왜관-태평건설" xfId="9337"/>
    <cellStyle name="_부대입찰양식②_합덕-신례원(2공구)투찰_설계내역(1-2차분 45억)당초 변경" xfId="5229"/>
    <cellStyle name="_부대입찰양식②_합덕-신례원(2공구)투찰_설계내역(1-2차분 45억)당초 변경_ES적용금액산출(2002.8.14)" xfId="5230"/>
    <cellStyle name="_부대입찰양식②_합덕-신례원(2공구)투찰_설계내역(1-2차분 45억)당초 변경_원주적용대가" xfId="5231"/>
    <cellStyle name="_부대입찰양식②_합덕-신례원(2공구)투찰_왜관-태평건설" xfId="9338"/>
    <cellStyle name="_부대입찰양식②_합덕-신례원(2공구)투찰_합덕-신례원(2공구)투찰" xfId="5232"/>
    <cellStyle name="_부대입찰양식②_합덕-신례원(2공구)투찰_합덕-신례원(2공구)투찰_경찰서-터미널간도로(투찰)②" xfId="9339"/>
    <cellStyle name="_부대입찰양식②_합덕-신례원(2공구)투찰_합덕-신례원(2공구)투찰_경찰서-터미널간도로(투찰)②_마현생창(동양고속)" xfId="9340"/>
    <cellStyle name="_부대입찰양식②_합덕-신례원(2공구)투찰_합덕-신례원(2공구)투찰_경찰서-터미널간도로(투찰)②_마현생창(동양고속)_왜관-태평건설" xfId="9341"/>
    <cellStyle name="_부대입찰양식②_합덕-신례원(2공구)투찰_합덕-신례원(2공구)투찰_경찰서-터미널간도로(투찰)②_왜관-태평건설" xfId="9342"/>
    <cellStyle name="_부대입찰양식②_합덕-신례원(2공구)투찰_합덕-신례원(2공구)투찰_마현생창(동양고속)" xfId="9343"/>
    <cellStyle name="_부대입찰양식②_합덕-신례원(2공구)투찰_합덕-신례원(2공구)투찰_마현생창(동양고속)_왜관-태평건설" xfId="9344"/>
    <cellStyle name="_부대입찰양식②_합덕-신례원(2공구)투찰_합덕-신례원(2공구)투찰_봉무지방산업단지도로(투찰)②" xfId="9345"/>
    <cellStyle name="_부대입찰양식②_합덕-신례원(2공구)투찰_합덕-신례원(2공구)투찰_봉무지방산업단지도로(투찰)②_마현생창(동양고속)" xfId="9346"/>
    <cellStyle name="_부대입찰양식②_합덕-신례원(2공구)투찰_합덕-신례원(2공구)투찰_봉무지방산업단지도로(투찰)②_마현생창(동양고속)_왜관-태평건설" xfId="9347"/>
    <cellStyle name="_부대입찰양식②_합덕-신례원(2공구)투찰_합덕-신례원(2공구)투찰_봉무지방산업단지도로(투찰)②_왜관-태평건설" xfId="9348"/>
    <cellStyle name="_부대입찰양식②_합덕-신례원(2공구)투찰_합덕-신례원(2공구)투찰_봉무지방산업단지도로(투찰)②+0.250%" xfId="9349"/>
    <cellStyle name="_부대입찰양식②_합덕-신례원(2공구)투찰_합덕-신례원(2공구)투찰_봉무지방산업단지도로(투찰)②+0.250%_마현생창(동양고속)" xfId="9350"/>
    <cellStyle name="_부대입찰양식②_합덕-신례원(2공구)투찰_합덕-신례원(2공구)투찰_봉무지방산업단지도로(투찰)②+0.250%_마현생창(동양고속)_왜관-태평건설" xfId="9351"/>
    <cellStyle name="_부대입찰양식②_합덕-신례원(2공구)투찰_합덕-신례원(2공구)투찰_봉무지방산업단지도로(투찰)②+0.250%_왜관-태평건설" xfId="9352"/>
    <cellStyle name="_부대입찰양식②_합덕-신례원(2공구)투찰_합덕-신례원(2공구)투찰_설계내역(1-2차분 45억)당초 변경" xfId="5233"/>
    <cellStyle name="_부대입찰양식②_합덕-신례원(2공구)투찰_합덕-신례원(2공구)투찰_설계내역(1-2차분 45억)당초 변경_ES적용금액산출(2002.8.14)" xfId="5234"/>
    <cellStyle name="_부대입찰양식②_합덕-신례원(2공구)투찰_합덕-신례원(2공구)투찰_설계내역(1-2차분 45억)당초 변경_원주적용대가" xfId="5235"/>
    <cellStyle name="_부대입찰양식②_합덕-신례원(2공구)투찰_합덕-신례원(2공구)투찰_왜관-태평건설" xfId="9353"/>
    <cellStyle name="_부대토목공사 무단가내역(1)" xfId="9354"/>
    <cellStyle name="_부산항가설전기공사" xfId="7668"/>
    <cellStyle name="_부천테마파크" xfId="7669"/>
    <cellStyle name="_부평배수지(투찰)" xfId="5236"/>
    <cellStyle name="_부평배수지(투찰)_경찰서-터미널간도로(투찰)②" xfId="9355"/>
    <cellStyle name="_부평배수지(투찰)_경찰서-터미널간도로(투찰)②_마현생창(동양고속)" xfId="9356"/>
    <cellStyle name="_부평배수지(투찰)_경찰서-터미널간도로(투찰)②_마현생창(동양고속)_왜관-태평건설" xfId="9357"/>
    <cellStyle name="_부평배수지(투찰)_경찰서-터미널간도로(투찰)②_왜관-태평건설" xfId="9358"/>
    <cellStyle name="_부평배수지(투찰)_마현생창(동양고속)" xfId="9359"/>
    <cellStyle name="_부평배수지(투찰)_마현생창(동양고속)_왜관-태평건설" xfId="9360"/>
    <cellStyle name="_부평배수지(투찰)_봉무지방산업단지도로(투찰)②" xfId="9361"/>
    <cellStyle name="_부평배수지(투찰)_봉무지방산업단지도로(투찰)②_마현생창(동양고속)" xfId="9362"/>
    <cellStyle name="_부평배수지(투찰)_봉무지방산업단지도로(투찰)②_마현생창(동양고속)_왜관-태평건설" xfId="9363"/>
    <cellStyle name="_부평배수지(투찰)_봉무지방산업단지도로(투찰)②_왜관-태평건설" xfId="9364"/>
    <cellStyle name="_부평배수지(투찰)_봉무지방산업단지도로(투찰)②+0.250%" xfId="9365"/>
    <cellStyle name="_부평배수지(투찰)_봉무지방산업단지도로(투찰)②+0.250%_마현생창(동양고속)" xfId="9366"/>
    <cellStyle name="_부평배수지(투찰)_봉무지방산업단지도로(투찰)②+0.250%_마현생창(동양고속)_왜관-태평건설" xfId="9367"/>
    <cellStyle name="_부평배수지(투찰)_봉무지방산업단지도로(투찰)②+0.250%_왜관-태평건설" xfId="9368"/>
    <cellStyle name="_부평배수지(투찰)_설계내역(1-2차분 45억)당초 변경" xfId="5237"/>
    <cellStyle name="_부평배수지(투찰)_설계내역(1-2차분 45억)당초 변경_ES적용금액산출(2002.8.14)" xfId="5238"/>
    <cellStyle name="_부평배수지(투찰)_설계내역(1-2차분 45억)당초 변경_원주적용대가" xfId="5239"/>
    <cellStyle name="_부평배수지(투찰)_왜관-태평건설" xfId="9369"/>
    <cellStyle name="_부평배수지(투찰)_합덕-신례원(2공구)투찰" xfId="5240"/>
    <cellStyle name="_부평배수지(투찰)_합덕-신례원(2공구)투찰_경찰서-터미널간도로(투찰)②" xfId="9370"/>
    <cellStyle name="_부평배수지(투찰)_합덕-신례원(2공구)투찰_경찰서-터미널간도로(투찰)②_마현생창(동양고속)" xfId="9371"/>
    <cellStyle name="_부평배수지(투찰)_합덕-신례원(2공구)투찰_경찰서-터미널간도로(투찰)②_마현생창(동양고속)_왜관-태평건설" xfId="9372"/>
    <cellStyle name="_부평배수지(투찰)_합덕-신례원(2공구)투찰_경찰서-터미널간도로(투찰)②_왜관-태평건설" xfId="9373"/>
    <cellStyle name="_부평배수지(투찰)_합덕-신례원(2공구)투찰_마현생창(동양고속)" xfId="9374"/>
    <cellStyle name="_부평배수지(투찰)_합덕-신례원(2공구)투찰_마현생창(동양고속)_왜관-태평건설" xfId="9375"/>
    <cellStyle name="_부평배수지(투찰)_합덕-신례원(2공구)투찰_봉무지방산업단지도로(투찰)②" xfId="9376"/>
    <cellStyle name="_부평배수지(투찰)_합덕-신례원(2공구)투찰_봉무지방산업단지도로(투찰)②_마현생창(동양고속)" xfId="9377"/>
    <cellStyle name="_부평배수지(투찰)_합덕-신례원(2공구)투찰_봉무지방산업단지도로(투찰)②_마현생창(동양고속)_왜관-태평건설" xfId="9378"/>
    <cellStyle name="_부평배수지(투찰)_합덕-신례원(2공구)투찰_봉무지방산업단지도로(투찰)②_왜관-태평건설" xfId="9379"/>
    <cellStyle name="_부평배수지(투찰)_합덕-신례원(2공구)투찰_봉무지방산업단지도로(투찰)②+0.250%" xfId="9380"/>
    <cellStyle name="_부평배수지(투찰)_합덕-신례원(2공구)투찰_봉무지방산업단지도로(투찰)②+0.250%_마현생창(동양고속)" xfId="9381"/>
    <cellStyle name="_부평배수지(투찰)_합덕-신례원(2공구)투찰_봉무지방산업단지도로(투찰)②+0.250%_마현생창(동양고속)_왜관-태평건설" xfId="9382"/>
    <cellStyle name="_부평배수지(투찰)_합덕-신례원(2공구)투찰_봉무지방산업단지도로(투찰)②+0.250%_왜관-태평건설" xfId="9383"/>
    <cellStyle name="_부평배수지(투찰)_합덕-신례원(2공구)투찰_설계내역(1-2차분 45억)당초 변경" xfId="5241"/>
    <cellStyle name="_부평배수지(투찰)_합덕-신례원(2공구)투찰_설계내역(1-2차분 45억)당초 변경_ES적용금액산출(2002.8.14)" xfId="5242"/>
    <cellStyle name="_부평배수지(투찰)_합덕-신례원(2공구)투찰_설계내역(1-2차분 45억)당초 변경_원주적용대가" xfId="5243"/>
    <cellStyle name="_부평배수지(투찰)_합덕-신례원(2공구)투찰_왜관-태평건설" xfId="9384"/>
    <cellStyle name="_부평배수지(투찰)_합덕-신례원(2공구)투찰_합덕-신례원(2공구)투찰" xfId="5244"/>
    <cellStyle name="_부평배수지(투찰)_합덕-신례원(2공구)투찰_합덕-신례원(2공구)투찰_경찰서-터미널간도로(투찰)②" xfId="9385"/>
    <cellStyle name="_부평배수지(투찰)_합덕-신례원(2공구)투찰_합덕-신례원(2공구)투찰_경찰서-터미널간도로(투찰)②_마현생창(동양고속)" xfId="9386"/>
    <cellStyle name="_부평배수지(투찰)_합덕-신례원(2공구)투찰_합덕-신례원(2공구)투찰_경찰서-터미널간도로(투찰)②_마현생창(동양고속)_왜관-태평건설" xfId="9387"/>
    <cellStyle name="_부평배수지(투찰)_합덕-신례원(2공구)투찰_합덕-신례원(2공구)투찰_경찰서-터미널간도로(투찰)②_왜관-태평건설" xfId="9388"/>
    <cellStyle name="_부평배수지(투찰)_합덕-신례원(2공구)투찰_합덕-신례원(2공구)투찰_마현생창(동양고속)" xfId="9389"/>
    <cellStyle name="_부평배수지(투찰)_합덕-신례원(2공구)투찰_합덕-신례원(2공구)투찰_마현생창(동양고속)_왜관-태평건설" xfId="9390"/>
    <cellStyle name="_부평배수지(투찰)_합덕-신례원(2공구)투찰_합덕-신례원(2공구)투찰_봉무지방산업단지도로(투찰)②" xfId="9391"/>
    <cellStyle name="_부평배수지(투찰)_합덕-신례원(2공구)투찰_합덕-신례원(2공구)투찰_봉무지방산업단지도로(투찰)②_마현생창(동양고속)" xfId="9392"/>
    <cellStyle name="_부평배수지(투찰)_합덕-신례원(2공구)투찰_합덕-신례원(2공구)투찰_봉무지방산업단지도로(투찰)②_마현생창(동양고속)_왜관-태평건설" xfId="9393"/>
    <cellStyle name="_부평배수지(투찰)_합덕-신례원(2공구)투찰_합덕-신례원(2공구)투찰_봉무지방산업단지도로(투찰)②_왜관-태평건설" xfId="9394"/>
    <cellStyle name="_부평배수지(투찰)_합덕-신례원(2공구)투찰_합덕-신례원(2공구)투찰_봉무지방산업단지도로(투찰)②+0.250%" xfId="9395"/>
    <cellStyle name="_부평배수지(투찰)_합덕-신례원(2공구)투찰_합덕-신례원(2공구)투찰_봉무지방산업단지도로(투찰)②+0.250%_마현생창(동양고속)" xfId="9396"/>
    <cellStyle name="_부평배수지(투찰)_합덕-신례원(2공구)투찰_합덕-신례원(2공구)투찰_봉무지방산업단지도로(투찰)②+0.250%_마현생창(동양고속)_왜관-태평건설" xfId="9397"/>
    <cellStyle name="_부평배수지(투찰)_합덕-신례원(2공구)투찰_합덕-신례원(2공구)투찰_봉무지방산업단지도로(투찰)②+0.250%_왜관-태평건설" xfId="9398"/>
    <cellStyle name="_부평배수지(투찰)_합덕-신례원(2공구)투찰_합덕-신례원(2공구)투찰_설계내역(1-2차분 45억)당초 변경" xfId="5245"/>
    <cellStyle name="_부평배수지(투찰)_합덕-신례원(2공구)투찰_합덕-신례원(2공구)투찰_설계내역(1-2차분 45억)당초 변경_ES적용금액산출(2002.8.14)" xfId="5246"/>
    <cellStyle name="_부평배수지(투찰)_합덕-신례원(2공구)투찰_합덕-신례원(2공구)투찰_설계내역(1-2차분 45억)당초 변경_원주적용대가" xfId="5247"/>
    <cellStyle name="_부평배수지(투찰)_합덕-신례원(2공구)투찰_합덕-신례원(2공구)투찰_왜관-태평건설" xfId="9399"/>
    <cellStyle name="_북한영상관실시설계(040309)" xfId="440"/>
    <cellStyle name="_브랜드개발" xfId="441"/>
    <cellStyle name="_비교견적( nTOPIA_시원)" xfId="9400"/>
    <cellStyle name="_사동초중" xfId="7670"/>
    <cellStyle name="_사물함(최종)" xfId="442"/>
    <cellStyle name="_사이버 컴퓨터 보드외 5종-최종" xfId="443"/>
    <cellStyle name="_산업단지(33만평)기본및실시설계내역서" xfId="7671"/>
    <cellStyle name="_산업단지(33만평)지구지정(개발계획) 내역서" xfId="7672"/>
    <cellStyle name="_산업단지(40만평)내역서" xfId="7673"/>
    <cellStyle name="_산업단지(40만평)지구지정(개발계획) 내역서" xfId="7674"/>
    <cellStyle name="_삼풍아파트임시" xfId="7675"/>
    <cellStyle name="_삼호임시" xfId="7676"/>
    <cellStyle name="_상계3지구아파트및신트리 아파트형공장-1월10일" xfId="7677"/>
    <cellStyle name="_상수도(대홍)" xfId="7678"/>
    <cellStyle name="_새만금견적" xfId="7679"/>
    <cellStyle name="_샤워식분무기(최종)" xfId="444"/>
    <cellStyle name="_서울과학관의장" xfId="445"/>
    <cellStyle name="_서울빌딩(공내역)" xfId="7680"/>
    <cellStyle name="_서천공주3공구" xfId="5248"/>
    <cellStyle name="_서천공주3공구_1공구" xfId="5249"/>
    <cellStyle name="_서천공주3공구_1공구_보고서(3공구-4월7)" xfId="5250"/>
    <cellStyle name="_서천공주3공구_고서-담양(2공구) 3차 ES 보고서(9월1일)" xfId="5251"/>
    <cellStyle name="_서천공주3공구_고서담양(2공구)_04.07" xfId="5252"/>
    <cellStyle name="_서천공주3공구_보고서(1공구)-4월7일" xfId="5253"/>
    <cellStyle name="_서천공주3공구_보고서(2004년2월1일자)" xfId="5254"/>
    <cellStyle name="_서천공주3공구_보고서(2공구)" xfId="5255"/>
    <cellStyle name="_서천공주3공구_보고서(3공구)-3월14일" xfId="5256"/>
    <cellStyle name="_서천공주3공구_보고서(3공구-3월14)" xfId="5257"/>
    <cellStyle name="_서천공주3공구_보고서(3공구-4월7)" xfId="5258"/>
    <cellStyle name="_서천공주3공구_보고서(4공구)" xfId="5259"/>
    <cellStyle name="_서천공주3공구_보고서(4공구)_보고서(3공구-4월7)" xfId="5260"/>
    <cellStyle name="_서천공주3공구_보고서(5공구)" xfId="5261"/>
    <cellStyle name="_서천공주3공구_보고서(7공구)" xfId="5262"/>
    <cellStyle name="_서천공주3공구_보고서(7공구)_보고서(3공구-4월7)" xfId="5263"/>
    <cellStyle name="_서천공주3공구_보고서(건축)50" xfId="5264"/>
    <cellStyle name="_서천공주3공구_보고서(건축)6번이슬정오" xfId="5265"/>
    <cellStyle name="_서천공주3공구_보고서(토목)" xfId="5266"/>
    <cellStyle name="_서천공주3공구_북면원덕 보고서" xfId="5267"/>
    <cellStyle name="_서천공주3공구_북면원덕 보고서(조달청양식)2004년4월30일-최종수정" xfId="5268"/>
    <cellStyle name="_서천공주3공구_북면원덕(예상K치)" xfId="5269"/>
    <cellStyle name="_서천공주3공구_분당선(왕십리-청담간)" xfId="5270"/>
    <cellStyle name="_서천공주3공구_붙임12참조(현풍-김천6공구)" xfId="5271"/>
    <cellStyle name="_서천공주3공구_서울지하철 301 ES 보고서(9월1일)" xfId="5272"/>
    <cellStyle name="_서천공주3공구_서울지하철 301 ES 보고서(9월1일)수정" xfId="5273"/>
    <cellStyle name="_서천공주3공구_서천공주4공구조달청양식" xfId="5274"/>
    <cellStyle name="_서천공주3공구_서천공주4공구조달청양식_보고서(3공구-4월7)" xfId="5275"/>
    <cellStyle name="_서천공주3공구_성남도촌지구 1차 ES 보고서" xfId="5276"/>
    <cellStyle name="_서천공주3공구_장담2공구 수정보고서(11월18일자)" xfId="5277"/>
    <cellStyle name="_서천공주3공구_장담2공구 총괄보고서" xfId="5278"/>
    <cellStyle name="_서천공주3공구_장담보고서(2공구)-4월1일" xfId="5279"/>
    <cellStyle name="_서천공주3공구_장담보고서(2공구)-건축" xfId="5280"/>
    <cellStyle name="_서천공주3공구_장담보고서(3공구)-2월28일-예상치" xfId="5281"/>
    <cellStyle name="_서천공주3공구_장담보고서(3공구)3차보고서(08월31일자)" xfId="5282"/>
    <cellStyle name="_서천공주3공구_전체간지" xfId="5283"/>
    <cellStyle name="_서천공주3공구_정천상전1차ES보고서(8월31일자)" xfId="5284"/>
    <cellStyle name="_서천공주3공구_조달청양식산출근거대당1" xfId="5285"/>
    <cellStyle name="_설계내역(1-2차분 45억)당초 변경" xfId="5286"/>
    <cellStyle name="_설계내역(1-2차분 45억)당초 변경_ES적용금액산출(2002.8.14)" xfId="5287"/>
    <cellStyle name="_설계내역(1-2차분 45억)당초 변경_원주적용대가" xfId="5288"/>
    <cellStyle name="_설계대도급" xfId="5289"/>
    <cellStyle name="_설계대도급(es)" xfId="5290"/>
    <cellStyle name="_설계대도급(es)_1" xfId="5291"/>
    <cellStyle name="_설계대도급(es)_건축(es)" xfId="5292"/>
    <cellStyle name="_설계대도급(es)_설계대도급(es)" xfId="5293"/>
    <cellStyle name="_설계대도급(es)_설계대도급(es)_건축(es)" xfId="5294"/>
    <cellStyle name="_설계대도급_건축(es)" xfId="5295"/>
    <cellStyle name="_설계대도급_설계대도급(es)" xfId="5296"/>
    <cellStyle name="_설계대도급_설계대도급(es)_건축(es)" xfId="5297"/>
    <cellStyle name="_설계서(040701)" xfId="446"/>
    <cellStyle name="_설계서(0522)" xfId="447"/>
    <cellStyle name="_설계서(발주용)" xfId="5298"/>
    <cellStyle name="_x0001__설계서(발주용)" xfId="5299"/>
    <cellStyle name="_설계서(발주용)_1공구" xfId="5300"/>
    <cellStyle name="_설계서(발주용)_1공구_보고서(3공구-4월7)" xfId="5301"/>
    <cellStyle name="_설계서(발주용)_고서-담양(2공구) 3차 ES 보고서(9월1일)" xfId="5302"/>
    <cellStyle name="_설계서(발주용)_고서담양(2공구)_04.07" xfId="5303"/>
    <cellStyle name="_설계서(발주용)_보고서(1공구)-4월7일" xfId="5304"/>
    <cellStyle name="_설계서(발주용)_보고서(2004년2월1일자)" xfId="5305"/>
    <cellStyle name="_설계서(발주용)_보고서(2공구)" xfId="5306"/>
    <cellStyle name="_설계서(발주용)_보고서(3공구)-3월14일" xfId="5307"/>
    <cellStyle name="_설계서(발주용)_보고서(3공구-3월14)" xfId="5308"/>
    <cellStyle name="_설계서(발주용)_보고서(3공구-4월7)" xfId="5309"/>
    <cellStyle name="_설계서(발주용)_보고서(4공구)" xfId="5310"/>
    <cellStyle name="_설계서(발주용)_보고서(4공구)_보고서(3공구-4월7)" xfId="5311"/>
    <cellStyle name="_설계서(발주용)_보고서(5공구)" xfId="5312"/>
    <cellStyle name="_설계서(발주용)_보고서(7공구)" xfId="5313"/>
    <cellStyle name="_설계서(발주용)_보고서(7공구)_보고서(3공구-4월7)" xfId="5314"/>
    <cellStyle name="_설계서(발주용)_보고서(건축)50" xfId="5315"/>
    <cellStyle name="_설계서(발주용)_보고서(건축)6번이슬정오" xfId="5316"/>
    <cellStyle name="_설계서(발주용)_보고서(토목)" xfId="5317"/>
    <cellStyle name="_설계서(발주용)_북면원덕 보고서" xfId="5318"/>
    <cellStyle name="_설계서(발주용)_북면원덕 보고서(조달청양식)2004년4월30일-최종수정" xfId="5319"/>
    <cellStyle name="_설계서(발주용)_북면원덕(예상K치)" xfId="5320"/>
    <cellStyle name="_설계서(발주용)_분당선(왕십리-청담간)" xfId="5321"/>
    <cellStyle name="_설계서(발주용)_붙임12참조(현풍-김천6공구)" xfId="5322"/>
    <cellStyle name="_설계서(발주용)_서울지하철 301 ES 보고서(9월1일)" xfId="5323"/>
    <cellStyle name="_설계서(발주용)_서울지하철 301 ES 보고서(9월1일)수정" xfId="5324"/>
    <cellStyle name="_설계서(발주용)_서천공주4공구조달청양식" xfId="5325"/>
    <cellStyle name="_설계서(발주용)_서천공주4공구조달청양식_보고서(3공구-4월7)" xfId="5326"/>
    <cellStyle name="_설계서(발주용)_성남도촌지구 1차 ES 보고서" xfId="5327"/>
    <cellStyle name="_설계서(발주용)_장담2공구 수정보고서(11월18일자)" xfId="5328"/>
    <cellStyle name="_설계서(발주용)_장담2공구 총괄보고서" xfId="5329"/>
    <cellStyle name="_설계서(발주용)_장담보고서(2공구)-4월1일" xfId="5330"/>
    <cellStyle name="_설계서(발주용)_장담보고서(2공구)-건축" xfId="5331"/>
    <cellStyle name="_설계서(발주용)_장담보고서(3공구)-2월28일-예상치" xfId="5332"/>
    <cellStyle name="_설계서(발주용)_장담보고서(3공구)3차보고서(08월31일자)" xfId="5333"/>
    <cellStyle name="_설계서(발주용)_전체간지" xfId="5334"/>
    <cellStyle name="_설계서(발주용)_정천상전1차ES보고서(8월31일자)" xfId="5335"/>
    <cellStyle name="_설계서(발주용)_조달청양식산출근거대당1" xfId="5336"/>
    <cellStyle name="_설계서-광산로" xfId="3648"/>
    <cellStyle name="_섬진강 산출서" xfId="448"/>
    <cellStyle name="_세원IBS-한림대학교" xfId="449"/>
    <cellStyle name="_송도신도시" xfId="7681"/>
    <cellStyle name="_송도신도시1-2공구(투찰)" xfId="7682"/>
    <cellStyle name="_송도신도시1-2공구(투찰)_궤도공사" xfId="7683"/>
    <cellStyle name="_송도신도시1-2공구(투찰)_궤도공사_궤도공사" xfId="7684"/>
    <cellStyle name="_수량산출용지" xfId="5337"/>
    <cellStyle name="_스테인레스 가로등주" xfId="450"/>
    <cellStyle name="_스포츠외교" xfId="451"/>
    <cellStyle name="_승강기 및 CRT 감시반(0416)" xfId="452"/>
    <cellStyle name="_승강기 및 CRT 감시반(설치)" xfId="454"/>
    <cellStyle name="_시방서" xfId="7685"/>
    <cellStyle name="_시스템개선공사" xfId="455"/>
    <cellStyle name="_신도림아파트임시" xfId="7686"/>
    <cellStyle name="_신선대 대나무매트공법(최종)" xfId="5338"/>
    <cellStyle name="_신태백(가실행)" xfId="5339"/>
    <cellStyle name="_신태백(가실행)_1" xfId="5340"/>
    <cellStyle name="_신태백(가실행)_1_경찰서-터미널간도로(투찰)②" xfId="9401"/>
    <cellStyle name="_신태백(가실행)_1_경찰서-터미널간도로(투찰)②_마현생창(동양고속)" xfId="9402"/>
    <cellStyle name="_신태백(가실행)_1_경찰서-터미널간도로(투찰)②_마현생창(동양고속)_왜관-태평건설" xfId="9403"/>
    <cellStyle name="_신태백(가실행)_1_경찰서-터미널간도로(투찰)②_왜관-태평건설" xfId="9404"/>
    <cellStyle name="_신태백(가실행)_1_마현생창(동양고속)" xfId="9405"/>
    <cellStyle name="_신태백(가실행)_1_마현생창(동양고속)_왜관-태평건설" xfId="9406"/>
    <cellStyle name="_신태백(가실행)_1_봉무지방산업단지도로(투찰)②" xfId="9407"/>
    <cellStyle name="_신태백(가실행)_1_봉무지방산업단지도로(투찰)②_마현생창(동양고속)" xfId="9408"/>
    <cellStyle name="_신태백(가실행)_1_봉무지방산업단지도로(투찰)②_마현생창(동양고속)_왜관-태평건설" xfId="9409"/>
    <cellStyle name="_신태백(가실행)_1_봉무지방산업단지도로(투찰)②_왜관-태평건설" xfId="9410"/>
    <cellStyle name="_신태백(가실행)_1_봉무지방산업단지도로(투찰)②+0.250%" xfId="9411"/>
    <cellStyle name="_신태백(가실행)_1_봉무지방산업단지도로(투찰)②+0.250%_마현생창(동양고속)" xfId="9412"/>
    <cellStyle name="_신태백(가실행)_1_봉무지방산업단지도로(투찰)②+0.250%_마현생창(동양고속)_왜관-태평건설" xfId="9413"/>
    <cellStyle name="_신태백(가실행)_1_봉무지방산업단지도로(투찰)②+0.250%_왜관-태평건설" xfId="9414"/>
    <cellStyle name="_신태백(가실행)_1_설계내역(1-2차분 45억)당초 변경" xfId="5341"/>
    <cellStyle name="_신태백(가실행)_1_설계내역(1-2차분 45억)당초 변경_ES적용금액산출(2002.8.14)" xfId="5342"/>
    <cellStyle name="_신태백(가실행)_1_설계내역(1-2차분 45억)당초 변경_원주적용대가" xfId="5343"/>
    <cellStyle name="_신태백(가실행)_1_왜관-태평건설" xfId="9415"/>
    <cellStyle name="_신태백(가실행)_1_합덕-신례원(2공구)투찰" xfId="5344"/>
    <cellStyle name="_신태백(가실행)_1_합덕-신례원(2공구)투찰_경찰서-터미널간도로(투찰)②" xfId="9416"/>
    <cellStyle name="_신태백(가실행)_1_합덕-신례원(2공구)투찰_경찰서-터미널간도로(투찰)②_마현생창(동양고속)" xfId="9417"/>
    <cellStyle name="_신태백(가실행)_1_합덕-신례원(2공구)투찰_경찰서-터미널간도로(투찰)②_마현생창(동양고속)_왜관-태평건설" xfId="9418"/>
    <cellStyle name="_신태백(가실행)_1_합덕-신례원(2공구)투찰_경찰서-터미널간도로(투찰)②_왜관-태평건설" xfId="9419"/>
    <cellStyle name="_신태백(가실행)_1_합덕-신례원(2공구)투찰_마현생창(동양고속)" xfId="9420"/>
    <cellStyle name="_신태백(가실행)_1_합덕-신례원(2공구)투찰_마현생창(동양고속)_왜관-태평건설" xfId="9421"/>
    <cellStyle name="_신태백(가실행)_1_합덕-신례원(2공구)투찰_봉무지방산업단지도로(투찰)②" xfId="9422"/>
    <cellStyle name="_신태백(가실행)_1_합덕-신례원(2공구)투찰_봉무지방산업단지도로(투찰)②_마현생창(동양고속)" xfId="9423"/>
    <cellStyle name="_신태백(가실행)_1_합덕-신례원(2공구)투찰_봉무지방산업단지도로(투찰)②_마현생창(동양고속)_왜관-태평건설" xfId="9424"/>
    <cellStyle name="_신태백(가실행)_1_합덕-신례원(2공구)투찰_봉무지방산업단지도로(투찰)②_왜관-태평건설" xfId="9425"/>
    <cellStyle name="_신태백(가실행)_1_합덕-신례원(2공구)투찰_봉무지방산업단지도로(투찰)②+0.250%" xfId="9426"/>
    <cellStyle name="_신태백(가실행)_1_합덕-신례원(2공구)투찰_봉무지방산업단지도로(투찰)②+0.250%_마현생창(동양고속)" xfId="9427"/>
    <cellStyle name="_신태백(가실행)_1_합덕-신례원(2공구)투찰_봉무지방산업단지도로(투찰)②+0.250%_마현생창(동양고속)_왜관-태평건설" xfId="9428"/>
    <cellStyle name="_신태백(가실행)_1_합덕-신례원(2공구)투찰_봉무지방산업단지도로(투찰)②+0.250%_왜관-태평건설" xfId="9429"/>
    <cellStyle name="_신태백(가실행)_1_합덕-신례원(2공구)투찰_설계내역(1-2차분 45억)당초 변경" xfId="5345"/>
    <cellStyle name="_신태백(가실행)_1_합덕-신례원(2공구)투찰_설계내역(1-2차분 45억)당초 변경_ES적용금액산출(2002.8.14)" xfId="5346"/>
    <cellStyle name="_신태백(가실행)_1_합덕-신례원(2공구)투찰_설계내역(1-2차분 45억)당초 변경_원주적용대가" xfId="5347"/>
    <cellStyle name="_신태백(가실행)_1_합덕-신례원(2공구)투찰_왜관-태평건설" xfId="9430"/>
    <cellStyle name="_신태백(가실행)_1_합덕-신례원(2공구)투찰_합덕-신례원(2공구)투찰" xfId="5348"/>
    <cellStyle name="_신태백(가실행)_1_합덕-신례원(2공구)투찰_합덕-신례원(2공구)투찰_경찰서-터미널간도로(투찰)②" xfId="9431"/>
    <cellStyle name="_신태백(가실행)_1_합덕-신례원(2공구)투찰_합덕-신례원(2공구)투찰_경찰서-터미널간도로(투찰)②_마현생창(동양고속)" xfId="9432"/>
    <cellStyle name="_신태백(가실행)_1_합덕-신례원(2공구)투찰_합덕-신례원(2공구)투찰_경찰서-터미널간도로(투찰)②_마현생창(동양고속)_왜관-태평건설" xfId="9433"/>
    <cellStyle name="_신태백(가실행)_1_합덕-신례원(2공구)투찰_합덕-신례원(2공구)투찰_경찰서-터미널간도로(투찰)②_왜관-태평건설" xfId="9434"/>
    <cellStyle name="_신태백(가실행)_1_합덕-신례원(2공구)투찰_합덕-신례원(2공구)투찰_마현생창(동양고속)" xfId="9435"/>
    <cellStyle name="_신태백(가실행)_1_합덕-신례원(2공구)투찰_합덕-신례원(2공구)투찰_마현생창(동양고속)_왜관-태평건설" xfId="9436"/>
    <cellStyle name="_신태백(가실행)_1_합덕-신례원(2공구)투찰_합덕-신례원(2공구)투찰_봉무지방산업단지도로(투찰)②" xfId="9437"/>
    <cellStyle name="_신태백(가실행)_1_합덕-신례원(2공구)투찰_합덕-신례원(2공구)투찰_봉무지방산업단지도로(투찰)②_마현생창(동양고속)" xfId="9438"/>
    <cellStyle name="_신태백(가실행)_1_합덕-신례원(2공구)투찰_합덕-신례원(2공구)투찰_봉무지방산업단지도로(투찰)②_마현생창(동양고속)_왜관-태평건설" xfId="9439"/>
    <cellStyle name="_신태백(가실행)_1_합덕-신례원(2공구)투찰_합덕-신례원(2공구)투찰_봉무지방산업단지도로(투찰)②_왜관-태평건설" xfId="9440"/>
    <cellStyle name="_신태백(가실행)_1_합덕-신례원(2공구)투찰_합덕-신례원(2공구)투찰_봉무지방산업단지도로(투찰)②+0.250%" xfId="9441"/>
    <cellStyle name="_신태백(가실행)_1_합덕-신례원(2공구)투찰_합덕-신례원(2공구)투찰_봉무지방산업단지도로(투찰)②+0.250%_마현생창(동양고속)" xfId="9442"/>
    <cellStyle name="_신태백(가실행)_1_합덕-신례원(2공구)투찰_합덕-신례원(2공구)투찰_봉무지방산업단지도로(투찰)②+0.250%_마현생창(동양고속)_왜관-태평건설" xfId="9443"/>
    <cellStyle name="_신태백(가실행)_1_합덕-신례원(2공구)투찰_합덕-신례원(2공구)투찰_봉무지방산업단지도로(투찰)②+0.250%_왜관-태평건설" xfId="9444"/>
    <cellStyle name="_신태백(가실행)_1_합덕-신례원(2공구)투찰_합덕-신례원(2공구)투찰_설계내역(1-2차분 45억)당초 변경" xfId="5349"/>
    <cellStyle name="_신태백(가실행)_1_합덕-신례원(2공구)투찰_합덕-신례원(2공구)투찰_설계내역(1-2차분 45억)당초 변경_ES적용금액산출(2002.8.14)" xfId="5350"/>
    <cellStyle name="_신태백(가실행)_1_합덕-신례원(2공구)투찰_합덕-신례원(2공구)투찰_설계내역(1-2차분 45억)당초 변경_원주적용대가" xfId="5351"/>
    <cellStyle name="_신태백(가실행)_1_합덕-신례원(2공구)투찰_합덕-신례원(2공구)투찰_왜관-태평건설" xfId="9445"/>
    <cellStyle name="_신태백(가실행)_경찰서-터미널간도로(투찰)②" xfId="9446"/>
    <cellStyle name="_신태백(가실행)_경찰서-터미널간도로(투찰)②_마현생창(동양고속)" xfId="9447"/>
    <cellStyle name="_신태백(가실행)_경찰서-터미널간도로(투찰)②_마현생창(동양고속)_왜관-태평건설" xfId="9448"/>
    <cellStyle name="_신태백(가실행)_경찰서-터미널간도로(투찰)②_왜관-태평건설" xfId="9449"/>
    <cellStyle name="_신태백(가실행)_도덕-고흥도로(투찰)" xfId="5352"/>
    <cellStyle name="_신태백(가실행)_도덕-고흥도로(투찰)_경찰서-터미널간도로(투찰)②" xfId="9450"/>
    <cellStyle name="_신태백(가실행)_도덕-고흥도로(투찰)_경찰서-터미널간도로(투찰)②_마현생창(동양고속)" xfId="9451"/>
    <cellStyle name="_신태백(가실행)_도덕-고흥도로(투찰)_경찰서-터미널간도로(투찰)②_마현생창(동양고속)_왜관-태평건설" xfId="9452"/>
    <cellStyle name="_신태백(가실행)_도덕-고흥도로(투찰)_경찰서-터미널간도로(투찰)②_왜관-태평건설" xfId="9453"/>
    <cellStyle name="_신태백(가실행)_도덕-고흥도로(투찰)_마현생창(동양고속)" xfId="9454"/>
    <cellStyle name="_신태백(가실행)_도덕-고흥도로(투찰)_마현생창(동양고속)_왜관-태평건설" xfId="9455"/>
    <cellStyle name="_신태백(가실행)_도덕-고흥도로(투찰)_봉무지방산업단지도로(투찰)②" xfId="9456"/>
    <cellStyle name="_신태백(가실행)_도덕-고흥도로(투찰)_봉무지방산업단지도로(투찰)②_마현생창(동양고속)" xfId="9457"/>
    <cellStyle name="_신태백(가실행)_도덕-고흥도로(투찰)_봉무지방산업단지도로(투찰)②_마현생창(동양고속)_왜관-태평건설" xfId="9458"/>
    <cellStyle name="_신태백(가실행)_도덕-고흥도로(투찰)_봉무지방산업단지도로(투찰)②_왜관-태평건설" xfId="9459"/>
    <cellStyle name="_신태백(가실행)_도덕-고흥도로(투찰)_봉무지방산업단지도로(투찰)②+0.250%" xfId="9460"/>
    <cellStyle name="_신태백(가실행)_도덕-고흥도로(투찰)_봉무지방산업단지도로(투찰)②+0.250%_마현생창(동양고속)" xfId="9461"/>
    <cellStyle name="_신태백(가실행)_도덕-고흥도로(투찰)_봉무지방산업단지도로(투찰)②+0.250%_마현생창(동양고속)_왜관-태평건설" xfId="9462"/>
    <cellStyle name="_신태백(가실행)_도덕-고흥도로(투찰)_봉무지방산업단지도로(투찰)②+0.250%_왜관-태평건설" xfId="9463"/>
    <cellStyle name="_신태백(가실행)_도덕-고흥도로(투찰)_설계내역(1-2차분 45억)당초 변경" xfId="5353"/>
    <cellStyle name="_신태백(가실행)_도덕-고흥도로(투찰)_설계내역(1-2차분 45억)당초 변경_ES적용금액산출(2002.8.14)" xfId="5354"/>
    <cellStyle name="_신태백(가실행)_도덕-고흥도로(투찰)_설계내역(1-2차분 45억)당초 변경_원주적용대가" xfId="5355"/>
    <cellStyle name="_신태백(가실행)_도덕-고흥도로(투찰)_왜관-태평건설" xfId="9464"/>
    <cellStyle name="_신태백(가실행)_도덕-고흥도로(투찰)_합덕-신례원(2공구)투찰" xfId="5356"/>
    <cellStyle name="_신태백(가실행)_도덕-고흥도로(투찰)_합덕-신례원(2공구)투찰_경찰서-터미널간도로(투찰)②" xfId="9465"/>
    <cellStyle name="_신태백(가실행)_도덕-고흥도로(투찰)_합덕-신례원(2공구)투찰_경찰서-터미널간도로(투찰)②_마현생창(동양고속)" xfId="9466"/>
    <cellStyle name="_신태백(가실행)_도덕-고흥도로(투찰)_합덕-신례원(2공구)투찰_경찰서-터미널간도로(투찰)②_마현생창(동양고속)_왜관-태평건설" xfId="9467"/>
    <cellStyle name="_신태백(가실행)_도덕-고흥도로(투찰)_합덕-신례원(2공구)투찰_경찰서-터미널간도로(투찰)②_왜관-태평건설" xfId="9468"/>
    <cellStyle name="_신태백(가실행)_도덕-고흥도로(투찰)_합덕-신례원(2공구)투찰_마현생창(동양고속)" xfId="9469"/>
    <cellStyle name="_신태백(가실행)_도덕-고흥도로(투찰)_합덕-신례원(2공구)투찰_마현생창(동양고속)_왜관-태평건설" xfId="9470"/>
    <cellStyle name="_신태백(가실행)_도덕-고흥도로(투찰)_합덕-신례원(2공구)투찰_봉무지방산업단지도로(투찰)②" xfId="9471"/>
    <cellStyle name="_신태백(가실행)_도덕-고흥도로(투찰)_합덕-신례원(2공구)투찰_봉무지방산업단지도로(투찰)②_마현생창(동양고속)" xfId="9472"/>
    <cellStyle name="_신태백(가실행)_도덕-고흥도로(투찰)_합덕-신례원(2공구)투찰_봉무지방산업단지도로(투찰)②_마현생창(동양고속)_왜관-태평건설" xfId="9473"/>
    <cellStyle name="_신태백(가실행)_도덕-고흥도로(투찰)_합덕-신례원(2공구)투찰_봉무지방산업단지도로(투찰)②_왜관-태평건설" xfId="9474"/>
    <cellStyle name="_신태백(가실행)_도덕-고흥도로(투찰)_합덕-신례원(2공구)투찰_봉무지방산업단지도로(투찰)②+0.250%" xfId="9475"/>
    <cellStyle name="_신태백(가실행)_도덕-고흥도로(투찰)_합덕-신례원(2공구)투찰_봉무지방산업단지도로(투찰)②+0.250%_마현생창(동양고속)" xfId="9476"/>
    <cellStyle name="_신태백(가실행)_도덕-고흥도로(투찰)_합덕-신례원(2공구)투찰_봉무지방산업단지도로(투찰)②+0.250%_마현생창(동양고속)_왜관-태평건설" xfId="9477"/>
    <cellStyle name="_신태백(가실행)_도덕-고흥도로(투찰)_합덕-신례원(2공구)투찰_봉무지방산업단지도로(투찰)②+0.250%_왜관-태평건설" xfId="9478"/>
    <cellStyle name="_신태백(가실행)_도덕-고흥도로(투찰)_합덕-신례원(2공구)투찰_설계내역(1-2차분 45억)당초 변경" xfId="5357"/>
    <cellStyle name="_신태백(가실행)_도덕-고흥도로(투찰)_합덕-신례원(2공구)투찰_설계내역(1-2차분 45억)당초 변경_ES적용금액산출(2002.8.14)" xfId="5358"/>
    <cellStyle name="_신태백(가실행)_도덕-고흥도로(투찰)_합덕-신례원(2공구)투찰_설계내역(1-2차분 45억)당초 변경_원주적용대가" xfId="5359"/>
    <cellStyle name="_신태백(가실행)_도덕-고흥도로(투찰)_합덕-신례원(2공구)투찰_왜관-태평건설" xfId="9479"/>
    <cellStyle name="_신태백(가실행)_도덕-고흥도로(투찰)_합덕-신례원(2공구)투찰_합덕-신례원(2공구)투찰" xfId="5360"/>
    <cellStyle name="_신태백(가실행)_도덕-고흥도로(투찰)_합덕-신례원(2공구)투찰_합덕-신례원(2공구)투찰_경찰서-터미널간도로(투찰)②" xfId="9480"/>
    <cellStyle name="_신태백(가실행)_도덕-고흥도로(투찰)_합덕-신례원(2공구)투찰_합덕-신례원(2공구)투찰_경찰서-터미널간도로(투찰)②_마현생창(동양고속)" xfId="9481"/>
    <cellStyle name="_신태백(가실행)_도덕-고흥도로(투찰)_합덕-신례원(2공구)투찰_합덕-신례원(2공구)투찰_경찰서-터미널간도로(투찰)②_마현생창(동양고속)_왜관-태평건설" xfId="9482"/>
    <cellStyle name="_신태백(가실행)_도덕-고흥도로(투찰)_합덕-신례원(2공구)투찰_합덕-신례원(2공구)투찰_경찰서-터미널간도로(투찰)②_왜관-태평건설" xfId="9483"/>
    <cellStyle name="_신태백(가실행)_도덕-고흥도로(투찰)_합덕-신례원(2공구)투찰_합덕-신례원(2공구)투찰_마현생창(동양고속)" xfId="9484"/>
    <cellStyle name="_신태백(가실행)_도덕-고흥도로(투찰)_합덕-신례원(2공구)투찰_합덕-신례원(2공구)투찰_마현생창(동양고속)_왜관-태평건설" xfId="9485"/>
    <cellStyle name="_신태백(가실행)_도덕-고흥도로(투찰)_합덕-신례원(2공구)투찰_합덕-신례원(2공구)투찰_봉무지방산업단지도로(투찰)②" xfId="9486"/>
    <cellStyle name="_신태백(가실행)_도덕-고흥도로(투찰)_합덕-신례원(2공구)투찰_합덕-신례원(2공구)투찰_봉무지방산업단지도로(투찰)②_마현생창(동양고속)" xfId="9487"/>
    <cellStyle name="_신태백(가실행)_도덕-고흥도로(투찰)_합덕-신례원(2공구)투찰_합덕-신례원(2공구)투찰_봉무지방산업단지도로(투찰)②_마현생창(동양고속)_왜관-태평건설" xfId="9488"/>
    <cellStyle name="_신태백(가실행)_도덕-고흥도로(투찰)_합덕-신례원(2공구)투찰_합덕-신례원(2공구)투찰_봉무지방산업단지도로(투찰)②_왜관-태평건설" xfId="9489"/>
    <cellStyle name="_신태백(가실행)_도덕-고흥도로(투찰)_합덕-신례원(2공구)투찰_합덕-신례원(2공구)투찰_봉무지방산업단지도로(투찰)②+0.250%" xfId="9490"/>
    <cellStyle name="_신태백(가실행)_도덕-고흥도로(투찰)_합덕-신례원(2공구)투찰_합덕-신례원(2공구)투찰_봉무지방산업단지도로(투찰)②+0.250%_마현생창(동양고속)" xfId="9491"/>
    <cellStyle name="_신태백(가실행)_도덕-고흥도로(투찰)_합덕-신례원(2공구)투찰_합덕-신례원(2공구)투찰_봉무지방산업단지도로(투찰)②+0.250%_마현생창(동양고속)_왜관-태평건설" xfId="9492"/>
    <cellStyle name="_신태백(가실행)_도덕-고흥도로(투찰)_합덕-신례원(2공구)투찰_합덕-신례원(2공구)투찰_봉무지방산업단지도로(투찰)②+0.250%_왜관-태평건설" xfId="9493"/>
    <cellStyle name="_신태백(가실행)_도덕-고흥도로(투찰)_합덕-신례원(2공구)투찰_합덕-신례원(2공구)투찰_설계내역(1-2차분 45억)당초 변경" xfId="5361"/>
    <cellStyle name="_신태백(가실행)_도덕-고흥도로(투찰)_합덕-신례원(2공구)투찰_합덕-신례원(2공구)투찰_설계내역(1-2차분 45억)당초 변경_ES적용금액산출(2002.8.14)" xfId="5362"/>
    <cellStyle name="_신태백(가실행)_도덕-고흥도로(투찰)_합덕-신례원(2공구)투찰_합덕-신례원(2공구)투찰_설계내역(1-2차분 45억)당초 변경_원주적용대가" xfId="5363"/>
    <cellStyle name="_신태백(가실행)_도덕-고흥도로(투찰)_합덕-신례원(2공구)투찰_합덕-신례원(2공구)투찰_왜관-태평건설" xfId="9494"/>
    <cellStyle name="_신태백(가실행)_마현생창(동양고속)" xfId="9495"/>
    <cellStyle name="_신태백(가실행)_마현생창(동양고속)_왜관-태평건설" xfId="9496"/>
    <cellStyle name="_신태백(가실행)_봉무지방산업단지도로(투찰)②" xfId="9497"/>
    <cellStyle name="_신태백(가실행)_봉무지방산업단지도로(투찰)②_마현생창(동양고속)" xfId="9498"/>
    <cellStyle name="_신태백(가실행)_봉무지방산업단지도로(투찰)②_마현생창(동양고속)_왜관-태평건설" xfId="9499"/>
    <cellStyle name="_신태백(가실행)_봉무지방산업단지도로(투찰)②_왜관-태평건설" xfId="9500"/>
    <cellStyle name="_신태백(가실행)_봉무지방산업단지도로(투찰)②+0.250%" xfId="9501"/>
    <cellStyle name="_신태백(가실행)_봉무지방산업단지도로(투찰)②+0.250%_마현생창(동양고속)" xfId="9502"/>
    <cellStyle name="_신태백(가실행)_봉무지방산업단지도로(투찰)②+0.250%_마현생창(동양고속)_왜관-태평건설" xfId="9503"/>
    <cellStyle name="_신태백(가실행)_봉무지방산업단지도로(투찰)②+0.250%_왜관-태평건설" xfId="9504"/>
    <cellStyle name="_신태백(가실행)_설계내역(1-2차분 45억)당초 변경" xfId="5364"/>
    <cellStyle name="_신태백(가실행)_설계내역(1-2차분 45억)당초 변경_ES적용금액산출(2002.8.14)" xfId="5365"/>
    <cellStyle name="_신태백(가실행)_설계내역(1-2차분 45억)당초 변경_원주적용대가" xfId="5366"/>
    <cellStyle name="_신태백(가실행)_안산부대(투찰)⑤" xfId="5367"/>
    <cellStyle name="_신태백(가실행)_안산부대(투찰)⑤_경찰서-터미널간도로(투찰)②" xfId="9505"/>
    <cellStyle name="_신태백(가실행)_안산부대(투찰)⑤_경찰서-터미널간도로(투찰)②_마현생창(동양고속)" xfId="9506"/>
    <cellStyle name="_신태백(가실행)_안산부대(투찰)⑤_경찰서-터미널간도로(투찰)②_마현생창(동양고속)_왜관-태평건설" xfId="9507"/>
    <cellStyle name="_신태백(가실행)_안산부대(투찰)⑤_경찰서-터미널간도로(투찰)②_왜관-태평건설" xfId="9508"/>
    <cellStyle name="_신태백(가실행)_안산부대(투찰)⑤_마현생창(동양고속)" xfId="9509"/>
    <cellStyle name="_신태백(가실행)_안산부대(투찰)⑤_마현생창(동양고속)_왜관-태평건설" xfId="9510"/>
    <cellStyle name="_신태백(가실행)_안산부대(투찰)⑤_봉무지방산업단지도로(투찰)②" xfId="9511"/>
    <cellStyle name="_신태백(가실행)_안산부대(투찰)⑤_봉무지방산업단지도로(투찰)②_마현생창(동양고속)" xfId="9512"/>
    <cellStyle name="_신태백(가실행)_안산부대(투찰)⑤_봉무지방산업단지도로(투찰)②_마현생창(동양고속)_왜관-태평건설" xfId="9513"/>
    <cellStyle name="_신태백(가실행)_안산부대(투찰)⑤_봉무지방산업단지도로(투찰)②_왜관-태평건설" xfId="9514"/>
    <cellStyle name="_신태백(가실행)_안산부대(투찰)⑤_봉무지방산업단지도로(투찰)②+0.250%" xfId="9515"/>
    <cellStyle name="_신태백(가실행)_안산부대(투찰)⑤_봉무지방산업단지도로(투찰)②+0.250%_마현생창(동양고속)" xfId="9516"/>
    <cellStyle name="_신태백(가실행)_안산부대(투찰)⑤_봉무지방산업단지도로(투찰)②+0.250%_마현생창(동양고속)_왜관-태평건설" xfId="9517"/>
    <cellStyle name="_신태백(가실행)_안산부대(투찰)⑤_봉무지방산업단지도로(투찰)②+0.250%_왜관-태평건설" xfId="9518"/>
    <cellStyle name="_신태백(가실행)_안산부대(투찰)⑤_설계내역(1-2차분 45억)당초 변경" xfId="5368"/>
    <cellStyle name="_신태백(가실행)_안산부대(투찰)⑤_설계내역(1-2차분 45억)당초 변경_ES적용금액산출(2002.8.14)" xfId="5369"/>
    <cellStyle name="_신태백(가실행)_안산부대(투찰)⑤_설계내역(1-2차분 45억)당초 변경_원주적용대가" xfId="5370"/>
    <cellStyle name="_신태백(가실행)_안산부대(투찰)⑤_왜관-태평건설" xfId="9519"/>
    <cellStyle name="_신태백(가실행)_안산부대(투찰)⑤_합덕-신례원(2공구)투찰" xfId="5371"/>
    <cellStyle name="_신태백(가실행)_안산부대(투찰)⑤_합덕-신례원(2공구)투찰_경찰서-터미널간도로(투찰)②" xfId="9520"/>
    <cellStyle name="_신태백(가실행)_안산부대(투찰)⑤_합덕-신례원(2공구)투찰_경찰서-터미널간도로(투찰)②_마현생창(동양고속)" xfId="9521"/>
    <cellStyle name="_신태백(가실행)_안산부대(투찰)⑤_합덕-신례원(2공구)투찰_경찰서-터미널간도로(투찰)②_마현생창(동양고속)_왜관-태평건설" xfId="9522"/>
    <cellStyle name="_신태백(가실행)_안산부대(투찰)⑤_합덕-신례원(2공구)투찰_경찰서-터미널간도로(투찰)②_왜관-태평건설" xfId="9523"/>
    <cellStyle name="_신태백(가실행)_안산부대(투찰)⑤_합덕-신례원(2공구)투찰_마현생창(동양고속)" xfId="9524"/>
    <cellStyle name="_신태백(가실행)_안산부대(투찰)⑤_합덕-신례원(2공구)투찰_마현생창(동양고속)_왜관-태평건설" xfId="9525"/>
    <cellStyle name="_신태백(가실행)_안산부대(투찰)⑤_합덕-신례원(2공구)투찰_봉무지방산업단지도로(투찰)②" xfId="9526"/>
    <cellStyle name="_신태백(가실행)_안산부대(투찰)⑤_합덕-신례원(2공구)투찰_봉무지방산업단지도로(투찰)②_마현생창(동양고속)" xfId="9527"/>
    <cellStyle name="_신태백(가실행)_안산부대(투찰)⑤_합덕-신례원(2공구)투찰_봉무지방산업단지도로(투찰)②_마현생창(동양고속)_왜관-태평건설" xfId="9528"/>
    <cellStyle name="_신태백(가실행)_안산부대(투찰)⑤_합덕-신례원(2공구)투찰_봉무지방산업단지도로(투찰)②_왜관-태평건설" xfId="9529"/>
    <cellStyle name="_신태백(가실행)_안산부대(투찰)⑤_합덕-신례원(2공구)투찰_봉무지방산업단지도로(투찰)②+0.250%" xfId="9530"/>
    <cellStyle name="_신태백(가실행)_안산부대(투찰)⑤_합덕-신례원(2공구)투찰_봉무지방산업단지도로(투찰)②+0.250%_마현생창(동양고속)" xfId="9531"/>
    <cellStyle name="_신태백(가실행)_안산부대(투찰)⑤_합덕-신례원(2공구)투찰_봉무지방산업단지도로(투찰)②+0.250%_마현생창(동양고속)_왜관-태평건설" xfId="9532"/>
    <cellStyle name="_신태백(가실행)_안산부대(투찰)⑤_합덕-신례원(2공구)투찰_봉무지방산업단지도로(투찰)②+0.250%_왜관-태평건설" xfId="9533"/>
    <cellStyle name="_신태백(가실행)_안산부대(투찰)⑤_합덕-신례원(2공구)투찰_설계내역(1-2차분 45억)당초 변경" xfId="5372"/>
    <cellStyle name="_신태백(가실행)_안산부대(투찰)⑤_합덕-신례원(2공구)투찰_설계내역(1-2차분 45억)당초 변경_ES적용금액산출(2002.8.14)" xfId="5373"/>
    <cellStyle name="_신태백(가실행)_안산부대(투찰)⑤_합덕-신례원(2공구)투찰_설계내역(1-2차분 45억)당초 변경_원주적용대가" xfId="5374"/>
    <cellStyle name="_신태백(가실행)_안산부대(투찰)⑤_합덕-신례원(2공구)투찰_왜관-태평건설" xfId="9534"/>
    <cellStyle name="_신태백(가실행)_안산부대(투찰)⑤_합덕-신례원(2공구)투찰_합덕-신례원(2공구)투찰" xfId="5375"/>
    <cellStyle name="_신태백(가실행)_안산부대(투찰)⑤_합덕-신례원(2공구)투찰_합덕-신례원(2공구)투찰_경찰서-터미널간도로(투찰)②" xfId="9535"/>
    <cellStyle name="_신태백(가실행)_안산부대(투찰)⑤_합덕-신례원(2공구)투찰_합덕-신례원(2공구)투찰_경찰서-터미널간도로(투찰)②_마현생창(동양고속)" xfId="9536"/>
    <cellStyle name="_신태백(가실행)_안산부대(투찰)⑤_합덕-신례원(2공구)투찰_합덕-신례원(2공구)투찰_경찰서-터미널간도로(투찰)②_마현생창(동양고속)_왜관-태평건설" xfId="9537"/>
    <cellStyle name="_신태백(가실행)_안산부대(투찰)⑤_합덕-신례원(2공구)투찰_합덕-신례원(2공구)투찰_경찰서-터미널간도로(투찰)②_왜관-태평건설" xfId="9538"/>
    <cellStyle name="_신태백(가실행)_안산부대(투찰)⑤_합덕-신례원(2공구)투찰_합덕-신례원(2공구)투찰_마현생창(동양고속)" xfId="9539"/>
    <cellStyle name="_신태백(가실행)_안산부대(투찰)⑤_합덕-신례원(2공구)투찰_합덕-신례원(2공구)투찰_마현생창(동양고속)_왜관-태평건설" xfId="9540"/>
    <cellStyle name="_신태백(가실행)_안산부대(투찰)⑤_합덕-신례원(2공구)투찰_합덕-신례원(2공구)투찰_봉무지방산업단지도로(투찰)②" xfId="9541"/>
    <cellStyle name="_신태백(가실행)_안산부대(투찰)⑤_합덕-신례원(2공구)투찰_합덕-신례원(2공구)투찰_봉무지방산업단지도로(투찰)②_마현생창(동양고속)" xfId="9542"/>
    <cellStyle name="_신태백(가실행)_안산부대(투찰)⑤_합덕-신례원(2공구)투찰_합덕-신례원(2공구)투찰_봉무지방산업단지도로(투찰)②_마현생창(동양고속)_왜관-태평건설" xfId="9543"/>
    <cellStyle name="_신태백(가실행)_안산부대(투찰)⑤_합덕-신례원(2공구)투찰_합덕-신례원(2공구)투찰_봉무지방산업단지도로(투찰)②_왜관-태평건설" xfId="9544"/>
    <cellStyle name="_신태백(가실행)_안산부대(투찰)⑤_합덕-신례원(2공구)투찰_합덕-신례원(2공구)투찰_봉무지방산업단지도로(투찰)②+0.250%" xfId="9545"/>
    <cellStyle name="_신태백(가실행)_안산부대(투찰)⑤_합덕-신례원(2공구)투찰_합덕-신례원(2공구)투찰_봉무지방산업단지도로(투찰)②+0.250%_마현생창(동양고속)" xfId="9546"/>
    <cellStyle name="_신태백(가실행)_안산부대(투찰)⑤_합덕-신례원(2공구)투찰_합덕-신례원(2공구)투찰_봉무지방산업단지도로(투찰)②+0.250%_마현생창(동양고속)_왜관-태평건설" xfId="9547"/>
    <cellStyle name="_신태백(가실행)_안산부대(투찰)⑤_합덕-신례원(2공구)투찰_합덕-신례원(2공구)투찰_봉무지방산업단지도로(투찰)②+0.250%_왜관-태평건설" xfId="9548"/>
    <cellStyle name="_신태백(가실행)_안산부대(투찰)⑤_합덕-신례원(2공구)투찰_합덕-신례원(2공구)투찰_설계내역(1-2차분 45억)당초 변경" xfId="5376"/>
    <cellStyle name="_신태백(가실행)_안산부대(투찰)⑤_합덕-신례원(2공구)투찰_합덕-신례원(2공구)투찰_설계내역(1-2차분 45억)당초 변경_ES적용금액산출(2002.8.14)" xfId="5377"/>
    <cellStyle name="_신태백(가실행)_안산부대(투찰)⑤_합덕-신례원(2공구)투찰_합덕-신례원(2공구)투찰_설계내역(1-2차분 45억)당초 변경_원주적용대가" xfId="5378"/>
    <cellStyle name="_신태백(가실행)_안산부대(투찰)⑤_합덕-신례원(2공구)투찰_합덕-신례원(2공구)투찰_왜관-태평건설" xfId="9549"/>
    <cellStyle name="_신태백(가실행)_양곡부두(투찰)-0.31%" xfId="5379"/>
    <cellStyle name="_신태백(가실행)_양곡부두(투찰)-0.31%_경찰서-터미널간도로(투찰)②" xfId="9550"/>
    <cellStyle name="_신태백(가실행)_양곡부두(투찰)-0.31%_경찰서-터미널간도로(투찰)②_마현생창(동양고속)" xfId="9551"/>
    <cellStyle name="_신태백(가실행)_양곡부두(투찰)-0.31%_경찰서-터미널간도로(투찰)②_마현생창(동양고속)_왜관-태평건설" xfId="9552"/>
    <cellStyle name="_신태백(가실행)_양곡부두(투찰)-0.31%_경찰서-터미널간도로(투찰)②_왜관-태평건설" xfId="9553"/>
    <cellStyle name="_신태백(가실행)_양곡부두(투찰)-0.31%_마현생창(동양고속)" xfId="9554"/>
    <cellStyle name="_신태백(가실행)_양곡부두(투찰)-0.31%_마현생창(동양고속)_왜관-태평건설" xfId="9555"/>
    <cellStyle name="_신태백(가실행)_양곡부두(투찰)-0.31%_봉무지방산업단지도로(투찰)②" xfId="9556"/>
    <cellStyle name="_신태백(가실행)_양곡부두(투찰)-0.31%_봉무지방산업단지도로(투찰)②_마현생창(동양고속)" xfId="9557"/>
    <cellStyle name="_신태백(가실행)_양곡부두(투찰)-0.31%_봉무지방산업단지도로(투찰)②_마현생창(동양고속)_왜관-태평건설" xfId="9558"/>
    <cellStyle name="_신태백(가실행)_양곡부두(투찰)-0.31%_봉무지방산업단지도로(투찰)②_왜관-태평건설" xfId="9559"/>
    <cellStyle name="_신태백(가실행)_양곡부두(투찰)-0.31%_봉무지방산업단지도로(투찰)②+0.250%" xfId="9560"/>
    <cellStyle name="_신태백(가실행)_양곡부두(투찰)-0.31%_봉무지방산업단지도로(투찰)②+0.250%_마현생창(동양고속)" xfId="9561"/>
    <cellStyle name="_신태백(가실행)_양곡부두(투찰)-0.31%_봉무지방산업단지도로(투찰)②+0.250%_마현생창(동양고속)_왜관-태평건설" xfId="9562"/>
    <cellStyle name="_신태백(가실행)_양곡부두(투찰)-0.31%_봉무지방산업단지도로(투찰)②+0.250%_왜관-태평건설" xfId="9563"/>
    <cellStyle name="_신태백(가실행)_양곡부두(투찰)-0.31%_설계내역(1-2차분 45억)당초 변경" xfId="5380"/>
    <cellStyle name="_신태백(가실행)_양곡부두(투찰)-0.31%_설계내역(1-2차분 45억)당초 변경_ES적용금액산출(2002.8.14)" xfId="5381"/>
    <cellStyle name="_신태백(가실행)_양곡부두(투찰)-0.31%_설계내역(1-2차분 45억)당초 변경_원주적용대가" xfId="5382"/>
    <cellStyle name="_신태백(가실행)_양곡부두(투찰)-0.31%_왜관-태평건설" xfId="9564"/>
    <cellStyle name="_신태백(가실행)_양곡부두(투찰)-0.31%_합덕-신례원(2공구)투찰" xfId="5383"/>
    <cellStyle name="_신태백(가실행)_양곡부두(투찰)-0.31%_합덕-신례원(2공구)투찰_경찰서-터미널간도로(투찰)②" xfId="9565"/>
    <cellStyle name="_신태백(가실행)_양곡부두(투찰)-0.31%_합덕-신례원(2공구)투찰_경찰서-터미널간도로(투찰)②_마현생창(동양고속)" xfId="9566"/>
    <cellStyle name="_신태백(가실행)_양곡부두(투찰)-0.31%_합덕-신례원(2공구)투찰_경찰서-터미널간도로(투찰)②_마현생창(동양고속)_왜관-태평건설" xfId="9567"/>
    <cellStyle name="_신태백(가실행)_양곡부두(투찰)-0.31%_합덕-신례원(2공구)투찰_경찰서-터미널간도로(투찰)②_왜관-태평건설" xfId="9568"/>
    <cellStyle name="_신태백(가실행)_양곡부두(투찰)-0.31%_합덕-신례원(2공구)투찰_마현생창(동양고속)" xfId="9569"/>
    <cellStyle name="_신태백(가실행)_양곡부두(투찰)-0.31%_합덕-신례원(2공구)투찰_마현생창(동양고속)_왜관-태평건설" xfId="9570"/>
    <cellStyle name="_신태백(가실행)_양곡부두(투찰)-0.31%_합덕-신례원(2공구)투찰_봉무지방산업단지도로(투찰)②" xfId="9571"/>
    <cellStyle name="_신태백(가실행)_양곡부두(투찰)-0.31%_합덕-신례원(2공구)투찰_봉무지방산업단지도로(투찰)②_마현생창(동양고속)" xfId="9572"/>
    <cellStyle name="_신태백(가실행)_양곡부두(투찰)-0.31%_합덕-신례원(2공구)투찰_봉무지방산업단지도로(투찰)②_마현생창(동양고속)_왜관-태평건설" xfId="9573"/>
    <cellStyle name="_신태백(가실행)_양곡부두(투찰)-0.31%_합덕-신례원(2공구)투찰_봉무지방산업단지도로(투찰)②_왜관-태평건설" xfId="9574"/>
    <cellStyle name="_신태백(가실행)_양곡부두(투찰)-0.31%_합덕-신례원(2공구)투찰_봉무지방산업단지도로(투찰)②+0.250%" xfId="9575"/>
    <cellStyle name="_신태백(가실행)_양곡부두(투찰)-0.31%_합덕-신례원(2공구)투찰_봉무지방산업단지도로(투찰)②+0.250%_마현생창(동양고속)" xfId="9576"/>
    <cellStyle name="_신태백(가실행)_양곡부두(투찰)-0.31%_합덕-신례원(2공구)투찰_봉무지방산업단지도로(투찰)②+0.250%_마현생창(동양고속)_왜관-태평건설" xfId="9577"/>
    <cellStyle name="_신태백(가실행)_양곡부두(투찰)-0.31%_합덕-신례원(2공구)투찰_봉무지방산업단지도로(투찰)②+0.250%_왜관-태평건설" xfId="9578"/>
    <cellStyle name="_신태백(가실행)_양곡부두(투찰)-0.31%_합덕-신례원(2공구)투찰_설계내역(1-2차분 45억)당초 변경" xfId="5384"/>
    <cellStyle name="_신태백(가실행)_양곡부두(투찰)-0.31%_합덕-신례원(2공구)투찰_설계내역(1-2차분 45억)당초 변경_ES적용금액산출(2002.8.14)" xfId="5385"/>
    <cellStyle name="_신태백(가실행)_양곡부두(투찰)-0.31%_합덕-신례원(2공구)투찰_설계내역(1-2차분 45억)당초 변경_원주적용대가" xfId="5386"/>
    <cellStyle name="_신태백(가실행)_양곡부두(투찰)-0.31%_합덕-신례원(2공구)투찰_왜관-태평건설" xfId="9579"/>
    <cellStyle name="_신태백(가실행)_양곡부두(투찰)-0.31%_합덕-신례원(2공구)투찰_합덕-신례원(2공구)투찰" xfId="5387"/>
    <cellStyle name="_신태백(가실행)_양곡부두(투찰)-0.31%_합덕-신례원(2공구)투찰_합덕-신례원(2공구)투찰_경찰서-터미널간도로(투찰)②" xfId="9580"/>
    <cellStyle name="_신태백(가실행)_양곡부두(투찰)-0.31%_합덕-신례원(2공구)투찰_합덕-신례원(2공구)투찰_경찰서-터미널간도로(투찰)②_마현생창(동양고속)" xfId="9581"/>
    <cellStyle name="_신태백(가실행)_양곡부두(투찰)-0.31%_합덕-신례원(2공구)투찰_합덕-신례원(2공구)투찰_경찰서-터미널간도로(투찰)②_마현생창(동양고속)_왜관-태평건설" xfId="9582"/>
    <cellStyle name="_신태백(가실행)_양곡부두(투찰)-0.31%_합덕-신례원(2공구)투찰_합덕-신례원(2공구)투찰_경찰서-터미널간도로(투찰)②_왜관-태평건설" xfId="9583"/>
    <cellStyle name="_신태백(가실행)_양곡부두(투찰)-0.31%_합덕-신례원(2공구)투찰_합덕-신례원(2공구)투찰_마현생창(동양고속)" xfId="9584"/>
    <cellStyle name="_신태백(가실행)_양곡부두(투찰)-0.31%_합덕-신례원(2공구)투찰_합덕-신례원(2공구)투찰_마현생창(동양고속)_왜관-태평건설" xfId="9585"/>
    <cellStyle name="_신태백(가실행)_양곡부두(투찰)-0.31%_합덕-신례원(2공구)투찰_합덕-신례원(2공구)투찰_봉무지방산업단지도로(투찰)②" xfId="9586"/>
    <cellStyle name="_신태백(가실행)_양곡부두(투찰)-0.31%_합덕-신례원(2공구)투찰_합덕-신례원(2공구)투찰_봉무지방산업단지도로(투찰)②_마현생창(동양고속)" xfId="9587"/>
    <cellStyle name="_신태백(가실행)_양곡부두(투찰)-0.31%_합덕-신례원(2공구)투찰_합덕-신례원(2공구)투찰_봉무지방산업단지도로(투찰)②_마현생창(동양고속)_왜관-태평건설" xfId="9588"/>
    <cellStyle name="_신태백(가실행)_양곡부두(투찰)-0.31%_합덕-신례원(2공구)투찰_합덕-신례원(2공구)투찰_봉무지방산업단지도로(투찰)②_왜관-태평건설" xfId="9589"/>
    <cellStyle name="_신태백(가실행)_양곡부두(투찰)-0.31%_합덕-신례원(2공구)투찰_합덕-신례원(2공구)투찰_봉무지방산업단지도로(투찰)②+0.250%" xfId="9590"/>
    <cellStyle name="_신태백(가실행)_양곡부두(투찰)-0.31%_합덕-신례원(2공구)투찰_합덕-신례원(2공구)투찰_봉무지방산업단지도로(투찰)②+0.250%_마현생창(동양고속)" xfId="9591"/>
    <cellStyle name="_신태백(가실행)_양곡부두(투찰)-0.31%_합덕-신례원(2공구)투찰_합덕-신례원(2공구)투찰_봉무지방산업단지도로(투찰)②+0.250%_마현생창(동양고속)_왜관-태평건설" xfId="9592"/>
    <cellStyle name="_신태백(가실행)_양곡부두(투찰)-0.31%_합덕-신례원(2공구)투찰_합덕-신례원(2공구)투찰_봉무지방산업단지도로(투찰)②+0.250%_왜관-태평건설" xfId="9593"/>
    <cellStyle name="_신태백(가실행)_양곡부두(투찰)-0.31%_합덕-신례원(2공구)투찰_합덕-신례원(2공구)투찰_설계내역(1-2차분 45억)당초 변경" xfId="5388"/>
    <cellStyle name="_신태백(가실행)_양곡부두(투찰)-0.31%_합덕-신례원(2공구)투찰_합덕-신례원(2공구)투찰_설계내역(1-2차분 45억)당초 변경_ES적용금액산출(2002.8.14)" xfId="5389"/>
    <cellStyle name="_신태백(가실행)_양곡부두(투찰)-0.31%_합덕-신례원(2공구)투찰_합덕-신례원(2공구)투찰_설계내역(1-2차분 45억)당초 변경_원주적용대가" xfId="5390"/>
    <cellStyle name="_신태백(가실행)_양곡부두(투찰)-0.31%_합덕-신례원(2공구)투찰_합덕-신례원(2공구)투찰_왜관-태평건설" xfId="9594"/>
    <cellStyle name="_신태백(가실행)_왜관-태평건설" xfId="9595"/>
    <cellStyle name="_신태백(가실행)_창원상수도(토목)투찰" xfId="5391"/>
    <cellStyle name="_신태백(가실행)_창원상수도(토목)투찰_경찰서-터미널간도로(투찰)②" xfId="9596"/>
    <cellStyle name="_신태백(가실행)_창원상수도(토목)투찰_경찰서-터미널간도로(투찰)②_마현생창(동양고속)" xfId="9597"/>
    <cellStyle name="_신태백(가실행)_창원상수도(토목)투찰_경찰서-터미널간도로(투찰)②_마현생창(동양고속)_왜관-태평건설" xfId="9598"/>
    <cellStyle name="_신태백(가실행)_창원상수도(토목)투찰_경찰서-터미널간도로(투찰)②_왜관-태평건설" xfId="9599"/>
    <cellStyle name="_신태백(가실행)_창원상수도(토목)투찰_마현생창(동양고속)" xfId="9600"/>
    <cellStyle name="_신태백(가실행)_창원상수도(토목)투찰_마현생창(동양고속)_왜관-태평건설" xfId="9601"/>
    <cellStyle name="_신태백(가실행)_창원상수도(토목)투찰_봉무지방산업단지도로(투찰)②" xfId="9602"/>
    <cellStyle name="_신태백(가실행)_창원상수도(토목)투찰_봉무지방산업단지도로(투찰)②_마현생창(동양고속)" xfId="9603"/>
    <cellStyle name="_신태백(가실행)_창원상수도(토목)투찰_봉무지방산업단지도로(투찰)②_마현생창(동양고속)_왜관-태평건설" xfId="9604"/>
    <cellStyle name="_신태백(가실행)_창원상수도(토목)투찰_봉무지방산업단지도로(투찰)②_왜관-태평건설" xfId="9605"/>
    <cellStyle name="_신태백(가실행)_창원상수도(토목)투찰_봉무지방산업단지도로(투찰)②+0.250%" xfId="9606"/>
    <cellStyle name="_신태백(가실행)_창원상수도(토목)투찰_봉무지방산업단지도로(투찰)②+0.250%_마현생창(동양고속)" xfId="9607"/>
    <cellStyle name="_신태백(가실행)_창원상수도(토목)투찰_봉무지방산업단지도로(투찰)②+0.250%_마현생창(동양고속)_왜관-태평건설" xfId="9608"/>
    <cellStyle name="_신태백(가실행)_창원상수도(토목)투찰_봉무지방산업단지도로(투찰)②+0.250%_왜관-태평건설" xfId="9609"/>
    <cellStyle name="_신태백(가실행)_창원상수도(토목)투찰_설계내역(1-2차분 45억)당초 변경" xfId="5392"/>
    <cellStyle name="_신태백(가실행)_창원상수도(토목)투찰_설계내역(1-2차분 45억)당초 변경_ES적용금액산출(2002.8.14)" xfId="5393"/>
    <cellStyle name="_신태백(가실행)_창원상수도(토목)투찰_설계내역(1-2차분 45억)당초 변경_원주적용대가" xfId="5394"/>
    <cellStyle name="_신태백(가실행)_창원상수도(토목)투찰_왜관-태평건설" xfId="9610"/>
    <cellStyle name="_신태백(가실행)_창원상수도(토목)투찰_합덕-신례원(2공구)투찰" xfId="5395"/>
    <cellStyle name="_신태백(가실행)_창원상수도(토목)투찰_합덕-신례원(2공구)투찰_경찰서-터미널간도로(투찰)②" xfId="9611"/>
    <cellStyle name="_신태백(가실행)_창원상수도(토목)투찰_합덕-신례원(2공구)투찰_경찰서-터미널간도로(투찰)②_마현생창(동양고속)" xfId="9612"/>
    <cellStyle name="_신태백(가실행)_창원상수도(토목)투찰_합덕-신례원(2공구)투찰_경찰서-터미널간도로(투찰)②_마현생창(동양고속)_왜관-태평건설" xfId="9613"/>
    <cellStyle name="_신태백(가실행)_창원상수도(토목)투찰_합덕-신례원(2공구)투찰_경찰서-터미널간도로(투찰)②_왜관-태평건설" xfId="9614"/>
    <cellStyle name="_신태백(가실행)_창원상수도(토목)투찰_합덕-신례원(2공구)투찰_마현생창(동양고속)" xfId="9615"/>
    <cellStyle name="_신태백(가실행)_창원상수도(토목)투찰_합덕-신례원(2공구)투찰_마현생창(동양고속)_왜관-태평건설" xfId="9616"/>
    <cellStyle name="_신태백(가실행)_창원상수도(토목)투찰_합덕-신례원(2공구)투찰_봉무지방산업단지도로(투찰)②" xfId="9617"/>
    <cellStyle name="_신태백(가실행)_창원상수도(토목)투찰_합덕-신례원(2공구)투찰_봉무지방산업단지도로(투찰)②_마현생창(동양고속)" xfId="9618"/>
    <cellStyle name="_신태백(가실행)_창원상수도(토목)투찰_합덕-신례원(2공구)투찰_봉무지방산업단지도로(투찰)②_마현생창(동양고속)_왜관-태평건설" xfId="9619"/>
    <cellStyle name="_신태백(가실행)_창원상수도(토목)투찰_합덕-신례원(2공구)투찰_봉무지방산업단지도로(투찰)②_왜관-태평건설" xfId="9620"/>
    <cellStyle name="_신태백(가실행)_창원상수도(토목)투찰_합덕-신례원(2공구)투찰_봉무지방산업단지도로(투찰)②+0.250%" xfId="9621"/>
    <cellStyle name="_신태백(가실행)_창원상수도(토목)투찰_합덕-신례원(2공구)투찰_봉무지방산업단지도로(투찰)②+0.250%_마현생창(동양고속)" xfId="9622"/>
    <cellStyle name="_신태백(가실행)_창원상수도(토목)투찰_합덕-신례원(2공구)투찰_봉무지방산업단지도로(투찰)②+0.250%_마현생창(동양고속)_왜관-태평건설" xfId="9623"/>
    <cellStyle name="_신태백(가실행)_창원상수도(토목)투찰_합덕-신례원(2공구)투찰_봉무지방산업단지도로(투찰)②+0.250%_왜관-태평건설" xfId="9624"/>
    <cellStyle name="_신태백(가실행)_창원상수도(토목)투찰_합덕-신례원(2공구)투찰_설계내역(1-2차분 45억)당초 변경" xfId="5396"/>
    <cellStyle name="_신태백(가실행)_창원상수도(토목)투찰_합덕-신례원(2공구)투찰_설계내역(1-2차분 45억)당초 변경_ES적용금액산출(2002.8.14)" xfId="5397"/>
    <cellStyle name="_신태백(가실행)_창원상수도(토목)투찰_합덕-신례원(2공구)투찰_설계내역(1-2차분 45억)당초 변경_원주적용대가" xfId="5398"/>
    <cellStyle name="_신태백(가실행)_창원상수도(토목)투찰_합덕-신례원(2공구)투찰_왜관-태평건설" xfId="9625"/>
    <cellStyle name="_신태백(가실행)_창원상수도(토목)투찰_합덕-신례원(2공구)투찰_합덕-신례원(2공구)투찰" xfId="5399"/>
    <cellStyle name="_신태백(가실행)_창원상수도(토목)투찰_합덕-신례원(2공구)투찰_합덕-신례원(2공구)투찰_경찰서-터미널간도로(투찰)②" xfId="9626"/>
    <cellStyle name="_신태백(가실행)_창원상수도(토목)투찰_합덕-신례원(2공구)투찰_합덕-신례원(2공구)투찰_경찰서-터미널간도로(투찰)②_마현생창(동양고속)" xfId="9627"/>
    <cellStyle name="_신태백(가실행)_창원상수도(토목)투찰_합덕-신례원(2공구)투찰_합덕-신례원(2공구)투찰_경찰서-터미널간도로(투찰)②_마현생창(동양고속)_왜관-태평건설" xfId="9628"/>
    <cellStyle name="_신태백(가실행)_창원상수도(토목)투찰_합덕-신례원(2공구)투찰_합덕-신례원(2공구)투찰_경찰서-터미널간도로(투찰)②_왜관-태평건설" xfId="9629"/>
    <cellStyle name="_신태백(가실행)_창원상수도(토목)투찰_합덕-신례원(2공구)투찰_합덕-신례원(2공구)투찰_마현생창(동양고속)" xfId="9630"/>
    <cellStyle name="_신태백(가실행)_창원상수도(토목)투찰_합덕-신례원(2공구)투찰_합덕-신례원(2공구)투찰_마현생창(동양고속)_왜관-태평건설" xfId="9631"/>
    <cellStyle name="_신태백(가실행)_창원상수도(토목)투찰_합덕-신례원(2공구)투찰_합덕-신례원(2공구)투찰_봉무지방산업단지도로(투찰)②" xfId="9632"/>
    <cellStyle name="_신태백(가실행)_창원상수도(토목)투찰_합덕-신례원(2공구)투찰_합덕-신례원(2공구)투찰_봉무지방산업단지도로(투찰)②_마현생창(동양고속)" xfId="9633"/>
    <cellStyle name="_신태백(가실행)_창원상수도(토목)투찰_합덕-신례원(2공구)투찰_합덕-신례원(2공구)투찰_봉무지방산업단지도로(투찰)②_마현생창(동양고속)_왜관-태평건설" xfId="9634"/>
    <cellStyle name="_신태백(가실행)_창원상수도(토목)투찰_합덕-신례원(2공구)투찰_합덕-신례원(2공구)투찰_봉무지방산업단지도로(투찰)②_왜관-태평건설" xfId="9635"/>
    <cellStyle name="_신태백(가실행)_창원상수도(토목)투찰_합덕-신례원(2공구)투찰_합덕-신례원(2공구)투찰_봉무지방산업단지도로(투찰)②+0.250%" xfId="9636"/>
    <cellStyle name="_신태백(가실행)_창원상수도(토목)투찰_합덕-신례원(2공구)투찰_합덕-신례원(2공구)투찰_봉무지방산업단지도로(투찰)②+0.250%_마현생창(동양고속)" xfId="9637"/>
    <cellStyle name="_신태백(가실행)_창원상수도(토목)투찰_합덕-신례원(2공구)투찰_합덕-신례원(2공구)투찰_봉무지방산업단지도로(투찰)②+0.250%_마현생창(동양고속)_왜관-태평건설" xfId="9638"/>
    <cellStyle name="_신태백(가실행)_창원상수도(토목)투찰_합덕-신례원(2공구)투찰_합덕-신례원(2공구)투찰_봉무지방산업단지도로(투찰)②+0.250%_왜관-태평건설" xfId="9639"/>
    <cellStyle name="_신태백(가실행)_창원상수도(토목)투찰_합덕-신례원(2공구)투찰_합덕-신례원(2공구)투찰_설계내역(1-2차분 45억)당초 변경" xfId="5400"/>
    <cellStyle name="_신태백(가실행)_창원상수도(토목)투찰_합덕-신례원(2공구)투찰_합덕-신례원(2공구)투찰_설계내역(1-2차분 45억)당초 변경_ES적용금액산출(2002.8.14)" xfId="5401"/>
    <cellStyle name="_신태백(가실행)_창원상수도(토목)투찰_합덕-신례원(2공구)투찰_합덕-신례원(2공구)투찰_설계내역(1-2차분 45억)당초 변경_원주적용대가" xfId="5402"/>
    <cellStyle name="_신태백(가실행)_창원상수도(토목)투찰_합덕-신례원(2공구)투찰_합덕-신례원(2공구)투찰_왜관-태평건설" xfId="9640"/>
    <cellStyle name="_신태백(가실행)_합덕-신례원(2공구)투찰" xfId="5403"/>
    <cellStyle name="_신태백(가실행)_합덕-신례원(2공구)투찰_경찰서-터미널간도로(투찰)②" xfId="9641"/>
    <cellStyle name="_신태백(가실행)_합덕-신례원(2공구)투찰_경찰서-터미널간도로(투찰)②_마현생창(동양고속)" xfId="9642"/>
    <cellStyle name="_신태백(가실행)_합덕-신례원(2공구)투찰_경찰서-터미널간도로(투찰)②_마현생창(동양고속)_왜관-태평건설" xfId="9643"/>
    <cellStyle name="_신태백(가실행)_합덕-신례원(2공구)투찰_경찰서-터미널간도로(투찰)②_왜관-태평건설" xfId="9644"/>
    <cellStyle name="_신태백(가실행)_합덕-신례원(2공구)투찰_마현생창(동양고속)" xfId="9645"/>
    <cellStyle name="_신태백(가실행)_합덕-신례원(2공구)투찰_마현생창(동양고속)_왜관-태평건설" xfId="9646"/>
    <cellStyle name="_신태백(가실행)_합덕-신례원(2공구)투찰_봉무지방산업단지도로(투찰)②" xfId="9647"/>
    <cellStyle name="_신태백(가실행)_합덕-신례원(2공구)투찰_봉무지방산업단지도로(투찰)②_마현생창(동양고속)" xfId="9648"/>
    <cellStyle name="_신태백(가실행)_합덕-신례원(2공구)투찰_봉무지방산업단지도로(투찰)②_마현생창(동양고속)_왜관-태평건설" xfId="9649"/>
    <cellStyle name="_신태백(가실행)_합덕-신례원(2공구)투찰_봉무지방산업단지도로(투찰)②_왜관-태평건설" xfId="9650"/>
    <cellStyle name="_신태백(가실행)_합덕-신례원(2공구)투찰_봉무지방산업단지도로(투찰)②+0.250%" xfId="9651"/>
    <cellStyle name="_신태백(가실행)_합덕-신례원(2공구)투찰_봉무지방산업단지도로(투찰)②+0.250%_마현생창(동양고속)" xfId="9652"/>
    <cellStyle name="_신태백(가실행)_합덕-신례원(2공구)투찰_봉무지방산업단지도로(투찰)②+0.250%_마현생창(동양고속)_왜관-태평건설" xfId="9653"/>
    <cellStyle name="_신태백(가실행)_합덕-신례원(2공구)투찰_봉무지방산업단지도로(투찰)②+0.250%_왜관-태평건설" xfId="9654"/>
    <cellStyle name="_신태백(가실행)_합덕-신례원(2공구)투찰_설계내역(1-2차분 45억)당초 변경" xfId="5404"/>
    <cellStyle name="_신태백(가실행)_합덕-신례원(2공구)투찰_설계내역(1-2차분 45억)당초 변경_ES적용금액산출(2002.8.14)" xfId="5405"/>
    <cellStyle name="_신태백(가실행)_합덕-신례원(2공구)투찰_설계내역(1-2차분 45억)당초 변경_원주적용대가" xfId="5406"/>
    <cellStyle name="_신태백(가실행)_합덕-신례원(2공구)투찰_왜관-태평건설" xfId="9655"/>
    <cellStyle name="_신태백(가실행)_합덕-신례원(2공구)투찰_합덕-신례원(2공구)투찰" xfId="5407"/>
    <cellStyle name="_신태백(가실행)_합덕-신례원(2공구)투찰_합덕-신례원(2공구)투찰_경찰서-터미널간도로(투찰)②" xfId="9656"/>
    <cellStyle name="_신태백(가실행)_합덕-신례원(2공구)투찰_합덕-신례원(2공구)투찰_경찰서-터미널간도로(투찰)②_마현생창(동양고속)" xfId="9657"/>
    <cellStyle name="_신태백(가실행)_합덕-신례원(2공구)투찰_합덕-신례원(2공구)투찰_경찰서-터미널간도로(투찰)②_마현생창(동양고속)_왜관-태평건설" xfId="9658"/>
    <cellStyle name="_신태백(가실행)_합덕-신례원(2공구)투찰_합덕-신례원(2공구)투찰_경찰서-터미널간도로(투찰)②_왜관-태평건설" xfId="9659"/>
    <cellStyle name="_신태백(가실행)_합덕-신례원(2공구)투찰_합덕-신례원(2공구)투찰_마현생창(동양고속)" xfId="9660"/>
    <cellStyle name="_신태백(가실행)_합덕-신례원(2공구)투찰_합덕-신례원(2공구)투찰_마현생창(동양고속)_왜관-태평건설" xfId="9661"/>
    <cellStyle name="_신태백(가실행)_합덕-신례원(2공구)투찰_합덕-신례원(2공구)투찰_봉무지방산업단지도로(투찰)②" xfId="9662"/>
    <cellStyle name="_신태백(가실행)_합덕-신례원(2공구)투찰_합덕-신례원(2공구)투찰_봉무지방산업단지도로(투찰)②_마현생창(동양고속)" xfId="9663"/>
    <cellStyle name="_신태백(가실행)_합덕-신례원(2공구)투찰_합덕-신례원(2공구)투찰_봉무지방산업단지도로(투찰)②_마현생창(동양고속)_왜관-태평건설" xfId="9664"/>
    <cellStyle name="_신태백(가실행)_합덕-신례원(2공구)투찰_합덕-신례원(2공구)투찰_봉무지방산업단지도로(투찰)②_왜관-태평건설" xfId="9665"/>
    <cellStyle name="_신태백(가실행)_합덕-신례원(2공구)투찰_합덕-신례원(2공구)투찰_봉무지방산업단지도로(투찰)②+0.250%" xfId="9666"/>
    <cellStyle name="_신태백(가실행)_합덕-신례원(2공구)투찰_합덕-신례원(2공구)투찰_봉무지방산업단지도로(투찰)②+0.250%_마현생창(동양고속)" xfId="9667"/>
    <cellStyle name="_신태백(가실행)_합덕-신례원(2공구)투찰_합덕-신례원(2공구)투찰_봉무지방산업단지도로(투찰)②+0.250%_마현생창(동양고속)_왜관-태평건설" xfId="9668"/>
    <cellStyle name="_신태백(가실행)_합덕-신례원(2공구)투찰_합덕-신례원(2공구)투찰_봉무지방산업단지도로(투찰)②+0.250%_왜관-태평건설" xfId="9669"/>
    <cellStyle name="_신태백(가실행)_합덕-신례원(2공구)투찰_합덕-신례원(2공구)투찰_설계내역(1-2차분 45억)당초 변경" xfId="5408"/>
    <cellStyle name="_신태백(가실행)_합덕-신례원(2공구)투찰_합덕-신례원(2공구)투찰_설계내역(1-2차분 45억)당초 변경_ES적용금액산출(2002.8.14)" xfId="5409"/>
    <cellStyle name="_신태백(가실행)_합덕-신례원(2공구)투찰_합덕-신례원(2공구)투찰_설계내역(1-2차분 45억)당초 변경_원주적용대가" xfId="5410"/>
    <cellStyle name="_신태백(가실행)_합덕-신례원(2공구)투찰_합덕-신례원(2공구)투찰_왜관-태평건설" xfId="9670"/>
    <cellStyle name="_신태백(투찰내역)2" xfId="5411"/>
    <cellStyle name="_신흥기업사-최종" xfId="456"/>
    <cellStyle name="_실시설계(031201)" xfId="457"/>
    <cellStyle name="_실시설계(040218)" xfId="458"/>
    <cellStyle name="_실시설계(040623)" xfId="459"/>
    <cellStyle name="_실시설계(041229)" xfId="460"/>
    <cellStyle name="_실시설계(051213)" xfId="461"/>
    <cellStyle name="_실행(탄천변)" xfId="7687"/>
    <cellStyle name="_실행견적" xfId="462"/>
    <cellStyle name="_실행견적_1" xfId="463"/>
    <cellStyle name="_실행견적1" xfId="464"/>
    <cellStyle name="_실행내역" xfId="7688"/>
    <cellStyle name="_실행내역(분당3공구)" xfId="7689"/>
    <cellStyle name="_실행내역(제천도담)" xfId="7690"/>
    <cellStyle name="_실행내역서(최종)" xfId="7691"/>
    <cellStyle name="_실험동철골책자단가" xfId="5412"/>
    <cellStyle name="_실험동철골책자단가_1" xfId="5413"/>
    <cellStyle name="_실험동철골책자단가_2" xfId="5414"/>
    <cellStyle name="_실험동철골책자단가_2 2" xfId="6653"/>
    <cellStyle name="_안산부대(투찰)⑤" xfId="5415"/>
    <cellStyle name="_안산부대(투찰)⑤_경찰서-터미널간도로(투찰)②" xfId="9671"/>
    <cellStyle name="_안산부대(투찰)⑤_경찰서-터미널간도로(투찰)②_마현생창(동양고속)" xfId="9672"/>
    <cellStyle name="_안산부대(투찰)⑤_경찰서-터미널간도로(투찰)②_마현생창(동양고속)_왜관-태평건설" xfId="9673"/>
    <cellStyle name="_안산부대(투찰)⑤_경찰서-터미널간도로(투찰)②_왜관-태평건설" xfId="9674"/>
    <cellStyle name="_안산부대(투찰)⑤_마현생창(동양고속)" xfId="9675"/>
    <cellStyle name="_안산부대(투찰)⑤_마현생창(동양고속)_왜관-태평건설" xfId="9676"/>
    <cellStyle name="_안산부대(투찰)⑤_봉무지방산업단지도로(투찰)②" xfId="9677"/>
    <cellStyle name="_안산부대(투찰)⑤_봉무지방산업단지도로(투찰)②_마현생창(동양고속)" xfId="9678"/>
    <cellStyle name="_안산부대(투찰)⑤_봉무지방산업단지도로(투찰)②_마현생창(동양고속)_왜관-태평건설" xfId="9679"/>
    <cellStyle name="_안산부대(투찰)⑤_봉무지방산업단지도로(투찰)②_왜관-태평건설" xfId="9680"/>
    <cellStyle name="_안산부대(투찰)⑤_봉무지방산업단지도로(투찰)②+0.250%" xfId="9681"/>
    <cellStyle name="_안산부대(투찰)⑤_봉무지방산업단지도로(투찰)②+0.250%_마현생창(동양고속)" xfId="9682"/>
    <cellStyle name="_안산부대(투찰)⑤_봉무지방산업단지도로(투찰)②+0.250%_마현생창(동양고속)_왜관-태평건설" xfId="9683"/>
    <cellStyle name="_안산부대(투찰)⑤_봉무지방산업단지도로(투찰)②+0.250%_왜관-태평건설" xfId="9684"/>
    <cellStyle name="_안산부대(투찰)⑤_설계내역(1-2차분 45억)당초 변경" xfId="5416"/>
    <cellStyle name="_안산부대(투찰)⑤_설계내역(1-2차분 45억)당초 변경_ES적용금액산출(2002.8.14)" xfId="5417"/>
    <cellStyle name="_안산부대(투찰)⑤_설계내역(1-2차분 45억)당초 변경_원주적용대가" xfId="5418"/>
    <cellStyle name="_안산부대(투찰)⑤_왜관-태평건설" xfId="9685"/>
    <cellStyle name="_안산부대(투찰)⑤_합덕-신례원(2공구)투찰" xfId="5419"/>
    <cellStyle name="_안산부대(투찰)⑤_합덕-신례원(2공구)투찰_경찰서-터미널간도로(투찰)②" xfId="9686"/>
    <cellStyle name="_안산부대(투찰)⑤_합덕-신례원(2공구)투찰_경찰서-터미널간도로(투찰)②_마현생창(동양고속)" xfId="9687"/>
    <cellStyle name="_안산부대(투찰)⑤_합덕-신례원(2공구)투찰_경찰서-터미널간도로(투찰)②_마현생창(동양고속)_왜관-태평건설" xfId="9688"/>
    <cellStyle name="_안산부대(투찰)⑤_합덕-신례원(2공구)투찰_경찰서-터미널간도로(투찰)②_왜관-태평건설" xfId="9689"/>
    <cellStyle name="_안산부대(투찰)⑤_합덕-신례원(2공구)투찰_마현생창(동양고속)" xfId="9690"/>
    <cellStyle name="_안산부대(투찰)⑤_합덕-신례원(2공구)투찰_마현생창(동양고속)_왜관-태평건설" xfId="9691"/>
    <cellStyle name="_안산부대(투찰)⑤_합덕-신례원(2공구)투찰_봉무지방산업단지도로(투찰)②" xfId="9692"/>
    <cellStyle name="_안산부대(투찰)⑤_합덕-신례원(2공구)투찰_봉무지방산업단지도로(투찰)②_마현생창(동양고속)" xfId="9693"/>
    <cellStyle name="_안산부대(투찰)⑤_합덕-신례원(2공구)투찰_봉무지방산업단지도로(투찰)②_마현생창(동양고속)_왜관-태평건설" xfId="9694"/>
    <cellStyle name="_안산부대(투찰)⑤_합덕-신례원(2공구)투찰_봉무지방산업단지도로(투찰)②_왜관-태평건설" xfId="9695"/>
    <cellStyle name="_안산부대(투찰)⑤_합덕-신례원(2공구)투찰_봉무지방산업단지도로(투찰)②+0.250%" xfId="9696"/>
    <cellStyle name="_안산부대(투찰)⑤_합덕-신례원(2공구)투찰_봉무지방산업단지도로(투찰)②+0.250%_마현생창(동양고속)" xfId="9697"/>
    <cellStyle name="_안산부대(투찰)⑤_합덕-신례원(2공구)투찰_봉무지방산업단지도로(투찰)②+0.250%_마현생창(동양고속)_왜관-태평건설" xfId="9698"/>
    <cellStyle name="_안산부대(투찰)⑤_합덕-신례원(2공구)투찰_봉무지방산업단지도로(투찰)②+0.250%_왜관-태평건설" xfId="9699"/>
    <cellStyle name="_안산부대(투찰)⑤_합덕-신례원(2공구)투찰_설계내역(1-2차분 45억)당초 변경" xfId="5420"/>
    <cellStyle name="_안산부대(투찰)⑤_합덕-신례원(2공구)투찰_설계내역(1-2차분 45억)당초 변경_ES적용금액산출(2002.8.14)" xfId="5421"/>
    <cellStyle name="_안산부대(투찰)⑤_합덕-신례원(2공구)투찰_설계내역(1-2차분 45억)당초 변경_원주적용대가" xfId="5422"/>
    <cellStyle name="_안산부대(투찰)⑤_합덕-신례원(2공구)투찰_왜관-태평건설" xfId="9700"/>
    <cellStyle name="_안산부대(투찰)⑤_합덕-신례원(2공구)투찰_합덕-신례원(2공구)투찰" xfId="5423"/>
    <cellStyle name="_안산부대(투찰)⑤_합덕-신례원(2공구)투찰_합덕-신례원(2공구)투찰_경찰서-터미널간도로(투찰)②" xfId="9701"/>
    <cellStyle name="_안산부대(투찰)⑤_합덕-신례원(2공구)투찰_합덕-신례원(2공구)투찰_경찰서-터미널간도로(투찰)②_마현생창(동양고속)" xfId="9702"/>
    <cellStyle name="_안산부대(투찰)⑤_합덕-신례원(2공구)투찰_합덕-신례원(2공구)투찰_경찰서-터미널간도로(투찰)②_마현생창(동양고속)_왜관-태평건설" xfId="9703"/>
    <cellStyle name="_안산부대(투찰)⑤_합덕-신례원(2공구)투찰_합덕-신례원(2공구)투찰_경찰서-터미널간도로(투찰)②_왜관-태평건설" xfId="9704"/>
    <cellStyle name="_안산부대(투찰)⑤_합덕-신례원(2공구)투찰_합덕-신례원(2공구)투찰_마현생창(동양고속)" xfId="9705"/>
    <cellStyle name="_안산부대(투찰)⑤_합덕-신례원(2공구)투찰_합덕-신례원(2공구)투찰_마현생창(동양고속)_왜관-태평건설" xfId="9706"/>
    <cellStyle name="_안산부대(투찰)⑤_합덕-신례원(2공구)투찰_합덕-신례원(2공구)투찰_봉무지방산업단지도로(투찰)②" xfId="9707"/>
    <cellStyle name="_안산부대(투찰)⑤_합덕-신례원(2공구)투찰_합덕-신례원(2공구)투찰_봉무지방산업단지도로(투찰)②_마현생창(동양고속)" xfId="9708"/>
    <cellStyle name="_안산부대(투찰)⑤_합덕-신례원(2공구)투찰_합덕-신례원(2공구)투찰_봉무지방산업단지도로(투찰)②_마현생창(동양고속)_왜관-태평건설" xfId="9709"/>
    <cellStyle name="_안산부대(투찰)⑤_합덕-신례원(2공구)투찰_합덕-신례원(2공구)투찰_봉무지방산업단지도로(투찰)②_왜관-태평건설" xfId="9710"/>
    <cellStyle name="_안산부대(투찰)⑤_합덕-신례원(2공구)투찰_합덕-신례원(2공구)투찰_봉무지방산업단지도로(투찰)②+0.250%" xfId="9711"/>
    <cellStyle name="_안산부대(투찰)⑤_합덕-신례원(2공구)투찰_합덕-신례원(2공구)투찰_봉무지방산업단지도로(투찰)②+0.250%_마현생창(동양고속)" xfId="9712"/>
    <cellStyle name="_안산부대(투찰)⑤_합덕-신례원(2공구)투찰_합덕-신례원(2공구)투찰_봉무지방산업단지도로(투찰)②+0.250%_마현생창(동양고속)_왜관-태평건설" xfId="9713"/>
    <cellStyle name="_안산부대(투찰)⑤_합덕-신례원(2공구)투찰_합덕-신례원(2공구)투찰_봉무지방산업단지도로(투찰)②+0.250%_왜관-태평건설" xfId="9714"/>
    <cellStyle name="_안산부대(투찰)⑤_합덕-신례원(2공구)투찰_합덕-신례원(2공구)투찰_설계내역(1-2차분 45억)당초 변경" xfId="5424"/>
    <cellStyle name="_안산부대(투찰)⑤_합덕-신례원(2공구)투찰_합덕-신례원(2공구)투찰_설계내역(1-2차분 45억)당초 변경_ES적용금액산출(2002.8.14)" xfId="5425"/>
    <cellStyle name="_안산부대(투찰)⑤_합덕-신례원(2공구)투찰_합덕-신례원(2공구)투찰_설계내역(1-2차분 45억)당초 변경_원주적용대가" xfId="5426"/>
    <cellStyle name="_안산부대(투찰)⑤_합덕-신례원(2공구)투찰_합덕-신례원(2공구)투찰_왜관-태평건설" xfId="9715"/>
    <cellStyle name="_안양월마트전기" xfId="7692"/>
    <cellStyle name="_안양지식산업진흥원" xfId="465"/>
    <cellStyle name="_암거수량" xfId="7693"/>
    <cellStyle name="_암거수량(2)" xfId="7694"/>
    <cellStyle name="_암거수량(2)_060703-천안농촌공사가동보(12.0x1.0-1조)" xfId="7695"/>
    <cellStyle name="_암거수량(2)_3.1제1배수문" xfId="7696"/>
    <cellStyle name="_암거수량(2)_3.1제1배수문_060703-천안농촌공사가동보(12.0x1.0-1조)" xfId="7697"/>
    <cellStyle name="_암거수량(2)_3.1제1배수통관(시례우안3제)" xfId="7698"/>
    <cellStyle name="_암거수량(2)_3.1제1배수통관(시례우안3제)_060703-천안농촌공사가동보(12.0x1.0-1조)" xfId="7699"/>
    <cellStyle name="_암거수량(2)_3.2 제2배수통관" xfId="7700"/>
    <cellStyle name="_암거수량(2)_3.2 제2배수통관_060703-천안농촌공사가동보(12.0x1.0-1조)" xfId="7701"/>
    <cellStyle name="_암거수량(2)_3.2.1제1배수통관(시례좌안1제)" xfId="7702"/>
    <cellStyle name="_암거수량(2)_3.2.1제1배수통관(시례좌안1제)_060703-천안농촌공사가동보(12.0x1.0-1조)" xfId="7703"/>
    <cellStyle name="_암거수량(2)_3.2.2제2배수통관(시례좌안1제)" xfId="7704"/>
    <cellStyle name="_암거수량(2)_3.2.2제2배수통관(시례좌안1제)_060703-천안농촌공사가동보(12.0x1.0-1조)" xfId="7705"/>
    <cellStyle name="_암거수량(2)_3.3 제3배수통관" xfId="7706"/>
    <cellStyle name="_암거수량(2)_3.3 제3배수통관_060703-천안농촌공사가동보(12.0x1.0-1조)" xfId="7707"/>
    <cellStyle name="_암거수량(2)_3.5 잠관" xfId="7708"/>
    <cellStyle name="_암거수량(2)_3.5 잠관_060703-천안농촌공사가동보(12.0x1.0-1조)" xfId="7709"/>
    <cellStyle name="_암거수량(2)_3.구조물공(시례우안2제)" xfId="7710"/>
    <cellStyle name="_암거수량(2)_3.구조물공(시례우안2제)_060703-천안농촌공사가동보(12.0x1.0-1조)" xfId="7711"/>
    <cellStyle name="_암거수량_060703-천안농촌공사가동보(12.0x1.0-1조)" xfId="7712"/>
    <cellStyle name="_암거수량_3.1제1배수문" xfId="7713"/>
    <cellStyle name="_암거수량_3.1제1배수문_060703-천안농촌공사가동보(12.0x1.0-1조)" xfId="7714"/>
    <cellStyle name="_암거수량_3.1제1배수통관(시례우안3제)" xfId="7715"/>
    <cellStyle name="_암거수량_3.1제1배수통관(시례우안3제)_060703-천안농촌공사가동보(12.0x1.0-1조)" xfId="7716"/>
    <cellStyle name="_암거수량_3.2 제2배수통관" xfId="7717"/>
    <cellStyle name="_암거수량_3.2 제2배수통관_060703-천안농촌공사가동보(12.0x1.0-1조)" xfId="7718"/>
    <cellStyle name="_암거수량_3.2.1제1배수통관(시례좌안1제)" xfId="7719"/>
    <cellStyle name="_암거수량_3.2.1제1배수통관(시례좌안1제)_060703-천안농촌공사가동보(12.0x1.0-1조)" xfId="7720"/>
    <cellStyle name="_암거수량_3.2.2제2배수통관(시례좌안1제)" xfId="7721"/>
    <cellStyle name="_암거수량_3.2.2제2배수통관(시례좌안1제)_060703-천안농촌공사가동보(12.0x1.0-1조)" xfId="7722"/>
    <cellStyle name="_암거수량_3.3 제3배수통관" xfId="7723"/>
    <cellStyle name="_암거수량_3.3 제3배수통관_060703-천안농촌공사가동보(12.0x1.0-1조)" xfId="7724"/>
    <cellStyle name="_암거수량_3.5 잠관" xfId="7725"/>
    <cellStyle name="_암거수량_3.5 잠관_060703-천안농촌공사가동보(12.0x1.0-1조)" xfId="7726"/>
    <cellStyle name="_암거수량_3.구조물공(시례우안2제)" xfId="7727"/>
    <cellStyle name="_암거수량_3.구조물공(시례우안2제)_060703-천안농촌공사가동보(12.0x1.0-1조)" xfId="7728"/>
    <cellStyle name="_압구정지점" xfId="466"/>
    <cellStyle name="_양곡부두(투찰)+0.30%" xfId="5427"/>
    <cellStyle name="_업무공유" xfId="467"/>
    <cellStyle name="_업체견적서" xfId="6654"/>
    <cellStyle name="_여주현장CCTV공사-01" xfId="9716"/>
    <cellStyle name="_연구원실험대(24종)-최종" xfId="468"/>
    <cellStyle name="_영상HW 실시설계(051101)" xfId="469"/>
    <cellStyle name="_영상-HW(수정)배관배선" xfId="470"/>
    <cellStyle name="_영상S" xfId="471"/>
    <cellStyle name="_영향평가 내역서" xfId="7729"/>
    <cellStyle name="_오송견적(포장)" xfId="9717"/>
    <cellStyle name="_용수로1공구-계약일반조건" xfId="9718"/>
    <cellStyle name="_우노꼬레리모델링" xfId="7730"/>
    <cellStyle name="_우편물자동파속기 3호(최종)" xfId="472"/>
    <cellStyle name="_운남~송정2교 2차설변" xfId="3649"/>
    <cellStyle name="_운송비2" xfId="5428"/>
    <cellStyle name="_원가계산서" xfId="473"/>
    <cellStyle name="_원격유지관리시스템(2004)" xfId="474"/>
    <cellStyle name="_원현0507" xfId="7731"/>
    <cellStyle name="_월전마을 펌프장 신축공사(전기)" xfId="7732"/>
    <cellStyle name="_유선설비(051216)" xfId="475"/>
    <cellStyle name="_유치투찰" xfId="9719"/>
    <cellStyle name="_유치투찰_왜관-태평건설" xfId="9720"/>
    <cellStyle name="_윤택이엔지CCTV원가대비견적서(v1)" xfId="7733"/>
    <cellStyle name="_의왕 왕송저수지 조성사업 기본 및 실시설계용역(1-1)" xfId="7734"/>
    <cellStyle name="_의왕 왕송저수지 조성사업 환경재해영향평가용역" xfId="7735"/>
    <cellStyle name="_이설자재적용금액" xfId="6655"/>
    <cellStyle name="_인원계획표 " xfId="3650"/>
    <cellStyle name="_인원계획표 _(현)영산강 화원지구 포장공사" xfId="9721"/>
    <cellStyle name="_인원계획표 _★이화-삼계도급실행(2003.04.11)" xfId="7736"/>
    <cellStyle name="_인원계획표 _01설변내역서" xfId="3651"/>
    <cellStyle name="_인원계획표 _111" xfId="5429"/>
    <cellStyle name="_인원계획표 _1공구" xfId="5430"/>
    <cellStyle name="_인원계획표 _1공구_보고서(3공구-4월7)" xfId="5431"/>
    <cellStyle name="_인원계획표 _1변경내역서(ESC)" xfId="3652"/>
    <cellStyle name="_인원계획표 _2차변경내역서(ESC)" xfId="3653"/>
    <cellStyle name="_인원계획표 _buip (2)" xfId="9722"/>
    <cellStyle name="_인원계획표 _buip (2)_(현)영산강 화원지구 포장공사" xfId="9723"/>
    <cellStyle name="_인원계획표 _buip (2)_견적서(2001-1)" xfId="9724"/>
    <cellStyle name="_인원계획표 _buip (2)_견적서(2001-1)_(현)영산강 화원지구 포장공사" xfId="9725"/>
    <cellStyle name="_인원계획표 _buip (2)_견적서(2001-1)_견적서(2002-1)" xfId="9726"/>
    <cellStyle name="_인원계획표 _buip (2)_견적서(2001-1)_견적서(2002-1)_(현)영산강 화원지구 포장공사" xfId="9727"/>
    <cellStyle name="_인원계획표 _buip (2)_견적서(2001-1)_견적서(2002-1)_견적서(2002-1)" xfId="9728"/>
    <cellStyle name="_인원계획표 _buip (2)_견적서(2001-1)_견적서(2002-1)_견적서(2002-1)_(현)영산강 화원지구 포장공사" xfId="9729"/>
    <cellStyle name="_인원계획표 _buip (2)_견적서(2001-1)_견적서(2002-1)_대중견적서(2002-1)" xfId="9730"/>
    <cellStyle name="_인원계획표 _buip (2)_견적서(2001-1)_견적서(2002-1)_대중견적서(2002-1)_(현)영산강 화원지구 포장공사" xfId="9731"/>
    <cellStyle name="_인원계획표 _buip (2)_견적서(2001-1.)" xfId="9732"/>
    <cellStyle name="_인원계획표 _buip (2)_견적서(2001-1.)_(현)영산강 화원지구 포장공사" xfId="9733"/>
    <cellStyle name="_인원계획표 _buip (2)_견적서(2001-1.)_견적서(2002-1)" xfId="9734"/>
    <cellStyle name="_인원계획표 _buip (2)_견적서(2001-1.)_견적서(2002-1)_(현)영산강 화원지구 포장공사" xfId="9735"/>
    <cellStyle name="_인원계획표 _buip (2)_견적서(2001-1.)_견적서(2002-1)_견적서(2002-1)" xfId="9736"/>
    <cellStyle name="_인원계획표 _buip (2)_견적서(2001-1.)_견적서(2002-1)_견적서(2002-1)_(현)영산강 화원지구 포장공사" xfId="9737"/>
    <cellStyle name="_인원계획표 _buip (2)_견적서(2001-1.)_견적서(2002-1)_대중견적서(2002-1)" xfId="9738"/>
    <cellStyle name="_인원계획표 _buip (2)_견적서(2001-1.)_견적서(2002-1)_대중견적서(2002-1)_(현)영산강 화원지구 포장공사" xfId="9739"/>
    <cellStyle name="_인원계획표 _buip (2)_견적서(2002-1)" xfId="9740"/>
    <cellStyle name="_인원계획표 _buip (2)_견적서(2002-1)_(현)영산강 화원지구 포장공사" xfId="9741"/>
    <cellStyle name="_인원계획표 _buip (2)_견적서(2002-1)_견적서(2002-1)" xfId="9742"/>
    <cellStyle name="_인원계획표 _buip (2)_견적서(2002-1)_견적서(2002-1)_(현)영산강 화원지구 포장공사" xfId="9743"/>
    <cellStyle name="_인원계획표 _buip (2)_견적서(2002-1)_대중견적서(2002-1)" xfId="9744"/>
    <cellStyle name="_인원계획표 _buip (2)_견적서(2002-1)_대중견적서(2002-1)_(현)영산강 화원지구 포장공사" xfId="9745"/>
    <cellStyle name="_인원계획표 _ip (2)" xfId="9746"/>
    <cellStyle name="_인원계획표 _ip (2)_(현)영산강 화원지구 포장공사" xfId="9747"/>
    <cellStyle name="_인원계획표 _ip (2)_견적서(2001-1)" xfId="9748"/>
    <cellStyle name="_인원계획표 _ip (2)_견적서(2001-1)_(현)영산강 화원지구 포장공사" xfId="9749"/>
    <cellStyle name="_인원계획표 _ip (2)_견적서(2001-1)_견적서(2002-1)" xfId="9750"/>
    <cellStyle name="_인원계획표 _ip (2)_견적서(2001-1)_견적서(2002-1)_(현)영산강 화원지구 포장공사" xfId="9751"/>
    <cellStyle name="_인원계획표 _ip (2)_견적서(2001-1)_견적서(2002-1)_견적서(2002-1)" xfId="9752"/>
    <cellStyle name="_인원계획표 _ip (2)_견적서(2001-1)_견적서(2002-1)_견적서(2002-1)_(현)영산강 화원지구 포장공사" xfId="9753"/>
    <cellStyle name="_인원계획표 _ip (2)_견적서(2001-1)_견적서(2002-1)_대중견적서(2002-1)" xfId="9754"/>
    <cellStyle name="_인원계획표 _ip (2)_견적서(2001-1)_견적서(2002-1)_대중견적서(2002-1)_(현)영산강 화원지구 포장공사" xfId="9755"/>
    <cellStyle name="_인원계획표 _ip (2)_견적서(2001-1.)" xfId="9756"/>
    <cellStyle name="_인원계획표 _ip (2)_견적서(2001-1.)_(현)영산강 화원지구 포장공사" xfId="9757"/>
    <cellStyle name="_인원계획표 _ip (2)_견적서(2001-1.)_견적서(2002-1)" xfId="9758"/>
    <cellStyle name="_인원계획표 _ip (2)_견적서(2001-1.)_견적서(2002-1)_(현)영산강 화원지구 포장공사" xfId="9759"/>
    <cellStyle name="_인원계획표 _ip (2)_견적서(2001-1.)_견적서(2002-1)_견적서(2002-1)" xfId="9760"/>
    <cellStyle name="_인원계획표 _ip (2)_견적서(2001-1.)_견적서(2002-1)_견적서(2002-1)_(현)영산강 화원지구 포장공사" xfId="9761"/>
    <cellStyle name="_인원계획표 _ip (2)_견적서(2001-1.)_견적서(2002-1)_대중견적서(2002-1)" xfId="9762"/>
    <cellStyle name="_인원계획표 _ip (2)_견적서(2001-1.)_견적서(2002-1)_대중견적서(2002-1)_(현)영산강 화원지구 포장공사" xfId="9763"/>
    <cellStyle name="_인원계획표 _ip (2)_견적서(2002-1)" xfId="9764"/>
    <cellStyle name="_인원계획표 _ip (2)_견적서(2002-1)_(현)영산강 화원지구 포장공사" xfId="9765"/>
    <cellStyle name="_인원계획표 _ip (2)_견적서(2002-1)_견적서(2002-1)" xfId="9766"/>
    <cellStyle name="_인원계획표 _ip (2)_견적서(2002-1)_견적서(2002-1)_(현)영산강 화원지구 포장공사" xfId="9767"/>
    <cellStyle name="_인원계획표 _ip (2)_견적서(2002-1)_대중견적서(2002-1)" xfId="9768"/>
    <cellStyle name="_인원계획표 _ip (2)_견적서(2002-1)_대중견적서(2002-1)_(현)영산강 화원지구 포장공사" xfId="9769"/>
    <cellStyle name="_인원계획표 _jipbun (2)" xfId="9770"/>
    <cellStyle name="_인원계획표 _jipbun (2)_(현)영산강 화원지구 포장공사" xfId="9771"/>
    <cellStyle name="_인원계획표 _jipbun (2)_견적서(2001-1)" xfId="9772"/>
    <cellStyle name="_인원계획표 _jipbun (2)_견적서(2001-1)_(현)영산강 화원지구 포장공사" xfId="9773"/>
    <cellStyle name="_인원계획표 _jipbun (2)_견적서(2001-1)_견적서(2002-1)" xfId="9774"/>
    <cellStyle name="_인원계획표 _jipbun (2)_견적서(2001-1)_견적서(2002-1)_(현)영산강 화원지구 포장공사" xfId="9775"/>
    <cellStyle name="_인원계획표 _jipbun (2)_견적서(2001-1)_견적서(2002-1)_견적서(2002-1)" xfId="9776"/>
    <cellStyle name="_인원계획표 _jipbun (2)_견적서(2001-1)_견적서(2002-1)_견적서(2002-1)_(현)영산강 화원지구 포장공사" xfId="9777"/>
    <cellStyle name="_인원계획표 _jipbun (2)_견적서(2001-1)_견적서(2002-1)_대중견적서(2002-1)" xfId="9778"/>
    <cellStyle name="_인원계획표 _jipbun (2)_견적서(2001-1)_견적서(2002-1)_대중견적서(2002-1)_(현)영산강 화원지구 포장공사" xfId="9779"/>
    <cellStyle name="_인원계획표 _jipbun (2)_견적서(2001-1.)" xfId="9780"/>
    <cellStyle name="_인원계획표 _jipbun (2)_견적서(2001-1.)_(현)영산강 화원지구 포장공사" xfId="9781"/>
    <cellStyle name="_인원계획표 _jipbun (2)_견적서(2001-1.)_견적서(2002-1)" xfId="9782"/>
    <cellStyle name="_인원계획표 _jipbun (2)_견적서(2001-1.)_견적서(2002-1)_(현)영산강 화원지구 포장공사" xfId="9783"/>
    <cellStyle name="_인원계획표 _jipbun (2)_견적서(2001-1.)_견적서(2002-1)_견적서(2002-1)" xfId="9784"/>
    <cellStyle name="_인원계획표 _jipbun (2)_견적서(2001-1.)_견적서(2002-1)_견적서(2002-1)_(현)영산강 화원지구 포장공사" xfId="9785"/>
    <cellStyle name="_인원계획표 _jipbun (2)_견적서(2001-1.)_견적서(2002-1)_대중견적서(2002-1)" xfId="9786"/>
    <cellStyle name="_인원계획표 _jipbun (2)_견적서(2001-1.)_견적서(2002-1)_대중견적서(2002-1)_(현)영산강 화원지구 포장공사" xfId="9787"/>
    <cellStyle name="_인원계획표 _jipbun (2)_견적서(2002-1)" xfId="9788"/>
    <cellStyle name="_인원계획표 _jipbun (2)_견적서(2002-1)_(현)영산강 화원지구 포장공사" xfId="9789"/>
    <cellStyle name="_인원계획표 _jipbun (2)_견적서(2002-1)_견적서(2002-1)" xfId="9790"/>
    <cellStyle name="_인원계획표 _jipbun (2)_견적서(2002-1)_견적서(2002-1)_(현)영산강 화원지구 포장공사" xfId="9791"/>
    <cellStyle name="_인원계획표 _jipbun (2)_견적서(2002-1)_대중견적서(2002-1)" xfId="9792"/>
    <cellStyle name="_인원계획표 _jipbun (2)_견적서(2002-1)_대중견적서(2002-1)_(현)영산강 화원지구 포장공사" xfId="9793"/>
    <cellStyle name="_인원계획표 _K2_3공구" xfId="5432"/>
    <cellStyle name="_인원계획표 _K2_3공구_보고서(3공구-4월7)" xfId="5433"/>
    <cellStyle name="_인원계획표 _K치(20020331)" xfId="5434"/>
    <cellStyle name="_인원계획표 _K치(20020331)_1공구" xfId="5435"/>
    <cellStyle name="_인원계획표 _K치(20020331)_1공구_보고서(3공구-4월7)" xfId="5436"/>
    <cellStyle name="_인원계획표 _K치(20020331)_K치(2002-8월)" xfId="5437"/>
    <cellStyle name="_인원계획표 _K치(20020331)_K치(2002-8월)_1공구" xfId="5438"/>
    <cellStyle name="_인원계획표 _K치(20020331)_K치(2002-8월)_1공구_보고서(3공구-4월7)" xfId="5439"/>
    <cellStyle name="_인원계획표 _K치(20020331)_K치(2002-8월)_고서-담양(2공구) 3차 ES 보고서(9월1일)" xfId="5440"/>
    <cellStyle name="_인원계획표 _K치(20020331)_K치(2002-8월)_고서담양(2공구)_04.07" xfId="5441"/>
    <cellStyle name="_인원계획표 _K치(20020331)_K치(2002-8월)_내역서( 부지임대료제외)" xfId="5442"/>
    <cellStyle name="_인원계획표 _K치(20020331)_K치(2002-8월)_내역서( 부지임대료제외)_보고서(3공구-4월7)" xfId="5443"/>
    <cellStyle name="_인원계획표 _K치(20020331)_K치(2002-8월)_보고서(1공구)-4월7일" xfId="5444"/>
    <cellStyle name="_인원계획표 _K치(20020331)_K치(2002-8월)_보고서(2004년2월1일자)" xfId="5445"/>
    <cellStyle name="_인원계획표 _K치(20020331)_K치(2002-8월)_보고서(2공구)" xfId="5446"/>
    <cellStyle name="_인원계획표 _K치(20020331)_K치(2002-8월)_보고서(3공구)-3월14일" xfId="5447"/>
    <cellStyle name="_인원계획표 _K치(20020331)_K치(2002-8월)_보고서(3공구-3월14)" xfId="5448"/>
    <cellStyle name="_인원계획표 _K치(20020331)_K치(2002-8월)_보고서(3공구-4월7)" xfId="5449"/>
    <cellStyle name="_인원계획표 _K치(20020331)_K치(2002-8월)_보고서(4공구)" xfId="5450"/>
    <cellStyle name="_인원계획표 _K치(20020331)_K치(2002-8월)_보고서(4공구)_보고서(3공구-4월7)" xfId="5451"/>
    <cellStyle name="_인원계획표 _K치(20020331)_K치(2002-8월)_보고서(5공구)" xfId="5452"/>
    <cellStyle name="_인원계획표 _K치(20020331)_K치(2002-8월)_보고서(7공구)" xfId="5453"/>
    <cellStyle name="_인원계획표 _K치(20020331)_K치(2002-8월)_보고서(7공구)_보고서(3공구-4월7)" xfId="5454"/>
    <cellStyle name="_인원계획표 _K치(20020331)_K치(2002-8월)_보고서(건축)50" xfId="5455"/>
    <cellStyle name="_인원계획표 _K치(20020331)_K치(2002-8월)_보고서(건축)6번이슬정오" xfId="5456"/>
    <cellStyle name="_인원계획표 _K치(20020331)_K치(2002-8월)_보고서(토목)" xfId="5457"/>
    <cellStyle name="_인원계획표 _K치(20020331)_K치(2002-8월)_북면원덕 보고서" xfId="5458"/>
    <cellStyle name="_인원계획표 _K치(20020331)_K치(2002-8월)_북면원덕 보고서(조달청양식)2004년4월30일-최종수정" xfId="5459"/>
    <cellStyle name="_인원계획표 _K치(20020331)_K치(2002-8월)_북면원덕(예상K치)" xfId="5460"/>
    <cellStyle name="_인원계획표 _K치(20020331)_K치(2002-8월)_분당선(왕십리-청담간)" xfId="5461"/>
    <cellStyle name="_인원계획표 _K치(20020331)_K치(2002-8월)_붙임12참조(현풍-김천6공구)" xfId="5462"/>
    <cellStyle name="_인원계획표 _K치(20020331)_K치(2002-8월)_서울지하철 301 ES 보고서(9월1일)" xfId="5463"/>
    <cellStyle name="_인원계획표 _K치(20020331)_K치(2002-8월)_서울지하철 301 ES 보고서(9월1일)수정" xfId="5464"/>
    <cellStyle name="_인원계획표 _K치(20020331)_K치(2002-8월)_서천공주4공구조달청양식" xfId="5465"/>
    <cellStyle name="_인원계획표 _K치(20020331)_K치(2002-8월)_서천공주4공구조달청양식_보고서(3공구-4월7)" xfId="5466"/>
    <cellStyle name="_인원계획표 _K치(20020331)_K치(2002-8월)_성남도촌지구 1차 ES 보고서" xfId="5467"/>
    <cellStyle name="_인원계획표 _K치(20020331)_K치(2002-8월)_장담2공구 수정보고서(11월18일자)" xfId="5468"/>
    <cellStyle name="_인원계획표 _K치(20020331)_K치(2002-8월)_장담2공구 총괄보고서" xfId="5469"/>
    <cellStyle name="_인원계획표 _K치(20020331)_K치(2002-8월)_장담보고서(2공구)-4월1일" xfId="5470"/>
    <cellStyle name="_인원계획표 _K치(20020331)_K치(2002-8월)_장담보고서(2공구)-건축" xfId="5471"/>
    <cellStyle name="_인원계획표 _K치(20020331)_K치(2002-8월)_장담보고서(3공구)-2월28일-예상치" xfId="5472"/>
    <cellStyle name="_인원계획표 _K치(20020331)_K치(2002-8월)_장담보고서(3공구)3차보고서(08월31일자)" xfId="5473"/>
    <cellStyle name="_인원계획표 _K치(20020331)_K치(2002-8월)_전체간지" xfId="5474"/>
    <cellStyle name="_인원계획표 _K치(20020331)_K치(2002-8월)_정천상전1차ES보고서(8월31일자)" xfId="5475"/>
    <cellStyle name="_인원계획표 _K치(20020331)_K치(2002-8월)_조달청양식산출근거대당1" xfId="5476"/>
    <cellStyle name="_인원계획표 _K치(20020331)_고서-담양(2공구) 3차 ES 보고서(9월1일)" xfId="5477"/>
    <cellStyle name="_인원계획표 _K치(20020331)_고서담양(2공구)_04.07" xfId="5478"/>
    <cellStyle name="_인원계획표 _K치(20020331)_내역서( 부지임대료제외)" xfId="5479"/>
    <cellStyle name="_인원계획표 _K치(20020331)_내역서( 부지임대료제외)_보고서(3공구-4월7)" xfId="5480"/>
    <cellStyle name="_인원계획표 _K치(20020331)_보고서(1공구)-4월7일" xfId="5481"/>
    <cellStyle name="_인원계획표 _K치(20020331)_보고서(2004년2월1일자)" xfId="5482"/>
    <cellStyle name="_인원계획표 _K치(20020331)_보고서(2공구)" xfId="5483"/>
    <cellStyle name="_인원계획표 _K치(20020331)_보고서(3공구)-3월14일" xfId="5484"/>
    <cellStyle name="_인원계획표 _K치(20020331)_보고서(3공구-3월14)" xfId="5485"/>
    <cellStyle name="_인원계획표 _K치(20020331)_보고서(3공구-4월7)" xfId="5486"/>
    <cellStyle name="_인원계획표 _K치(20020331)_보고서(4공구)" xfId="5487"/>
    <cellStyle name="_인원계획표 _K치(20020331)_보고서(4공구)_보고서(3공구-4월7)" xfId="5488"/>
    <cellStyle name="_인원계획표 _K치(20020331)_보고서(5공구)" xfId="5489"/>
    <cellStyle name="_인원계획표 _K치(20020331)_보고서(7공구)" xfId="5490"/>
    <cellStyle name="_인원계획표 _K치(20020331)_보고서(7공구)_보고서(3공구-4월7)" xfId="5491"/>
    <cellStyle name="_인원계획표 _K치(20020331)_보고서(건축)50" xfId="5492"/>
    <cellStyle name="_인원계획표 _K치(20020331)_보고서(건축)6번이슬정오" xfId="5493"/>
    <cellStyle name="_인원계획표 _K치(20020331)_보고서(토목)" xfId="5494"/>
    <cellStyle name="_인원계획표 _K치(20020331)_북면원덕 보고서" xfId="5495"/>
    <cellStyle name="_인원계획표 _K치(20020331)_북면원덕 보고서(조달청양식)2004년4월30일-최종수정" xfId="5496"/>
    <cellStyle name="_인원계획표 _K치(20020331)_북면원덕(예상K치)" xfId="5497"/>
    <cellStyle name="_인원계획표 _K치(20020331)_분당선(왕십리-청담간)" xfId="5498"/>
    <cellStyle name="_인원계획표 _K치(20020331)_붙임12참조(현풍-김천6공구)" xfId="5499"/>
    <cellStyle name="_인원계획표 _K치(20020331)_서울지하철 301 ES 보고서(9월1일)" xfId="5500"/>
    <cellStyle name="_인원계획표 _K치(20020331)_서울지하철 301 ES 보고서(9월1일)수정" xfId="5501"/>
    <cellStyle name="_인원계획표 _K치(20020331)_서천공주4공구조달청양식" xfId="5502"/>
    <cellStyle name="_인원계획표 _K치(20020331)_서천공주4공구조달청양식_보고서(3공구-4월7)" xfId="5503"/>
    <cellStyle name="_인원계획표 _K치(20020331)_성남도촌지구 1차 ES 보고서" xfId="5504"/>
    <cellStyle name="_인원계획표 _K치(20020331)_장담2공구 수정보고서(11월18일자)" xfId="5505"/>
    <cellStyle name="_인원계획표 _K치(20020331)_장담2공구 총괄보고서" xfId="5506"/>
    <cellStyle name="_인원계획표 _K치(20020331)_장담보고서(2공구)-4월1일" xfId="5507"/>
    <cellStyle name="_인원계획표 _K치(20020331)_장담보고서(2공구)-건축" xfId="5508"/>
    <cellStyle name="_인원계획표 _K치(20020331)_장담보고서(3공구)-2월28일-예상치" xfId="5509"/>
    <cellStyle name="_인원계획표 _K치(20020331)_장담보고서(3공구)3차보고서(08월31일자)" xfId="5510"/>
    <cellStyle name="_인원계획표 _K치(20020331)_전체간지" xfId="5511"/>
    <cellStyle name="_인원계획표 _K치(20020331)_정천상전1차ES보고서(8월31일자)" xfId="5512"/>
    <cellStyle name="_인원계획표 _K치(20020331)_조달청양식산출근거대당1" xfId="5513"/>
    <cellStyle name="_인원계획표 _k치(2003.4.7)" xfId="5514"/>
    <cellStyle name="_인원계획표 _k치(2003.4.7)_보고서(3공구-4월7)" xfId="5515"/>
    <cellStyle name="_인원계획표 _K치(확장1공구)" xfId="5516"/>
    <cellStyle name="_인원계획표 _NAE" xfId="9794"/>
    <cellStyle name="_인원계획표 _NAE_(현)영산강 화원지구 포장공사" xfId="9795"/>
    <cellStyle name="_인원계획표 _NAE_견적서(2001-1)" xfId="9796"/>
    <cellStyle name="_인원계획표 _NAE_견적서(2001-1)_(현)영산강 화원지구 포장공사" xfId="9797"/>
    <cellStyle name="_인원계획표 _NAE_견적서(2001-1)_견적서(2002-1)" xfId="9798"/>
    <cellStyle name="_인원계획표 _NAE_견적서(2001-1)_견적서(2002-1)_(현)영산강 화원지구 포장공사" xfId="9799"/>
    <cellStyle name="_인원계획표 _NAE_견적서(2001-1)_견적서(2002-1)_견적서(2002-1)" xfId="9800"/>
    <cellStyle name="_인원계획표 _NAE_견적서(2001-1)_견적서(2002-1)_견적서(2002-1)_(현)영산강 화원지구 포장공사" xfId="9801"/>
    <cellStyle name="_인원계획표 _NAE_견적서(2001-1)_견적서(2002-1)_대중견적서(2002-1)" xfId="9802"/>
    <cellStyle name="_인원계획표 _NAE_견적서(2001-1)_견적서(2002-1)_대중견적서(2002-1)_(현)영산강 화원지구 포장공사" xfId="9803"/>
    <cellStyle name="_인원계획표 _NAE_견적서(2001-1.)" xfId="9804"/>
    <cellStyle name="_인원계획표 _NAE_견적서(2001-1.)_(현)영산강 화원지구 포장공사" xfId="9805"/>
    <cellStyle name="_인원계획표 _NAE_견적서(2001-1.)_견적서(2002-1)" xfId="9806"/>
    <cellStyle name="_인원계획표 _NAE_견적서(2001-1.)_견적서(2002-1)_(현)영산강 화원지구 포장공사" xfId="9807"/>
    <cellStyle name="_인원계획표 _NAE_견적서(2001-1.)_견적서(2002-1)_견적서(2002-1)" xfId="9808"/>
    <cellStyle name="_인원계획표 _NAE_견적서(2001-1.)_견적서(2002-1)_견적서(2002-1)_(현)영산강 화원지구 포장공사" xfId="9809"/>
    <cellStyle name="_인원계획표 _NAE_견적서(2001-1.)_견적서(2002-1)_대중견적서(2002-1)" xfId="9810"/>
    <cellStyle name="_인원계획표 _NAE_견적서(2001-1.)_견적서(2002-1)_대중견적서(2002-1)_(현)영산강 화원지구 포장공사" xfId="9811"/>
    <cellStyle name="_인원계획표 _NAE_견적서(2002-1)" xfId="9812"/>
    <cellStyle name="_인원계획표 _NAE_견적서(2002-1)_(현)영산강 화원지구 포장공사" xfId="9813"/>
    <cellStyle name="_인원계획표 _NAE_견적서(2002-1)_견적서(2002-1)" xfId="9814"/>
    <cellStyle name="_인원계획표 _NAE_견적서(2002-1)_견적서(2002-1)_(현)영산강 화원지구 포장공사" xfId="9815"/>
    <cellStyle name="_인원계획표 _NAE_견적서(2002-1)_대중견적서(2002-1)" xfId="9816"/>
    <cellStyle name="_인원계획표 _NAE_견적서(2002-1)_대중견적서(2002-1)_(현)영산강 화원지구 포장공사" xfId="9817"/>
    <cellStyle name="_인원계획표 _간접비" xfId="9818"/>
    <cellStyle name="_인원계획표 _간접비_(현)영산강 화원지구 포장공사" xfId="9819"/>
    <cellStyle name="_인원계획표 _간접비_견적서(2001-1)" xfId="9820"/>
    <cellStyle name="_인원계획표 _간접비_견적서(2001-1)_(현)영산강 화원지구 포장공사" xfId="9821"/>
    <cellStyle name="_인원계획표 _간접비_견적서(2001-1)_견적서(2002-1)" xfId="9822"/>
    <cellStyle name="_인원계획표 _간접비_견적서(2001-1)_견적서(2002-1)_(현)영산강 화원지구 포장공사" xfId="9823"/>
    <cellStyle name="_인원계획표 _간접비_견적서(2001-1)_견적서(2002-1)_견적서(2002-1)" xfId="9824"/>
    <cellStyle name="_인원계획표 _간접비_견적서(2001-1)_견적서(2002-1)_견적서(2002-1)_(현)영산강 화원지구 포장공사" xfId="9825"/>
    <cellStyle name="_인원계획표 _간접비_견적서(2001-1)_견적서(2002-1)_대중견적서(2002-1)" xfId="9826"/>
    <cellStyle name="_인원계획표 _간접비_견적서(2001-1)_견적서(2002-1)_대중견적서(2002-1)_(현)영산강 화원지구 포장공사" xfId="9827"/>
    <cellStyle name="_인원계획표 _간접비_견적서(2001-1.)" xfId="9828"/>
    <cellStyle name="_인원계획표 _간접비_견적서(2001-1.)_(현)영산강 화원지구 포장공사" xfId="9829"/>
    <cellStyle name="_인원계획표 _간접비_견적서(2001-1.)_견적서(2002-1)" xfId="9830"/>
    <cellStyle name="_인원계획표 _간접비_견적서(2001-1.)_견적서(2002-1)_(현)영산강 화원지구 포장공사" xfId="9831"/>
    <cellStyle name="_인원계획표 _간접비_견적서(2001-1.)_견적서(2002-1)_견적서(2002-1)" xfId="9832"/>
    <cellStyle name="_인원계획표 _간접비_견적서(2001-1.)_견적서(2002-1)_견적서(2002-1)_(현)영산강 화원지구 포장공사" xfId="9833"/>
    <cellStyle name="_인원계획표 _간접비_견적서(2001-1.)_견적서(2002-1)_대중견적서(2002-1)" xfId="9834"/>
    <cellStyle name="_인원계획표 _간접비_견적서(2001-1.)_견적서(2002-1)_대중견적서(2002-1)_(현)영산강 화원지구 포장공사" xfId="9835"/>
    <cellStyle name="_인원계획표 _간접비_견적서(2002-1)" xfId="9836"/>
    <cellStyle name="_인원계획표 _간접비_견적서(2002-1)_(현)영산강 화원지구 포장공사" xfId="9837"/>
    <cellStyle name="_인원계획표 _간접비_견적서(2002-1)_견적서(2002-1)" xfId="9838"/>
    <cellStyle name="_인원계획표 _간접비_견적서(2002-1)_견적서(2002-1)_(현)영산강 화원지구 포장공사" xfId="9839"/>
    <cellStyle name="_인원계획표 _간접비_견적서(2002-1)_대중견적서(2002-1)" xfId="9840"/>
    <cellStyle name="_인원계획표 _간접비_견적서(2002-1)_대중견적서(2002-1)_(현)영산강 화원지구 포장공사" xfId="9841"/>
    <cellStyle name="_인원계획표 _갑지양식(기본)" xfId="7737"/>
    <cellStyle name="_인원계획표 _건축(es)" xfId="5517"/>
    <cellStyle name="_인원계획표 _견적서(2001-1)" xfId="9842"/>
    <cellStyle name="_인원계획표 _견적서(2001-1)_(현)영산강 화원지구 포장공사" xfId="9843"/>
    <cellStyle name="_인원계획표 _견적서(2001-1)_견적서(2002-1)" xfId="9844"/>
    <cellStyle name="_인원계획표 _견적서(2001-1)_견적서(2002-1)_(현)영산강 화원지구 포장공사" xfId="9845"/>
    <cellStyle name="_인원계획표 _견적서(2001-1)_견적서(2002-1)_견적서(2002-1)" xfId="9846"/>
    <cellStyle name="_인원계획표 _견적서(2001-1)_견적서(2002-1)_견적서(2002-1)_(현)영산강 화원지구 포장공사" xfId="9847"/>
    <cellStyle name="_인원계획표 _견적서(2001-1)_견적서(2002-1)_대중견적서(2002-1)" xfId="9848"/>
    <cellStyle name="_인원계획표 _견적서(2001-1)_견적서(2002-1)_대중견적서(2002-1)_(현)영산강 화원지구 포장공사" xfId="9849"/>
    <cellStyle name="_인원계획표 _견적서(2001-1.)" xfId="9850"/>
    <cellStyle name="_인원계획표 _견적서(2001-1.)_(현)영산강 화원지구 포장공사" xfId="9851"/>
    <cellStyle name="_인원계획표 _견적서(2001-1.)_견적서(2002-1)" xfId="9852"/>
    <cellStyle name="_인원계획표 _견적서(2001-1.)_견적서(2002-1)_(현)영산강 화원지구 포장공사" xfId="9853"/>
    <cellStyle name="_인원계획표 _견적서(2001-1.)_견적서(2002-1)_견적서(2002-1)" xfId="9854"/>
    <cellStyle name="_인원계획표 _견적서(2001-1.)_견적서(2002-1)_견적서(2002-1)_(현)영산강 화원지구 포장공사" xfId="9855"/>
    <cellStyle name="_인원계획표 _견적서(2001-1.)_견적서(2002-1)_대중견적서(2002-1)" xfId="9856"/>
    <cellStyle name="_인원계획표 _견적서(2001-1.)_견적서(2002-1)_대중견적서(2002-1)_(현)영산강 화원지구 포장공사" xfId="9857"/>
    <cellStyle name="_인원계획표 _견적서(2002-1)" xfId="9858"/>
    <cellStyle name="_인원계획표 _견적서(2002-1)_(현)영산강 화원지구 포장공사" xfId="9859"/>
    <cellStyle name="_인원계획표 _견적서(2002-1)_견적서(2002-1)" xfId="9860"/>
    <cellStyle name="_인원계획표 _견적서(2002-1)_견적서(2002-1)_(현)영산강 화원지구 포장공사" xfId="9861"/>
    <cellStyle name="_인원계획표 _견적서(2002-1)_대중견적서(2002-1)" xfId="9862"/>
    <cellStyle name="_인원계획표 _견적서(2002-1)_대중견적서(2002-1)_(현)영산강 화원지구 포장공사" xfId="9863"/>
    <cellStyle name="_인원계획표 _고서-담양(2공구) 3차 ES 보고서(9월1일)" xfId="5518"/>
    <cellStyle name="_인원계획표 _고서담양(2공구)_04.07" xfId="5519"/>
    <cellStyle name="_인원계획표 _공동구기계타설" xfId="5520"/>
    <cellStyle name="_인원계획표 _공문2" xfId="5521"/>
    <cellStyle name="_인원계획표 _공종별공사내용(광주참고용)" xfId="3654"/>
    <cellStyle name="_인원계획표 _공종별공사내용(평동)" xfId="3655"/>
    <cellStyle name="_인원계획표 _광장주차장" xfId="7738"/>
    <cellStyle name="_인원계획표 _궤도공사" xfId="7739"/>
    <cellStyle name="_인원계획표 _궤도공사_궤도공사" xfId="7740"/>
    <cellStyle name="_인원계획표 _기본단가" xfId="7741"/>
    <cellStyle name="_인원계획표 _남면동면" xfId="9864"/>
    <cellStyle name="_인원계획표 _남면동면_(현)영산강 화원지구 포장공사" xfId="9865"/>
    <cellStyle name="_인원계획표 _남면동면_견적서(2001-1)" xfId="9866"/>
    <cellStyle name="_인원계획표 _남면동면_견적서(2001-1)_(현)영산강 화원지구 포장공사" xfId="9867"/>
    <cellStyle name="_인원계획표 _남면동면_견적서(2001-1)_견적서(2002-1)" xfId="9868"/>
    <cellStyle name="_인원계획표 _남면동면_견적서(2001-1)_견적서(2002-1)_(현)영산강 화원지구 포장공사" xfId="9869"/>
    <cellStyle name="_인원계획표 _남면동면_견적서(2001-1)_견적서(2002-1)_견적서(2002-1)" xfId="9870"/>
    <cellStyle name="_인원계획표 _남면동면_견적서(2001-1)_견적서(2002-1)_견적서(2002-1)_(현)영산강 화원지구 포장공사" xfId="9871"/>
    <cellStyle name="_인원계획표 _남면동면_견적서(2001-1)_견적서(2002-1)_대중견적서(2002-1)" xfId="9872"/>
    <cellStyle name="_인원계획표 _남면동면_견적서(2001-1)_견적서(2002-1)_대중견적서(2002-1)_(현)영산강 화원지구 포장공사" xfId="9873"/>
    <cellStyle name="_인원계획표 _남면동면_견적서(2001-1.)" xfId="9874"/>
    <cellStyle name="_인원계획표 _남면동면_견적서(2001-1.)_(현)영산강 화원지구 포장공사" xfId="9875"/>
    <cellStyle name="_인원계획표 _남면동면_견적서(2001-1.)_견적서(2002-1)" xfId="9876"/>
    <cellStyle name="_인원계획표 _남면동면_견적서(2001-1.)_견적서(2002-1)_(현)영산강 화원지구 포장공사" xfId="9877"/>
    <cellStyle name="_인원계획표 _남면동면_견적서(2001-1.)_견적서(2002-1)_견적서(2002-1)" xfId="9878"/>
    <cellStyle name="_인원계획표 _남면동면_견적서(2001-1.)_견적서(2002-1)_견적서(2002-1)_(현)영산강 화원지구 포장공사" xfId="9879"/>
    <cellStyle name="_인원계획표 _남면동면_견적서(2001-1.)_견적서(2002-1)_대중견적서(2002-1)" xfId="9880"/>
    <cellStyle name="_인원계획표 _남면동면_견적서(2001-1.)_견적서(2002-1)_대중견적서(2002-1)_(현)영산강 화원지구 포장공사" xfId="9881"/>
    <cellStyle name="_인원계획표 _남면동면_견적서(2002-1)" xfId="9882"/>
    <cellStyle name="_인원계획표 _남면동면_견적서(2002-1)_(현)영산강 화원지구 포장공사" xfId="9883"/>
    <cellStyle name="_인원계획표 _남면동면_견적서(2002-1)_견적서(2002-1)" xfId="9884"/>
    <cellStyle name="_인원계획표 _남면동면_견적서(2002-1)_견적서(2002-1)_(현)영산강 화원지구 포장공사" xfId="9885"/>
    <cellStyle name="_인원계획표 _남면동면_견적서(2002-1)_대중견적서(2002-1)" xfId="9886"/>
    <cellStyle name="_인원계획표 _남면동면_견적서(2002-1)_대중견적서(2002-1)_(현)영산강 화원지구 포장공사" xfId="9887"/>
    <cellStyle name="_인원계획표 _내역서( 부지임대료제외)" xfId="5522"/>
    <cellStyle name="_인원계획표 _내역서( 부지임대료제외)_보고서(3공구-4월7)" xfId="5523"/>
    <cellStyle name="_인원계획표 _노원문화회관전기" xfId="7742"/>
    <cellStyle name="_인원계획표 _노원문화회관전기_신사동업무시설빌딩분리" xfId="7743"/>
    <cellStyle name="_인원계획표 _노원문화회관전기_입찰견적서(제출)" xfId="7744"/>
    <cellStyle name="_인원계획표 _노원문화회관전기_입찰견적서(제출-세원NEGO)" xfId="7745"/>
    <cellStyle name="_인원계획표 _노원문화회관전기_입찰견적서(제출-수정)" xfId="7746"/>
    <cellStyle name="_인원계획표 _대곡댐 이설도로 건설공사" xfId="7747"/>
    <cellStyle name="_인원계획표 _대곡댐 이설도로 건설공사_갑지양식(기본)" xfId="7748"/>
    <cellStyle name="_인원계획표 _대안투찰내역(0221)" xfId="3656"/>
    <cellStyle name="_인원계획표 _대안투찰내역(0221)_★이화-삼계도급실행(2003.04.11)" xfId="7749"/>
    <cellStyle name="_인원계획표 _대안투찰내역(0221)_공종별공사내용(광주참고용)" xfId="3657"/>
    <cellStyle name="_인원계획표 _대안투찰내역(0223)" xfId="3658"/>
    <cellStyle name="_인원계획표 _대안투찰내역(0223)_★이화-삼계도급실행(2003.04.11)" xfId="7750"/>
    <cellStyle name="_인원계획표 _대안투찰내역(0223)_공종별공사내용(광주참고용)" xfId="3659"/>
    <cellStyle name="_인원계획표 _대안투찰내역(확정본0226)" xfId="3660"/>
    <cellStyle name="_인원계획표 _대안투찰내역(확정본0226)_★이화-삼계도급실행(2003.04.11)" xfId="7751"/>
    <cellStyle name="_인원계획표 _대안투찰내역(확정본0226)_공종별공사내용(광주참고용)" xfId="3661"/>
    <cellStyle name="_인원계획표 _대전저유소탱크전기계장공사" xfId="7752"/>
    <cellStyle name="_인원계획표 _대전저유소탱크전기계장공사_광장주차장" xfId="7753"/>
    <cellStyle name="_인원계획표 _대전저유소탱크전기계장공사_신사동업무시설빌딩분리" xfId="7754"/>
    <cellStyle name="_인원계획표 _대전저유소탱크전기계장공사_입찰견적서(제출)" xfId="7755"/>
    <cellStyle name="_인원계획표 _대전저유소탱크전기계장공사_입찰견적서(제출-세원NEGO)" xfId="7756"/>
    <cellStyle name="_인원계획표 _대전저유소탱크전기계장공사_입찰견적서(제출-수정)" xfId="7757"/>
    <cellStyle name="_인원계획표 _도곡동임시" xfId="7758"/>
    <cellStyle name="_인원계획표 _도곡동임시_신사동업무시설빌딩분리" xfId="7759"/>
    <cellStyle name="_인원계획표 _도곡동임시_입찰견적서(제출)" xfId="7760"/>
    <cellStyle name="_인원계획표 _도곡동임시_입찰견적서(제출-세원NEGO)" xfId="7761"/>
    <cellStyle name="_인원계획표 _도곡동임시_입찰견적서(제출-수정)" xfId="7762"/>
    <cellStyle name="_인원계획표 _도급실행0211" xfId="3662"/>
    <cellStyle name="_인원계획표 _도급실행0211_★이화-삼계도급실행(2003.04.11)" xfId="7763"/>
    <cellStyle name="_인원계획표 _도급실행0211_공종별공사내용(광주참고용)" xfId="3663"/>
    <cellStyle name="_인원계획표 _뒷채움재변경" xfId="5524"/>
    <cellStyle name="_인원계획표 _법면가보호망삭제" xfId="5525"/>
    <cellStyle name="_인원계획표 _보고서(1공구)-4월7일" xfId="5526"/>
    <cellStyle name="_인원계획표 _보고서(2004년2월1일자)" xfId="5527"/>
    <cellStyle name="_인원계획표 _보고서(2공구)" xfId="5528"/>
    <cellStyle name="_인원계획표 _보고서(3공구)-3월14일" xfId="5529"/>
    <cellStyle name="_인원계획표 _보고서(3공구-3월14)" xfId="5530"/>
    <cellStyle name="_인원계획표 _보고서(3공구-4월7)" xfId="5531"/>
    <cellStyle name="_인원계획표 _보고서(4공구)" xfId="5532"/>
    <cellStyle name="_인원계획표 _보고서(4공구)_보고서(3공구-4월7)" xfId="5533"/>
    <cellStyle name="_인원계획표 _보고서(5공구)" xfId="5534"/>
    <cellStyle name="_인원계획표 _보고서(7공구)" xfId="5535"/>
    <cellStyle name="_인원계획표 _보고서(7공구)_보고서(3공구-4월7)" xfId="5536"/>
    <cellStyle name="_인원계획표 _보고서(건축)50" xfId="5537"/>
    <cellStyle name="_인원계획표 _보고서(건축)6번이슬정오" xfId="5538"/>
    <cellStyle name="_인원계획표 _보고서(토목)" xfId="5539"/>
    <cellStyle name="_인원계획표 _복사본 건축(es)" xfId="5540"/>
    <cellStyle name="_인원계획표 _본오오목천" xfId="9888"/>
    <cellStyle name="_인원계획표 _본오오목천_(현)영산강 화원지구 포장공사" xfId="9889"/>
    <cellStyle name="_인원계획표 _본오오목천_견적서(2001-1)" xfId="9890"/>
    <cellStyle name="_인원계획표 _본오오목천_견적서(2001-1)_(현)영산강 화원지구 포장공사" xfId="9891"/>
    <cellStyle name="_인원계획표 _본오오목천_견적서(2001-1)_견적서(2002-1)" xfId="9892"/>
    <cellStyle name="_인원계획표 _본오오목천_견적서(2001-1)_견적서(2002-1)_(현)영산강 화원지구 포장공사" xfId="9893"/>
    <cellStyle name="_인원계획표 _본오오목천_견적서(2001-1)_견적서(2002-1)_견적서(2002-1)" xfId="9894"/>
    <cellStyle name="_인원계획표 _본오오목천_견적서(2001-1)_견적서(2002-1)_견적서(2002-1)_(현)영산강 화원지구 포장공사" xfId="9895"/>
    <cellStyle name="_인원계획표 _본오오목천_견적서(2001-1)_견적서(2002-1)_대중견적서(2002-1)" xfId="9896"/>
    <cellStyle name="_인원계획표 _본오오목천_견적서(2001-1)_견적서(2002-1)_대중견적서(2002-1)_(현)영산강 화원지구 포장공사" xfId="9897"/>
    <cellStyle name="_인원계획표 _본오오목천_견적서(2001-1.)" xfId="9898"/>
    <cellStyle name="_인원계획표 _본오오목천_견적서(2001-1.)_(현)영산강 화원지구 포장공사" xfId="9899"/>
    <cellStyle name="_인원계획표 _본오오목천_견적서(2001-1.)_견적서(2002-1)" xfId="9900"/>
    <cellStyle name="_인원계획표 _본오오목천_견적서(2001-1.)_견적서(2002-1)_(현)영산강 화원지구 포장공사" xfId="9901"/>
    <cellStyle name="_인원계획표 _본오오목천_견적서(2001-1.)_견적서(2002-1)_견적서(2002-1)" xfId="9902"/>
    <cellStyle name="_인원계획표 _본오오목천_견적서(2001-1.)_견적서(2002-1)_견적서(2002-1)_(현)영산강 화원지구 포장공사" xfId="9903"/>
    <cellStyle name="_인원계획표 _본오오목천_견적서(2001-1.)_견적서(2002-1)_대중견적서(2002-1)" xfId="9904"/>
    <cellStyle name="_인원계획표 _본오오목천_견적서(2001-1.)_견적서(2002-1)_대중견적서(2002-1)_(현)영산강 화원지구 포장공사" xfId="9905"/>
    <cellStyle name="_인원계획표 _본오오목천_견적서(2002-1)" xfId="9906"/>
    <cellStyle name="_인원계획표 _본오오목천_견적서(2002-1)_(현)영산강 화원지구 포장공사" xfId="9907"/>
    <cellStyle name="_인원계획표 _본오오목천_견적서(2002-1)_견적서(2002-1)" xfId="9908"/>
    <cellStyle name="_인원계획표 _본오오목천_견적서(2002-1)_견적서(2002-1)_(현)영산강 화원지구 포장공사" xfId="9909"/>
    <cellStyle name="_인원계획표 _본오오목천_견적서(2002-1)_대중견적서(2002-1)" xfId="9910"/>
    <cellStyle name="_인원계획표 _본오오목천_견적서(2002-1)_대중견적서(2002-1)_(현)영산강 화원지구 포장공사" xfId="9911"/>
    <cellStyle name="_인원계획표 _부천 소사" xfId="7764"/>
    <cellStyle name="_인원계획표 _부천 소사 2차" xfId="7765"/>
    <cellStyle name="_인원계획표 _부천 소사 2차_신사동업무시설빌딩분리" xfId="7766"/>
    <cellStyle name="_인원계획표 _부천 소사 2차_입찰견적서(제출)" xfId="7767"/>
    <cellStyle name="_인원계획표 _부천 소사 2차_입찰견적서(제출-세원NEGO)" xfId="7768"/>
    <cellStyle name="_인원계획표 _부천 소사 2차_입찰견적서(제출-수정)" xfId="7769"/>
    <cellStyle name="_인원계획표 _부천 소사_신사동업무시설빌딩분리" xfId="7770"/>
    <cellStyle name="_인원계획표 _부천 소사_입찰견적서(제출)" xfId="7771"/>
    <cellStyle name="_인원계획표 _부천 소사_입찰견적서(제출-세원NEGO)" xfId="7772"/>
    <cellStyle name="_인원계획표 _부천 소사_입찰견적서(제출-수정)" xfId="7773"/>
    <cellStyle name="_인원계획표 _북면원덕 보고서" xfId="5541"/>
    <cellStyle name="_인원계획표 _북면원덕 보고서(조달청양식)2004년4월30일-최종수정" xfId="5542"/>
    <cellStyle name="_인원계획표 _북면원덕(예상K치)" xfId="5543"/>
    <cellStyle name="_인원계획표 _분당선(왕십리-청담간)" xfId="5544"/>
    <cellStyle name="_인원계획표 _불티교" xfId="9912"/>
    <cellStyle name="_인원계획표 _불티교_(현)영산강 화원지구 포장공사" xfId="9913"/>
    <cellStyle name="_인원계획표 _불티교_견적서(2001-1)" xfId="9914"/>
    <cellStyle name="_인원계획표 _불티교_견적서(2001-1)_(현)영산강 화원지구 포장공사" xfId="9915"/>
    <cellStyle name="_인원계획표 _불티교_견적서(2001-1)_견적서(2002-1)" xfId="9916"/>
    <cellStyle name="_인원계획표 _불티교_견적서(2001-1)_견적서(2002-1)_(현)영산강 화원지구 포장공사" xfId="9917"/>
    <cellStyle name="_인원계획표 _불티교_견적서(2001-1)_견적서(2002-1)_견적서(2002-1)" xfId="9918"/>
    <cellStyle name="_인원계획표 _불티교_견적서(2001-1)_견적서(2002-1)_견적서(2002-1)_(현)영산강 화원지구 포장공사" xfId="9919"/>
    <cellStyle name="_인원계획표 _불티교_견적서(2001-1)_견적서(2002-1)_대중견적서(2002-1)" xfId="9920"/>
    <cellStyle name="_인원계획표 _불티교_견적서(2001-1)_견적서(2002-1)_대중견적서(2002-1)_(현)영산강 화원지구 포장공사" xfId="9921"/>
    <cellStyle name="_인원계획표 _불티교_견적서(2001-1.)" xfId="9922"/>
    <cellStyle name="_인원계획표 _불티교_견적서(2001-1.)_(현)영산강 화원지구 포장공사" xfId="9923"/>
    <cellStyle name="_인원계획표 _불티교_견적서(2001-1.)_견적서(2002-1)" xfId="9924"/>
    <cellStyle name="_인원계획표 _불티교_견적서(2001-1.)_견적서(2002-1)_(현)영산강 화원지구 포장공사" xfId="9925"/>
    <cellStyle name="_인원계획표 _불티교_견적서(2001-1.)_견적서(2002-1)_견적서(2002-1)" xfId="9926"/>
    <cellStyle name="_인원계획표 _불티교_견적서(2001-1.)_견적서(2002-1)_견적서(2002-1)_(현)영산강 화원지구 포장공사" xfId="9927"/>
    <cellStyle name="_인원계획표 _불티교_견적서(2001-1.)_견적서(2002-1)_대중견적서(2002-1)" xfId="9928"/>
    <cellStyle name="_인원계획표 _불티교_견적서(2001-1.)_견적서(2002-1)_대중견적서(2002-1)_(현)영산강 화원지구 포장공사" xfId="9929"/>
    <cellStyle name="_인원계획표 _불티교_견적서(2002-1)" xfId="9930"/>
    <cellStyle name="_인원계획표 _불티교_견적서(2002-1)_(현)영산강 화원지구 포장공사" xfId="9931"/>
    <cellStyle name="_인원계획표 _불티교_견적서(2002-1)_견적서(2002-1)" xfId="9932"/>
    <cellStyle name="_인원계획표 _불티교_견적서(2002-1)_견적서(2002-1)_(현)영산강 화원지구 포장공사" xfId="9933"/>
    <cellStyle name="_인원계획표 _불티교_견적서(2002-1)_대중견적서(2002-1)" xfId="9934"/>
    <cellStyle name="_인원계획표 _불티교_견적서(2002-1)_대중견적서(2002-1)_(현)영산강 화원지구 포장공사" xfId="9935"/>
    <cellStyle name="_인원계획표 _불티교-1" xfId="9936"/>
    <cellStyle name="_인원계획표 _불티교-1_(현)영산강 화원지구 포장공사" xfId="9937"/>
    <cellStyle name="_인원계획표 _불티교-1_견적서(2001-1)" xfId="9938"/>
    <cellStyle name="_인원계획표 _불티교-1_견적서(2001-1)_(현)영산강 화원지구 포장공사" xfId="9939"/>
    <cellStyle name="_인원계획표 _불티교-1_견적서(2001-1)_견적서(2002-1)" xfId="9940"/>
    <cellStyle name="_인원계획표 _불티교-1_견적서(2001-1)_견적서(2002-1)_(현)영산강 화원지구 포장공사" xfId="9941"/>
    <cellStyle name="_인원계획표 _불티교-1_견적서(2001-1)_견적서(2002-1)_견적서(2002-1)" xfId="9942"/>
    <cellStyle name="_인원계획표 _불티교-1_견적서(2001-1)_견적서(2002-1)_견적서(2002-1)_(현)영산강 화원지구 포장공사" xfId="9943"/>
    <cellStyle name="_인원계획표 _불티교-1_견적서(2001-1)_견적서(2002-1)_대중견적서(2002-1)" xfId="9944"/>
    <cellStyle name="_인원계획표 _불티교-1_견적서(2001-1)_견적서(2002-1)_대중견적서(2002-1)_(현)영산강 화원지구 포장공사" xfId="9945"/>
    <cellStyle name="_인원계획표 _불티교-1_견적서(2001-1.)" xfId="9946"/>
    <cellStyle name="_인원계획표 _불티교-1_견적서(2001-1.)_(현)영산강 화원지구 포장공사" xfId="9947"/>
    <cellStyle name="_인원계획표 _불티교-1_견적서(2001-1.)_견적서(2002-1)" xfId="9948"/>
    <cellStyle name="_인원계획표 _불티교-1_견적서(2001-1.)_견적서(2002-1)_(현)영산강 화원지구 포장공사" xfId="9949"/>
    <cellStyle name="_인원계획표 _불티교-1_견적서(2001-1.)_견적서(2002-1)_견적서(2002-1)" xfId="9950"/>
    <cellStyle name="_인원계획표 _불티교-1_견적서(2001-1.)_견적서(2002-1)_견적서(2002-1)_(현)영산강 화원지구 포장공사" xfId="9951"/>
    <cellStyle name="_인원계획표 _불티교-1_견적서(2001-1.)_견적서(2002-1)_대중견적서(2002-1)" xfId="9952"/>
    <cellStyle name="_인원계획표 _불티교-1_견적서(2001-1.)_견적서(2002-1)_대중견적서(2002-1)_(현)영산강 화원지구 포장공사" xfId="9953"/>
    <cellStyle name="_인원계획표 _불티교-1_견적서(2002-1)" xfId="9954"/>
    <cellStyle name="_인원계획표 _불티교-1_견적서(2002-1)_(현)영산강 화원지구 포장공사" xfId="9955"/>
    <cellStyle name="_인원계획표 _불티교-1_견적서(2002-1)_견적서(2002-1)" xfId="9956"/>
    <cellStyle name="_인원계획표 _불티교-1_견적서(2002-1)_견적서(2002-1)_(현)영산강 화원지구 포장공사" xfId="9957"/>
    <cellStyle name="_인원계획표 _불티교-1_견적서(2002-1)_대중견적서(2002-1)" xfId="9958"/>
    <cellStyle name="_인원계획표 _불티교-1_견적서(2002-1)_대중견적서(2002-1)_(현)영산강 화원지구 포장공사" xfId="9959"/>
    <cellStyle name="_인원계획표 _붙임12참조(현풍-김천6공구)" xfId="5545"/>
    <cellStyle name="_인원계획표 _서울지하철 301 ES 보고서(9월1일)" xfId="5546"/>
    <cellStyle name="_인원계획표 _서울지하철 301 ES 보고서(9월1일)수정" xfId="5547"/>
    <cellStyle name="_인원계획표 _서천공주4공구조달청양식" xfId="5548"/>
    <cellStyle name="_인원계획표 _서천공주4공구조달청양식_보고서(3공구-4월7)" xfId="5549"/>
    <cellStyle name="_인원계획표 _설계대도급(es)" xfId="5550"/>
    <cellStyle name="_인원계획표 _설계대도급(es)_1" xfId="5551"/>
    <cellStyle name="_인원계획표 _설계대도급(es)_건축(es)" xfId="5552"/>
    <cellStyle name="_인원계획표 _설계대도급(es)_설계대도급(es)" xfId="5553"/>
    <cellStyle name="_인원계획표 _성남도촌지구 1차 ES 보고서" xfId="5554"/>
    <cellStyle name="_인원계획표 _수출입은행" xfId="7774"/>
    <cellStyle name="_인원계획표 _수출입은행_신사동업무시설빌딩분리" xfId="7775"/>
    <cellStyle name="_인원계획표 _수출입은행_입찰견적서(제출)" xfId="7776"/>
    <cellStyle name="_인원계획표 _수출입은행_입찰견적서(제출-세원NEGO)" xfId="7777"/>
    <cellStyle name="_인원계획표 _수출입은행_입찰견적서(제출-수정)" xfId="7778"/>
    <cellStyle name="_인원계획표 _신사동업무시설빌딩분리" xfId="7779"/>
    <cellStyle name="_인원계획표 _싯계교" xfId="9960"/>
    <cellStyle name="_인원계획표 _싯계교_(현)영산강 화원지구 포장공사" xfId="9961"/>
    <cellStyle name="_인원계획표 _싯계교_견적서(2001-1)" xfId="9962"/>
    <cellStyle name="_인원계획표 _싯계교_견적서(2001-1)_(현)영산강 화원지구 포장공사" xfId="9963"/>
    <cellStyle name="_인원계획표 _싯계교_견적서(2001-1)_견적서(2002-1)" xfId="9964"/>
    <cellStyle name="_인원계획표 _싯계교_견적서(2001-1)_견적서(2002-1)_(현)영산강 화원지구 포장공사" xfId="9965"/>
    <cellStyle name="_인원계획표 _싯계교_견적서(2001-1)_견적서(2002-1)_견적서(2002-1)" xfId="9966"/>
    <cellStyle name="_인원계획표 _싯계교_견적서(2001-1)_견적서(2002-1)_견적서(2002-1)_(현)영산강 화원지구 포장공사" xfId="9967"/>
    <cellStyle name="_인원계획표 _싯계교_견적서(2001-1)_견적서(2002-1)_대중견적서(2002-1)" xfId="9968"/>
    <cellStyle name="_인원계획표 _싯계교_견적서(2001-1)_견적서(2002-1)_대중견적서(2002-1)_(현)영산강 화원지구 포장공사" xfId="9969"/>
    <cellStyle name="_인원계획표 _싯계교_견적서(2001-1.)" xfId="9970"/>
    <cellStyle name="_인원계획표 _싯계교_견적서(2001-1.)_(현)영산강 화원지구 포장공사" xfId="9971"/>
    <cellStyle name="_인원계획표 _싯계교_견적서(2001-1.)_견적서(2002-1)" xfId="9972"/>
    <cellStyle name="_인원계획표 _싯계교_견적서(2001-1.)_견적서(2002-1)_(현)영산강 화원지구 포장공사" xfId="9973"/>
    <cellStyle name="_인원계획표 _싯계교_견적서(2001-1.)_견적서(2002-1)_견적서(2002-1)" xfId="9974"/>
    <cellStyle name="_인원계획표 _싯계교_견적서(2001-1.)_견적서(2002-1)_견적서(2002-1)_(현)영산강 화원지구 포장공사" xfId="9975"/>
    <cellStyle name="_인원계획표 _싯계교_견적서(2001-1.)_견적서(2002-1)_대중견적서(2002-1)" xfId="9976"/>
    <cellStyle name="_인원계획표 _싯계교_견적서(2001-1.)_견적서(2002-1)_대중견적서(2002-1)_(현)영산강 화원지구 포장공사" xfId="9977"/>
    <cellStyle name="_인원계획표 _싯계교_견적서(2002-1)" xfId="9978"/>
    <cellStyle name="_인원계획표 _싯계교_견적서(2002-1)_(현)영산강 화원지구 포장공사" xfId="9979"/>
    <cellStyle name="_인원계획표 _싯계교_견적서(2002-1)_견적서(2002-1)" xfId="9980"/>
    <cellStyle name="_인원계획표 _싯계교_견적서(2002-1)_견적서(2002-1)_(현)영산강 화원지구 포장공사" xfId="9981"/>
    <cellStyle name="_인원계획표 _싯계교_견적서(2002-1)_대중견적서(2002-1)" xfId="9982"/>
    <cellStyle name="_인원계획표 _싯계교_견적서(2002-1)_대중견적서(2002-1)_(현)영산강 화원지구 포장공사" xfId="9983"/>
    <cellStyle name="_인원계획표 _입찰견적서(제출)" xfId="7780"/>
    <cellStyle name="_인원계획표 _입찰견적서(제출-세원NEGO)" xfId="7781"/>
    <cellStyle name="_인원계획표 _입찰견적서(제출-수정)" xfId="7782"/>
    <cellStyle name="_인원계획표 _장담2공구 수정보고서(11월18일자)" xfId="5555"/>
    <cellStyle name="_인원계획표 _장담2공구 총괄보고서" xfId="5556"/>
    <cellStyle name="_인원계획표 _장담보고서(2공구)-4월1일" xfId="5557"/>
    <cellStyle name="_인원계획표 _장담보고서(2공구)-건축" xfId="5558"/>
    <cellStyle name="_인원계획표 _장담보고서(3공구)-2월28일-예상치" xfId="5559"/>
    <cellStyle name="_인원계획표 _장담보고서(3공구)3차보고서(08월31일자)" xfId="5560"/>
    <cellStyle name="_인원계획표 _적격 " xfId="5561"/>
    <cellStyle name="_인원계획표 _적격 _(현)영산강 화원지구 포장공사" xfId="9984"/>
    <cellStyle name="_인원계획표 _적격 _★이화-삼계도급실행(2003.04.11)" xfId="7783"/>
    <cellStyle name="_인원계획표 _적격 _111" xfId="5562"/>
    <cellStyle name="_인원계획표 _적격 _1공구" xfId="5563"/>
    <cellStyle name="_인원계획표 _적격 _1공구_보고서(3공구-4월7)" xfId="5564"/>
    <cellStyle name="_인원계획표 _적격 _buip (2)" xfId="9985"/>
    <cellStyle name="_인원계획표 _적격 _buip (2)_(현)영산강 화원지구 포장공사" xfId="9986"/>
    <cellStyle name="_인원계획표 _적격 _buip (2)_견적서(2001-1)" xfId="9987"/>
    <cellStyle name="_인원계획표 _적격 _buip (2)_견적서(2001-1)_(현)영산강 화원지구 포장공사" xfId="9988"/>
    <cellStyle name="_인원계획표 _적격 _buip (2)_견적서(2001-1)_견적서(2002-1)" xfId="9989"/>
    <cellStyle name="_인원계획표 _적격 _buip (2)_견적서(2001-1)_견적서(2002-1)_(현)영산강 화원지구 포장공사" xfId="9990"/>
    <cellStyle name="_인원계획표 _적격 _buip (2)_견적서(2001-1)_견적서(2002-1)_견적서(2002-1)" xfId="9991"/>
    <cellStyle name="_인원계획표 _적격 _buip (2)_견적서(2001-1)_견적서(2002-1)_견적서(2002-1)_(현)영산강 화원지구 포장공사" xfId="9992"/>
    <cellStyle name="_인원계획표 _적격 _buip (2)_견적서(2001-1)_견적서(2002-1)_대중견적서(2002-1)" xfId="9993"/>
    <cellStyle name="_인원계획표 _적격 _buip (2)_견적서(2001-1)_견적서(2002-1)_대중견적서(2002-1)_(현)영산강 화원지구 포장공사" xfId="9994"/>
    <cellStyle name="_인원계획표 _적격 _buip (2)_견적서(2001-1.)" xfId="9995"/>
    <cellStyle name="_인원계획표 _적격 _buip (2)_견적서(2001-1.)_(현)영산강 화원지구 포장공사" xfId="9996"/>
    <cellStyle name="_인원계획표 _적격 _buip (2)_견적서(2001-1.)_견적서(2002-1)" xfId="9997"/>
    <cellStyle name="_인원계획표 _적격 _buip (2)_견적서(2001-1.)_견적서(2002-1)_(현)영산강 화원지구 포장공사" xfId="9998"/>
    <cellStyle name="_인원계획표 _적격 _buip (2)_견적서(2001-1.)_견적서(2002-1)_견적서(2002-1)" xfId="9999"/>
    <cellStyle name="_인원계획표 _적격 _buip (2)_견적서(2001-1.)_견적서(2002-1)_견적서(2002-1)_(현)영산강 화원지구 포장공사" xfId="10000"/>
    <cellStyle name="_인원계획표 _적격 _buip (2)_견적서(2001-1.)_견적서(2002-1)_대중견적서(2002-1)" xfId="10001"/>
    <cellStyle name="_인원계획표 _적격 _buip (2)_견적서(2001-1.)_견적서(2002-1)_대중견적서(2002-1)_(현)영산강 화원지구 포장공사" xfId="10002"/>
    <cellStyle name="_인원계획표 _적격 _buip (2)_견적서(2002-1)" xfId="10003"/>
    <cellStyle name="_인원계획표 _적격 _buip (2)_견적서(2002-1)_(현)영산강 화원지구 포장공사" xfId="10004"/>
    <cellStyle name="_인원계획표 _적격 _buip (2)_견적서(2002-1)_견적서(2002-1)" xfId="10005"/>
    <cellStyle name="_인원계획표 _적격 _buip (2)_견적서(2002-1)_견적서(2002-1)_(현)영산강 화원지구 포장공사" xfId="10006"/>
    <cellStyle name="_인원계획표 _적격 _buip (2)_견적서(2002-1)_대중견적서(2002-1)" xfId="10007"/>
    <cellStyle name="_인원계획표 _적격 _buip (2)_견적서(2002-1)_대중견적서(2002-1)_(현)영산강 화원지구 포장공사" xfId="10008"/>
    <cellStyle name="_인원계획표 _적격 _ip (2)" xfId="10009"/>
    <cellStyle name="_인원계획표 _적격 _ip (2)_(현)영산강 화원지구 포장공사" xfId="10010"/>
    <cellStyle name="_인원계획표 _적격 _ip (2)_견적서(2001-1)" xfId="10011"/>
    <cellStyle name="_인원계획표 _적격 _ip (2)_견적서(2001-1)_(현)영산강 화원지구 포장공사" xfId="10012"/>
    <cellStyle name="_인원계획표 _적격 _ip (2)_견적서(2001-1)_견적서(2002-1)" xfId="10013"/>
    <cellStyle name="_인원계획표 _적격 _ip (2)_견적서(2001-1)_견적서(2002-1)_(현)영산강 화원지구 포장공사" xfId="10014"/>
    <cellStyle name="_인원계획표 _적격 _ip (2)_견적서(2001-1)_견적서(2002-1)_견적서(2002-1)" xfId="10015"/>
    <cellStyle name="_인원계획표 _적격 _ip (2)_견적서(2001-1)_견적서(2002-1)_견적서(2002-1)_(현)영산강 화원지구 포장공사" xfId="10016"/>
    <cellStyle name="_인원계획표 _적격 _ip (2)_견적서(2001-1)_견적서(2002-1)_대중견적서(2002-1)" xfId="10017"/>
    <cellStyle name="_인원계획표 _적격 _ip (2)_견적서(2001-1)_견적서(2002-1)_대중견적서(2002-1)_(현)영산강 화원지구 포장공사" xfId="10018"/>
    <cellStyle name="_인원계획표 _적격 _ip (2)_견적서(2001-1.)" xfId="10019"/>
    <cellStyle name="_인원계획표 _적격 _ip (2)_견적서(2001-1.)_(현)영산강 화원지구 포장공사" xfId="10020"/>
    <cellStyle name="_인원계획표 _적격 _ip (2)_견적서(2001-1.)_견적서(2002-1)" xfId="10021"/>
    <cellStyle name="_인원계획표 _적격 _ip (2)_견적서(2001-1.)_견적서(2002-1)_(현)영산강 화원지구 포장공사" xfId="10022"/>
    <cellStyle name="_인원계획표 _적격 _ip (2)_견적서(2001-1.)_견적서(2002-1)_견적서(2002-1)" xfId="10023"/>
    <cellStyle name="_인원계획표 _적격 _ip (2)_견적서(2001-1.)_견적서(2002-1)_견적서(2002-1)_(현)영산강 화원지구 포장공사" xfId="10024"/>
    <cellStyle name="_인원계획표 _적격 _ip (2)_견적서(2001-1.)_견적서(2002-1)_대중견적서(2002-1)" xfId="10025"/>
    <cellStyle name="_인원계획표 _적격 _ip (2)_견적서(2001-1.)_견적서(2002-1)_대중견적서(2002-1)_(현)영산강 화원지구 포장공사" xfId="10026"/>
    <cellStyle name="_인원계획표 _적격 _ip (2)_견적서(2002-1)" xfId="10027"/>
    <cellStyle name="_인원계획표 _적격 _ip (2)_견적서(2002-1)_(현)영산강 화원지구 포장공사" xfId="10028"/>
    <cellStyle name="_인원계획표 _적격 _ip (2)_견적서(2002-1)_견적서(2002-1)" xfId="10029"/>
    <cellStyle name="_인원계획표 _적격 _ip (2)_견적서(2002-1)_견적서(2002-1)_(현)영산강 화원지구 포장공사" xfId="10030"/>
    <cellStyle name="_인원계획표 _적격 _ip (2)_견적서(2002-1)_대중견적서(2002-1)" xfId="10031"/>
    <cellStyle name="_인원계획표 _적격 _ip (2)_견적서(2002-1)_대중견적서(2002-1)_(현)영산강 화원지구 포장공사" xfId="10032"/>
    <cellStyle name="_인원계획표 _적격 _jipbun (2)" xfId="10033"/>
    <cellStyle name="_인원계획표 _적격 _jipbun (2)_(현)영산강 화원지구 포장공사" xfId="10034"/>
    <cellStyle name="_인원계획표 _적격 _jipbun (2)_견적서(2001-1)" xfId="10035"/>
    <cellStyle name="_인원계획표 _적격 _jipbun (2)_견적서(2001-1)_(현)영산강 화원지구 포장공사" xfId="10036"/>
    <cellStyle name="_인원계획표 _적격 _jipbun (2)_견적서(2001-1)_견적서(2002-1)" xfId="10037"/>
    <cellStyle name="_인원계획표 _적격 _jipbun (2)_견적서(2001-1)_견적서(2002-1)_(현)영산강 화원지구 포장공사" xfId="10038"/>
    <cellStyle name="_인원계획표 _적격 _jipbun (2)_견적서(2001-1)_견적서(2002-1)_견적서(2002-1)" xfId="10039"/>
    <cellStyle name="_인원계획표 _적격 _jipbun (2)_견적서(2001-1)_견적서(2002-1)_견적서(2002-1)_(현)영산강 화원지구 포장공사" xfId="10040"/>
    <cellStyle name="_인원계획표 _적격 _jipbun (2)_견적서(2001-1)_견적서(2002-1)_대중견적서(2002-1)" xfId="10041"/>
    <cellStyle name="_인원계획표 _적격 _jipbun (2)_견적서(2001-1)_견적서(2002-1)_대중견적서(2002-1)_(현)영산강 화원지구 포장공사" xfId="10042"/>
    <cellStyle name="_인원계획표 _적격 _jipbun (2)_견적서(2001-1.)" xfId="10043"/>
    <cellStyle name="_인원계획표 _적격 _jipbun (2)_견적서(2001-1.)_(현)영산강 화원지구 포장공사" xfId="10044"/>
    <cellStyle name="_인원계획표 _적격 _jipbun (2)_견적서(2001-1.)_견적서(2002-1)" xfId="10045"/>
    <cellStyle name="_인원계획표 _적격 _jipbun (2)_견적서(2001-1.)_견적서(2002-1)_(현)영산강 화원지구 포장공사" xfId="10046"/>
    <cellStyle name="_인원계획표 _적격 _jipbun (2)_견적서(2001-1.)_견적서(2002-1)_견적서(2002-1)" xfId="10047"/>
    <cellStyle name="_인원계획표 _적격 _jipbun (2)_견적서(2001-1.)_견적서(2002-1)_견적서(2002-1)_(현)영산강 화원지구 포장공사" xfId="10048"/>
    <cellStyle name="_인원계획표 _적격 _jipbun (2)_견적서(2001-1.)_견적서(2002-1)_대중견적서(2002-1)" xfId="10049"/>
    <cellStyle name="_인원계획표 _적격 _jipbun (2)_견적서(2001-1.)_견적서(2002-1)_대중견적서(2002-1)_(현)영산강 화원지구 포장공사" xfId="10050"/>
    <cellStyle name="_인원계획표 _적격 _jipbun (2)_견적서(2002-1)" xfId="10051"/>
    <cellStyle name="_인원계획표 _적격 _jipbun (2)_견적서(2002-1)_(현)영산강 화원지구 포장공사" xfId="10052"/>
    <cellStyle name="_인원계획표 _적격 _jipbun (2)_견적서(2002-1)_견적서(2002-1)" xfId="10053"/>
    <cellStyle name="_인원계획표 _적격 _jipbun (2)_견적서(2002-1)_견적서(2002-1)_(현)영산강 화원지구 포장공사" xfId="10054"/>
    <cellStyle name="_인원계획표 _적격 _jipbun (2)_견적서(2002-1)_대중견적서(2002-1)" xfId="10055"/>
    <cellStyle name="_인원계획표 _적격 _jipbun (2)_견적서(2002-1)_대중견적서(2002-1)_(현)영산강 화원지구 포장공사" xfId="10056"/>
    <cellStyle name="_인원계획표 _적격 _K2_3공구" xfId="5565"/>
    <cellStyle name="_인원계획표 _적격 _K2_3공구_보고서(3공구-4월7)" xfId="5566"/>
    <cellStyle name="_인원계획표 _적격 _K치(20020331)" xfId="5567"/>
    <cellStyle name="_인원계획표 _적격 _K치(20020331)_1공구" xfId="5568"/>
    <cellStyle name="_인원계획표 _적격 _K치(20020331)_1공구_보고서(3공구-4월7)" xfId="5569"/>
    <cellStyle name="_인원계획표 _적격 _K치(20020331)_K치(2002-8월)" xfId="5570"/>
    <cellStyle name="_인원계획표 _적격 _K치(20020331)_K치(2002-8월)_1공구" xfId="5571"/>
    <cellStyle name="_인원계획표 _적격 _K치(20020331)_K치(2002-8월)_1공구_보고서(3공구-4월7)" xfId="5572"/>
    <cellStyle name="_인원계획표 _적격 _K치(20020331)_K치(2002-8월)_고서-담양(2공구) 3차 ES 보고서(9월1일)" xfId="5573"/>
    <cellStyle name="_인원계획표 _적격 _K치(20020331)_K치(2002-8월)_고서담양(2공구)_04.07" xfId="5574"/>
    <cellStyle name="_인원계획표 _적격 _K치(20020331)_K치(2002-8월)_내역서( 부지임대료제외)" xfId="5575"/>
    <cellStyle name="_인원계획표 _적격 _K치(20020331)_K치(2002-8월)_내역서( 부지임대료제외)_보고서(3공구-4월7)" xfId="5576"/>
    <cellStyle name="_인원계획표 _적격 _K치(20020331)_K치(2002-8월)_보고서(1공구)-4월7일" xfId="5577"/>
    <cellStyle name="_인원계획표 _적격 _K치(20020331)_K치(2002-8월)_보고서(2004년2월1일자)" xfId="5578"/>
    <cellStyle name="_인원계획표 _적격 _K치(20020331)_K치(2002-8월)_보고서(2공구)" xfId="5579"/>
    <cellStyle name="_인원계획표 _적격 _K치(20020331)_K치(2002-8월)_보고서(3공구)-3월14일" xfId="5580"/>
    <cellStyle name="_인원계획표 _적격 _K치(20020331)_K치(2002-8월)_보고서(3공구-3월14)" xfId="5581"/>
    <cellStyle name="_인원계획표 _적격 _K치(20020331)_K치(2002-8월)_보고서(3공구-4월7)" xfId="5582"/>
    <cellStyle name="_인원계획표 _적격 _K치(20020331)_K치(2002-8월)_보고서(4공구)" xfId="5583"/>
    <cellStyle name="_인원계획표 _적격 _K치(20020331)_K치(2002-8월)_보고서(4공구)_보고서(3공구-4월7)" xfId="5584"/>
    <cellStyle name="_인원계획표 _적격 _K치(20020331)_K치(2002-8월)_보고서(5공구)" xfId="5585"/>
    <cellStyle name="_인원계획표 _적격 _K치(20020331)_K치(2002-8월)_보고서(7공구)" xfId="5586"/>
    <cellStyle name="_인원계획표 _적격 _K치(20020331)_K치(2002-8월)_보고서(7공구)_보고서(3공구-4월7)" xfId="5587"/>
    <cellStyle name="_인원계획표 _적격 _K치(20020331)_K치(2002-8월)_보고서(건축)50" xfId="5588"/>
    <cellStyle name="_인원계획표 _적격 _K치(20020331)_K치(2002-8월)_보고서(건축)6번이슬정오" xfId="5589"/>
    <cellStyle name="_인원계획표 _적격 _K치(20020331)_K치(2002-8월)_보고서(토목)" xfId="5590"/>
    <cellStyle name="_인원계획표 _적격 _K치(20020331)_K치(2002-8월)_북면원덕 보고서" xfId="5591"/>
    <cellStyle name="_인원계획표 _적격 _K치(20020331)_K치(2002-8월)_북면원덕 보고서(조달청양식)2004년4월30일-최종수정" xfId="5592"/>
    <cellStyle name="_인원계획표 _적격 _K치(20020331)_K치(2002-8월)_북면원덕(예상K치)" xfId="5593"/>
    <cellStyle name="_인원계획표 _적격 _K치(20020331)_K치(2002-8월)_분당선(왕십리-청담간)" xfId="5594"/>
    <cellStyle name="_인원계획표 _적격 _K치(20020331)_K치(2002-8월)_붙임12참조(현풍-김천6공구)" xfId="5595"/>
    <cellStyle name="_인원계획표 _적격 _K치(20020331)_K치(2002-8월)_서울지하철 301 ES 보고서(9월1일)" xfId="5596"/>
    <cellStyle name="_인원계획표 _적격 _K치(20020331)_K치(2002-8월)_서울지하철 301 ES 보고서(9월1일)수정" xfId="5597"/>
    <cellStyle name="_인원계획표 _적격 _K치(20020331)_K치(2002-8월)_서천공주4공구조달청양식" xfId="5598"/>
    <cellStyle name="_인원계획표 _적격 _K치(20020331)_K치(2002-8월)_서천공주4공구조달청양식_보고서(3공구-4월7)" xfId="5599"/>
    <cellStyle name="_인원계획표 _적격 _K치(20020331)_K치(2002-8월)_성남도촌지구 1차 ES 보고서" xfId="5600"/>
    <cellStyle name="_인원계획표 _적격 _K치(20020331)_K치(2002-8월)_장담2공구 수정보고서(11월18일자)" xfId="5601"/>
    <cellStyle name="_인원계획표 _적격 _K치(20020331)_K치(2002-8월)_장담2공구 총괄보고서" xfId="5602"/>
    <cellStyle name="_인원계획표 _적격 _K치(20020331)_K치(2002-8월)_장담보고서(2공구)-4월1일" xfId="5603"/>
    <cellStyle name="_인원계획표 _적격 _K치(20020331)_K치(2002-8월)_장담보고서(2공구)-건축" xfId="5604"/>
    <cellStyle name="_인원계획표 _적격 _K치(20020331)_K치(2002-8월)_장담보고서(3공구)-2월28일-예상치" xfId="5605"/>
    <cellStyle name="_인원계획표 _적격 _K치(20020331)_K치(2002-8월)_장담보고서(3공구)3차보고서(08월31일자)" xfId="5606"/>
    <cellStyle name="_인원계획표 _적격 _K치(20020331)_K치(2002-8월)_전체간지" xfId="5607"/>
    <cellStyle name="_인원계획표 _적격 _K치(20020331)_K치(2002-8월)_정천상전1차ES보고서(8월31일자)" xfId="5608"/>
    <cellStyle name="_인원계획표 _적격 _K치(20020331)_K치(2002-8월)_조달청양식산출근거대당1" xfId="5609"/>
    <cellStyle name="_인원계획표 _적격 _K치(20020331)_고서-담양(2공구) 3차 ES 보고서(9월1일)" xfId="5610"/>
    <cellStyle name="_인원계획표 _적격 _K치(20020331)_고서담양(2공구)_04.07" xfId="5611"/>
    <cellStyle name="_인원계획표 _적격 _K치(20020331)_내역서( 부지임대료제외)" xfId="5612"/>
    <cellStyle name="_인원계획표 _적격 _K치(20020331)_내역서( 부지임대료제외)_보고서(3공구-4월7)" xfId="5613"/>
    <cellStyle name="_인원계획표 _적격 _K치(20020331)_보고서(1공구)-4월7일" xfId="5614"/>
    <cellStyle name="_인원계획표 _적격 _K치(20020331)_보고서(2004년2월1일자)" xfId="5615"/>
    <cellStyle name="_인원계획표 _적격 _K치(20020331)_보고서(2공구)" xfId="5616"/>
    <cellStyle name="_인원계획표 _적격 _K치(20020331)_보고서(3공구)-3월14일" xfId="5617"/>
    <cellStyle name="_인원계획표 _적격 _K치(20020331)_보고서(3공구-3월14)" xfId="5618"/>
    <cellStyle name="_인원계획표 _적격 _K치(20020331)_보고서(3공구-4월7)" xfId="5619"/>
    <cellStyle name="_인원계획표 _적격 _K치(20020331)_보고서(4공구)" xfId="5620"/>
    <cellStyle name="_인원계획표 _적격 _K치(20020331)_보고서(4공구)_보고서(3공구-4월7)" xfId="5621"/>
    <cellStyle name="_인원계획표 _적격 _K치(20020331)_보고서(5공구)" xfId="5622"/>
    <cellStyle name="_인원계획표 _적격 _K치(20020331)_보고서(7공구)" xfId="5623"/>
    <cellStyle name="_인원계획표 _적격 _K치(20020331)_보고서(7공구)_보고서(3공구-4월7)" xfId="5624"/>
    <cellStyle name="_인원계획표 _적격 _K치(20020331)_보고서(건축)50" xfId="5625"/>
    <cellStyle name="_인원계획표 _적격 _K치(20020331)_보고서(건축)6번이슬정오" xfId="5626"/>
    <cellStyle name="_인원계획표 _적격 _K치(20020331)_보고서(토목)" xfId="5627"/>
    <cellStyle name="_인원계획표 _적격 _K치(20020331)_북면원덕 보고서" xfId="5628"/>
    <cellStyle name="_인원계획표 _적격 _K치(20020331)_북면원덕 보고서(조달청양식)2004년4월30일-최종수정" xfId="5629"/>
    <cellStyle name="_인원계획표 _적격 _K치(20020331)_북면원덕(예상K치)" xfId="5630"/>
    <cellStyle name="_인원계획표 _적격 _K치(20020331)_분당선(왕십리-청담간)" xfId="5631"/>
    <cellStyle name="_인원계획표 _적격 _K치(20020331)_붙임12참조(현풍-김천6공구)" xfId="5632"/>
    <cellStyle name="_인원계획표 _적격 _K치(20020331)_서울지하철 301 ES 보고서(9월1일)" xfId="5633"/>
    <cellStyle name="_인원계획표 _적격 _K치(20020331)_서울지하철 301 ES 보고서(9월1일)수정" xfId="5634"/>
    <cellStyle name="_인원계획표 _적격 _K치(20020331)_서천공주4공구조달청양식" xfId="5635"/>
    <cellStyle name="_인원계획표 _적격 _K치(20020331)_서천공주4공구조달청양식_보고서(3공구-4월7)" xfId="5636"/>
    <cellStyle name="_인원계획표 _적격 _K치(20020331)_성남도촌지구 1차 ES 보고서" xfId="5637"/>
    <cellStyle name="_인원계획표 _적격 _K치(20020331)_장담2공구 수정보고서(11월18일자)" xfId="5638"/>
    <cellStyle name="_인원계획표 _적격 _K치(20020331)_장담2공구 총괄보고서" xfId="5639"/>
    <cellStyle name="_인원계획표 _적격 _K치(20020331)_장담보고서(2공구)-4월1일" xfId="5640"/>
    <cellStyle name="_인원계획표 _적격 _K치(20020331)_장담보고서(2공구)-건축" xfId="5641"/>
    <cellStyle name="_인원계획표 _적격 _K치(20020331)_장담보고서(3공구)-2월28일-예상치" xfId="5642"/>
    <cellStyle name="_인원계획표 _적격 _K치(20020331)_장담보고서(3공구)3차보고서(08월31일자)" xfId="5643"/>
    <cellStyle name="_인원계획표 _적격 _K치(20020331)_전체간지" xfId="5644"/>
    <cellStyle name="_인원계획표 _적격 _K치(20020331)_정천상전1차ES보고서(8월31일자)" xfId="5645"/>
    <cellStyle name="_인원계획표 _적격 _K치(20020331)_조달청양식산출근거대당1" xfId="5646"/>
    <cellStyle name="_인원계획표 _적격 _k치(2003.4.7)" xfId="5647"/>
    <cellStyle name="_인원계획표 _적격 _k치(2003.4.7)_보고서(3공구-4월7)" xfId="5648"/>
    <cellStyle name="_인원계획표 _적격 _K치(확장1공구)" xfId="5649"/>
    <cellStyle name="_인원계획표 _적격 _갑지양식(기본)" xfId="7784"/>
    <cellStyle name="_인원계획표 _적격 _견적서(2001-1)" xfId="10057"/>
    <cellStyle name="_인원계획표 _적격 _견적서(2001-1)_(현)영산강 화원지구 포장공사" xfId="10058"/>
    <cellStyle name="_인원계획표 _적격 _견적서(2001-1)_견적서(2002-1)" xfId="10059"/>
    <cellStyle name="_인원계획표 _적격 _견적서(2001-1)_견적서(2002-1)_(현)영산강 화원지구 포장공사" xfId="10060"/>
    <cellStyle name="_인원계획표 _적격 _견적서(2001-1)_견적서(2002-1)_견적서(2002-1)" xfId="10061"/>
    <cellStyle name="_인원계획표 _적격 _견적서(2001-1)_견적서(2002-1)_견적서(2002-1)_(현)영산강 화원지구 포장공사" xfId="10062"/>
    <cellStyle name="_인원계획표 _적격 _견적서(2001-1)_견적서(2002-1)_대중견적서(2002-1)" xfId="10063"/>
    <cellStyle name="_인원계획표 _적격 _견적서(2001-1)_견적서(2002-1)_대중견적서(2002-1)_(현)영산강 화원지구 포장공사" xfId="10064"/>
    <cellStyle name="_인원계획표 _적격 _견적서(2001-1.)" xfId="10065"/>
    <cellStyle name="_인원계획표 _적격 _견적서(2001-1.)_(현)영산강 화원지구 포장공사" xfId="10066"/>
    <cellStyle name="_인원계획표 _적격 _견적서(2001-1.)_견적서(2002-1)" xfId="10067"/>
    <cellStyle name="_인원계획표 _적격 _견적서(2001-1.)_견적서(2002-1)_(현)영산강 화원지구 포장공사" xfId="10068"/>
    <cellStyle name="_인원계획표 _적격 _견적서(2001-1.)_견적서(2002-1)_견적서(2002-1)" xfId="10069"/>
    <cellStyle name="_인원계획표 _적격 _견적서(2001-1.)_견적서(2002-1)_견적서(2002-1)_(현)영산강 화원지구 포장공사" xfId="10070"/>
    <cellStyle name="_인원계획표 _적격 _견적서(2001-1.)_견적서(2002-1)_대중견적서(2002-1)" xfId="10071"/>
    <cellStyle name="_인원계획표 _적격 _견적서(2001-1.)_견적서(2002-1)_대중견적서(2002-1)_(현)영산강 화원지구 포장공사" xfId="10072"/>
    <cellStyle name="_인원계획표 _적격 _견적서(2002-1)" xfId="10073"/>
    <cellStyle name="_인원계획표 _적격 _견적서(2002-1)_(현)영산강 화원지구 포장공사" xfId="10074"/>
    <cellStyle name="_인원계획표 _적격 _견적서(2002-1)_견적서(2002-1)" xfId="10075"/>
    <cellStyle name="_인원계획표 _적격 _견적서(2002-1)_견적서(2002-1)_(현)영산강 화원지구 포장공사" xfId="10076"/>
    <cellStyle name="_인원계획표 _적격 _견적서(2002-1)_대중견적서(2002-1)" xfId="10077"/>
    <cellStyle name="_인원계획표 _적격 _견적서(2002-1)_대중견적서(2002-1)_(현)영산강 화원지구 포장공사" xfId="10078"/>
    <cellStyle name="_인원계획표 _적격 _고서-담양(2공구) 3차 ES 보고서(9월1일)" xfId="5650"/>
    <cellStyle name="_인원계획표 _적격 _고서담양(2공구)_04.07" xfId="5651"/>
    <cellStyle name="_인원계획표 _적격 _광장주차장" xfId="7785"/>
    <cellStyle name="_인원계획표 _적격 _기본단가" xfId="7786"/>
    <cellStyle name="_인원계획표 _적격 _내역서( 부지임대료제외)" xfId="5652"/>
    <cellStyle name="_인원계획표 _적격 _내역서( 부지임대료제외)_보고서(3공구-4월7)" xfId="5653"/>
    <cellStyle name="_인원계획표 _적격 _노원문화회관전기" xfId="7787"/>
    <cellStyle name="_인원계획표 _적격 _노원문화회관전기_신사동업무시설빌딩분리" xfId="7788"/>
    <cellStyle name="_인원계획표 _적격 _노원문화회관전기_입찰견적서(제출)" xfId="7789"/>
    <cellStyle name="_인원계획표 _적격 _노원문화회관전기_입찰견적서(제출-세원NEGO)" xfId="7790"/>
    <cellStyle name="_인원계획표 _적격 _노원문화회관전기_입찰견적서(제출-수정)" xfId="7791"/>
    <cellStyle name="_인원계획표 _적격 _대곡댐 이설도로 건설공사" xfId="7792"/>
    <cellStyle name="_인원계획표 _적격 _대곡댐 이설도로 건설공사_갑지양식(기본)" xfId="7793"/>
    <cellStyle name="_인원계획표 _적격 _대전저유소탱크전기계장공사" xfId="7794"/>
    <cellStyle name="_인원계획표 _적격 _대전저유소탱크전기계장공사_광장주차장" xfId="7795"/>
    <cellStyle name="_인원계획표 _적격 _대전저유소탱크전기계장공사_신사동업무시설빌딩분리" xfId="7796"/>
    <cellStyle name="_인원계획표 _적격 _대전저유소탱크전기계장공사_입찰견적서(제출)" xfId="7797"/>
    <cellStyle name="_인원계획표 _적격 _대전저유소탱크전기계장공사_입찰견적서(제출-세원NEGO)" xfId="7798"/>
    <cellStyle name="_인원계획표 _적격 _대전저유소탱크전기계장공사_입찰견적서(제출-수정)" xfId="7799"/>
    <cellStyle name="_인원계획표 _적격 _도곡동임시" xfId="7800"/>
    <cellStyle name="_인원계획표 _적격 _도곡동임시_신사동업무시설빌딩분리" xfId="7801"/>
    <cellStyle name="_인원계획표 _적격 _도곡동임시_입찰견적서(제출)" xfId="7802"/>
    <cellStyle name="_인원계획표 _적격 _도곡동임시_입찰견적서(제출-세원NEGO)" xfId="7803"/>
    <cellStyle name="_인원계획표 _적격 _도곡동임시_입찰견적서(제출-수정)" xfId="7804"/>
    <cellStyle name="_인원계획표 _적격 _보고서(1공구)-4월7일" xfId="5654"/>
    <cellStyle name="_인원계획표 _적격 _보고서(2004년2월1일자)" xfId="5655"/>
    <cellStyle name="_인원계획표 _적격 _보고서(2공구)" xfId="5656"/>
    <cellStyle name="_인원계획표 _적격 _보고서(3공구)-3월14일" xfId="5657"/>
    <cellStyle name="_인원계획표 _적격 _보고서(3공구-3월14)" xfId="5658"/>
    <cellStyle name="_인원계획표 _적격 _보고서(3공구-4월7)" xfId="5659"/>
    <cellStyle name="_인원계획표 _적격 _보고서(4공구)" xfId="5660"/>
    <cellStyle name="_인원계획표 _적격 _보고서(4공구)_보고서(3공구-4월7)" xfId="5661"/>
    <cellStyle name="_인원계획표 _적격 _보고서(5공구)" xfId="5662"/>
    <cellStyle name="_인원계획표 _적격 _보고서(7공구)" xfId="5663"/>
    <cellStyle name="_인원계획표 _적격 _보고서(7공구)_보고서(3공구-4월7)" xfId="5664"/>
    <cellStyle name="_인원계획표 _적격 _보고서(건축)50" xfId="5665"/>
    <cellStyle name="_인원계획표 _적격 _보고서(건축)6번이슬정오" xfId="5666"/>
    <cellStyle name="_인원계획표 _적격 _보고서(토목)" xfId="5667"/>
    <cellStyle name="_인원계획표 _적격 _부천 소사" xfId="7805"/>
    <cellStyle name="_인원계획표 _적격 _부천 소사 2차" xfId="7806"/>
    <cellStyle name="_인원계획표 _적격 _부천 소사 2차_신사동업무시설빌딩분리" xfId="7807"/>
    <cellStyle name="_인원계획표 _적격 _부천 소사 2차_입찰견적서(제출)" xfId="7808"/>
    <cellStyle name="_인원계획표 _적격 _부천 소사 2차_입찰견적서(제출-세원NEGO)" xfId="7809"/>
    <cellStyle name="_인원계획표 _적격 _부천 소사 2차_입찰견적서(제출-수정)" xfId="7810"/>
    <cellStyle name="_인원계획표 _적격 _부천 소사_신사동업무시설빌딩분리" xfId="7811"/>
    <cellStyle name="_인원계획표 _적격 _부천 소사_입찰견적서(제출)" xfId="7812"/>
    <cellStyle name="_인원계획표 _적격 _부천 소사_입찰견적서(제출-세원NEGO)" xfId="7813"/>
    <cellStyle name="_인원계획표 _적격 _부천 소사_입찰견적서(제출-수정)" xfId="7814"/>
    <cellStyle name="_인원계획표 _적격 _북면원덕 보고서" xfId="5668"/>
    <cellStyle name="_인원계획표 _적격 _북면원덕 보고서(조달청양식)2004년4월30일-최종수정" xfId="5669"/>
    <cellStyle name="_인원계획표 _적격 _북면원덕(예상K치)" xfId="5670"/>
    <cellStyle name="_인원계획표 _적격 _분당선(왕십리-청담간)" xfId="5671"/>
    <cellStyle name="_인원계획표 _적격 _붙임12참조(현풍-김천6공구)" xfId="5672"/>
    <cellStyle name="_인원계획표 _적격 _서울지하철 301 ES 보고서(9월1일)" xfId="5673"/>
    <cellStyle name="_인원계획표 _적격 _서울지하철 301 ES 보고서(9월1일)수정" xfId="5674"/>
    <cellStyle name="_인원계획표 _적격 _서천공주4공구조달청양식" xfId="5675"/>
    <cellStyle name="_인원계획표 _적격 _서천공주4공구조달청양식_보고서(3공구-4월7)" xfId="5676"/>
    <cellStyle name="_인원계획표 _적격 _성남도촌지구 1차 ES 보고서" xfId="5677"/>
    <cellStyle name="_인원계획표 _적격 _수출입은행" xfId="7815"/>
    <cellStyle name="_인원계획표 _적격 _수출입은행_신사동업무시설빌딩분리" xfId="7816"/>
    <cellStyle name="_인원계획표 _적격 _수출입은행_입찰견적서(제출)" xfId="7817"/>
    <cellStyle name="_인원계획표 _적격 _수출입은행_입찰견적서(제출-세원NEGO)" xfId="7818"/>
    <cellStyle name="_인원계획표 _적격 _수출입은행_입찰견적서(제출-수정)" xfId="7819"/>
    <cellStyle name="_인원계획표 _적격 _신사동업무시설빌딩분리" xfId="7820"/>
    <cellStyle name="_인원계획표 _적격 _입찰견적서(제출)" xfId="7821"/>
    <cellStyle name="_인원계획표 _적격 _입찰견적서(제출-세원NEGO)" xfId="7822"/>
    <cellStyle name="_인원계획표 _적격 _입찰견적서(제출-수정)" xfId="7823"/>
    <cellStyle name="_인원계획표 _적격 _장담2공구 수정보고서(11월18일자)" xfId="5678"/>
    <cellStyle name="_인원계획표 _적격 _장담2공구 총괄보고서" xfId="5679"/>
    <cellStyle name="_인원계획표 _적격 _장담보고서(2공구)-4월1일" xfId="5680"/>
    <cellStyle name="_인원계획표 _적격 _장담보고서(2공구)-건축" xfId="5681"/>
    <cellStyle name="_인원계획표 _적격 _장담보고서(3공구)-2월28일-예상치" xfId="5682"/>
    <cellStyle name="_인원계획표 _적격 _장담보고서(3공구)3차보고서(08월31일자)" xfId="5683"/>
    <cellStyle name="_인원계획표 _적격 _전체간지" xfId="5684"/>
    <cellStyle name="_인원계획표 _적격 _정천상전1차ES보고서(8월31일자)" xfId="5685"/>
    <cellStyle name="_인원계획표 _적격 _조달청양식산출근거대당1" xfId="5686"/>
    <cellStyle name="_인원계획표 _적격 _집행 (93)" xfId="10079"/>
    <cellStyle name="_인원계획표 _적격 _집행 (93)_(현)영산강 화원지구 포장공사" xfId="10080"/>
    <cellStyle name="_인원계획표 _적격 _집행 (93)_견적서(2001-1)" xfId="10081"/>
    <cellStyle name="_인원계획표 _적격 _집행 (93)_견적서(2001-1)_(현)영산강 화원지구 포장공사" xfId="10082"/>
    <cellStyle name="_인원계획표 _적격 _집행 (93)_견적서(2001-1)_견적서(2002-1)" xfId="10083"/>
    <cellStyle name="_인원계획표 _적격 _집행 (93)_견적서(2001-1)_견적서(2002-1)_(현)영산강 화원지구 포장공사" xfId="10084"/>
    <cellStyle name="_인원계획표 _적격 _집행 (93)_견적서(2001-1)_견적서(2002-1)_견적서(2002-1)" xfId="10085"/>
    <cellStyle name="_인원계획표 _적격 _집행 (93)_견적서(2001-1)_견적서(2002-1)_견적서(2002-1)_(현)영산강 화원지구 포장공사" xfId="10086"/>
    <cellStyle name="_인원계획표 _적격 _집행 (93)_견적서(2001-1)_견적서(2002-1)_대중견적서(2002-1)" xfId="10087"/>
    <cellStyle name="_인원계획표 _적격 _집행 (93)_견적서(2001-1)_견적서(2002-1)_대중견적서(2002-1)_(현)영산강 화원지구 포장공사" xfId="10088"/>
    <cellStyle name="_인원계획표 _적격 _집행 (93)_견적서(2001-1.)" xfId="10089"/>
    <cellStyle name="_인원계획표 _적격 _집행 (93)_견적서(2001-1.)_(현)영산강 화원지구 포장공사" xfId="10090"/>
    <cellStyle name="_인원계획표 _적격 _집행 (93)_견적서(2001-1.)_견적서(2002-1)" xfId="10091"/>
    <cellStyle name="_인원계획표 _적격 _집행 (93)_견적서(2001-1.)_견적서(2002-1)_(현)영산강 화원지구 포장공사" xfId="10092"/>
    <cellStyle name="_인원계획표 _적격 _집행 (93)_견적서(2001-1.)_견적서(2002-1)_견적서(2002-1)" xfId="10093"/>
    <cellStyle name="_인원계획표 _적격 _집행 (93)_견적서(2001-1.)_견적서(2002-1)_견적서(2002-1)_(현)영산강 화원지구 포장공사" xfId="10094"/>
    <cellStyle name="_인원계획표 _적격 _집행 (93)_견적서(2001-1.)_견적서(2002-1)_대중견적서(2002-1)" xfId="10095"/>
    <cellStyle name="_인원계획표 _적격 _집행 (93)_견적서(2001-1.)_견적서(2002-1)_대중견적서(2002-1)_(현)영산강 화원지구 포장공사" xfId="10096"/>
    <cellStyle name="_인원계획표 _적격 _집행 (93)_견적서(2002-1)" xfId="10097"/>
    <cellStyle name="_인원계획표 _적격 _집행 (93)_견적서(2002-1)_(현)영산강 화원지구 포장공사" xfId="10098"/>
    <cellStyle name="_인원계획표 _적격 _집행 (93)_견적서(2002-1)_견적서(2002-1)" xfId="10099"/>
    <cellStyle name="_인원계획표 _적격 _집행 (93)_견적서(2002-1)_견적서(2002-1)_(현)영산강 화원지구 포장공사" xfId="10100"/>
    <cellStyle name="_인원계획표 _적격 _집행 (93)_견적서(2002-1)_대중견적서(2002-1)" xfId="10101"/>
    <cellStyle name="_인원계획표 _적격 _집행 (93)_견적서(2002-1)_대중견적서(2002-1)_(현)영산강 화원지구 포장공사" xfId="10102"/>
    <cellStyle name="_인원계획표 _적격 _충정로임시동력(계약)" xfId="7824"/>
    <cellStyle name="_인원계획표 _적격 _충정로임시동력(계약)_신사동업무시설빌딩분리" xfId="7825"/>
    <cellStyle name="_인원계획표 _적격 _충정로임시동력(계약)_입찰견적서(제출)" xfId="7826"/>
    <cellStyle name="_인원계획표 _적격 _충정로임시동력(계약)_입찰견적서(제출-세원NEGO)" xfId="7827"/>
    <cellStyle name="_인원계획표 _적격 _충정로임시동력(계약)_입찰견적서(제출-수정)" xfId="7828"/>
    <cellStyle name="_인원계획표 _적격 _평동산업단지진입도로개설공사(5공구)1.2공구(2월16일제출)" xfId="7829"/>
    <cellStyle name="_인원계획표 _적격 _평동산업단지진입도로개설공사(5공구)1.2공구(2월16일제출)_갑지양식(기본)" xfId="7830"/>
    <cellStyle name="_인원계획표 _전체간지" xfId="5687"/>
    <cellStyle name="_인원계획표 _정천상전1차ES보고서(8월31일자)" xfId="5688"/>
    <cellStyle name="_인원계획표 _조경이식실정보고(굴취신규)" xfId="3664"/>
    <cellStyle name="_인원계획표 _조달청양식산출근거대당1" xfId="5689"/>
    <cellStyle name="_인원계획표 _집행 (93)" xfId="10103"/>
    <cellStyle name="_인원계획표 _집행 (93)_(현)영산강 화원지구 포장공사" xfId="10104"/>
    <cellStyle name="_인원계획표 _집행 (93)_견적서(2001-1)" xfId="10105"/>
    <cellStyle name="_인원계획표 _집행 (93)_견적서(2001-1)_(현)영산강 화원지구 포장공사" xfId="10106"/>
    <cellStyle name="_인원계획표 _집행 (93)_견적서(2001-1)_견적서(2002-1)" xfId="10107"/>
    <cellStyle name="_인원계획표 _집행 (93)_견적서(2001-1)_견적서(2002-1)_(현)영산강 화원지구 포장공사" xfId="10108"/>
    <cellStyle name="_인원계획표 _집행 (93)_견적서(2001-1)_견적서(2002-1)_견적서(2002-1)" xfId="10109"/>
    <cellStyle name="_인원계획표 _집행 (93)_견적서(2001-1)_견적서(2002-1)_견적서(2002-1)_(현)영산강 화원지구 포장공사" xfId="10110"/>
    <cellStyle name="_인원계획표 _집행 (93)_견적서(2001-1)_견적서(2002-1)_대중견적서(2002-1)" xfId="10111"/>
    <cellStyle name="_인원계획표 _집행 (93)_견적서(2001-1)_견적서(2002-1)_대중견적서(2002-1)_(현)영산강 화원지구 포장공사" xfId="10112"/>
    <cellStyle name="_인원계획표 _집행 (93)_견적서(2001-1.)" xfId="10113"/>
    <cellStyle name="_인원계획표 _집행 (93)_견적서(2001-1.)_(현)영산강 화원지구 포장공사" xfId="10114"/>
    <cellStyle name="_인원계획표 _집행 (93)_견적서(2001-1.)_견적서(2002-1)" xfId="10115"/>
    <cellStyle name="_인원계획표 _집행 (93)_견적서(2001-1.)_견적서(2002-1)_(현)영산강 화원지구 포장공사" xfId="10116"/>
    <cellStyle name="_인원계획표 _집행 (93)_견적서(2001-1.)_견적서(2002-1)_견적서(2002-1)" xfId="10117"/>
    <cellStyle name="_인원계획표 _집행 (93)_견적서(2001-1.)_견적서(2002-1)_견적서(2002-1)_(현)영산강 화원지구 포장공사" xfId="10118"/>
    <cellStyle name="_인원계획표 _집행 (93)_견적서(2001-1.)_견적서(2002-1)_대중견적서(2002-1)" xfId="10119"/>
    <cellStyle name="_인원계획표 _집행 (93)_견적서(2001-1.)_견적서(2002-1)_대중견적서(2002-1)_(현)영산강 화원지구 포장공사" xfId="10120"/>
    <cellStyle name="_인원계획표 _집행 (93)_견적서(2002-1)" xfId="10121"/>
    <cellStyle name="_인원계획표 _집행 (93)_견적서(2002-1)_(현)영산강 화원지구 포장공사" xfId="10122"/>
    <cellStyle name="_인원계획표 _집행 (93)_견적서(2002-1)_견적서(2002-1)" xfId="10123"/>
    <cellStyle name="_인원계획표 _집행 (93)_견적서(2002-1)_견적서(2002-1)_(현)영산강 화원지구 포장공사" xfId="10124"/>
    <cellStyle name="_인원계획표 _집행 (93)_견적서(2002-1)_대중견적서(2002-1)" xfId="10125"/>
    <cellStyle name="_인원계획표 _집행 (93)_견적서(2002-1)_대중견적서(2002-1)_(현)영산강 화원지구 포장공사" xfId="10126"/>
    <cellStyle name="_인원계획표 _충정로임시동력(계약)" xfId="7831"/>
    <cellStyle name="_인원계획표 _충정로임시동력(계약)_신사동업무시설빌딩분리" xfId="7832"/>
    <cellStyle name="_인원계획표 _충정로임시동력(계약)_입찰견적서(제출)" xfId="7833"/>
    <cellStyle name="_인원계획표 _충정로임시동력(계약)_입찰견적서(제출-세원NEGO)" xfId="7834"/>
    <cellStyle name="_인원계획표 _충정로임시동력(계약)_입찰견적서(제출-수정)" xfId="7835"/>
    <cellStyle name="_인원계획표 _평동내역(01.09.07,실행3,관급계상)" xfId="3665"/>
    <cellStyle name="_인원계획표 _평동내역(87.9%실행)" xfId="3666"/>
    <cellStyle name="_인원계획표 _평동산업단지진입도로개설공사(5공구)1.2공구(2월16일제출)" xfId="7836"/>
    <cellStyle name="_인원계획표 _평동산업단지진입도로개설공사(5공구)1.2공구(2월16일제출)_갑지양식(기본)" xfId="7837"/>
    <cellStyle name="_인테리어배관공사" xfId="7838"/>
    <cellStyle name="_일위대가" xfId="476"/>
    <cellStyle name="_일위대가_1" xfId="477"/>
    <cellStyle name="_일위대가_2" xfId="478"/>
    <cellStyle name="_일위대가목록" xfId="479"/>
    <cellStyle name="_임시전력5회" xfId="7839"/>
    <cellStyle name="_입찰표지 " xfId="3667"/>
    <cellStyle name="_입찰표지 _(현)영산강 화원지구 포장공사" xfId="10127"/>
    <cellStyle name="_입찰표지 _★이화-삼계도급실행(2003.04.11)" xfId="7840"/>
    <cellStyle name="_입찰표지 _01설변내역서" xfId="3668"/>
    <cellStyle name="_입찰표지 _111" xfId="5690"/>
    <cellStyle name="_입찰표지 _1공구" xfId="5691"/>
    <cellStyle name="_입찰표지 _1공구_보고서(3공구-4월7)" xfId="5692"/>
    <cellStyle name="_입찰표지 _1변경내역서(ESC)" xfId="3669"/>
    <cellStyle name="_입찰표지 _2차변경내역서(ESC)" xfId="3670"/>
    <cellStyle name="_입찰표지 _buip (2)" xfId="10128"/>
    <cellStyle name="_입찰표지 _buip (2)_(현)영산강 화원지구 포장공사" xfId="10129"/>
    <cellStyle name="_입찰표지 _buip (2)_견적서(2001-1)" xfId="10130"/>
    <cellStyle name="_입찰표지 _buip (2)_견적서(2001-1)_(현)영산강 화원지구 포장공사" xfId="10131"/>
    <cellStyle name="_입찰표지 _buip (2)_견적서(2001-1)_견적서(2002-1)" xfId="10132"/>
    <cellStyle name="_입찰표지 _buip (2)_견적서(2001-1)_견적서(2002-1)_(현)영산강 화원지구 포장공사" xfId="10133"/>
    <cellStyle name="_입찰표지 _buip (2)_견적서(2001-1)_견적서(2002-1)_견적서(2002-1)" xfId="10134"/>
    <cellStyle name="_입찰표지 _buip (2)_견적서(2001-1)_견적서(2002-1)_견적서(2002-1)_(현)영산강 화원지구 포장공사" xfId="10135"/>
    <cellStyle name="_입찰표지 _buip (2)_견적서(2001-1)_견적서(2002-1)_대중견적서(2002-1)" xfId="10136"/>
    <cellStyle name="_입찰표지 _buip (2)_견적서(2001-1)_견적서(2002-1)_대중견적서(2002-1)_(현)영산강 화원지구 포장공사" xfId="10137"/>
    <cellStyle name="_입찰표지 _buip (2)_견적서(2001-1.)" xfId="10138"/>
    <cellStyle name="_입찰표지 _buip (2)_견적서(2001-1.)_(현)영산강 화원지구 포장공사" xfId="10139"/>
    <cellStyle name="_입찰표지 _buip (2)_견적서(2001-1.)_견적서(2002-1)" xfId="10140"/>
    <cellStyle name="_입찰표지 _buip (2)_견적서(2001-1.)_견적서(2002-1)_(현)영산강 화원지구 포장공사" xfId="10141"/>
    <cellStyle name="_입찰표지 _buip (2)_견적서(2001-1.)_견적서(2002-1)_견적서(2002-1)" xfId="10142"/>
    <cellStyle name="_입찰표지 _buip (2)_견적서(2001-1.)_견적서(2002-1)_견적서(2002-1)_(현)영산강 화원지구 포장공사" xfId="10143"/>
    <cellStyle name="_입찰표지 _buip (2)_견적서(2001-1.)_견적서(2002-1)_대중견적서(2002-1)" xfId="10144"/>
    <cellStyle name="_입찰표지 _buip (2)_견적서(2001-1.)_견적서(2002-1)_대중견적서(2002-1)_(현)영산강 화원지구 포장공사" xfId="10145"/>
    <cellStyle name="_입찰표지 _buip (2)_견적서(2002-1)" xfId="10146"/>
    <cellStyle name="_입찰표지 _buip (2)_견적서(2002-1)_(현)영산강 화원지구 포장공사" xfId="10147"/>
    <cellStyle name="_입찰표지 _buip (2)_견적서(2002-1)_견적서(2002-1)" xfId="10148"/>
    <cellStyle name="_입찰표지 _buip (2)_견적서(2002-1)_견적서(2002-1)_(현)영산강 화원지구 포장공사" xfId="10149"/>
    <cellStyle name="_입찰표지 _buip (2)_견적서(2002-1)_대중견적서(2002-1)" xfId="10150"/>
    <cellStyle name="_입찰표지 _buip (2)_견적서(2002-1)_대중견적서(2002-1)_(현)영산강 화원지구 포장공사" xfId="10151"/>
    <cellStyle name="_입찰표지 _ip (2)" xfId="10152"/>
    <cellStyle name="_입찰표지 _ip (2)_(현)영산강 화원지구 포장공사" xfId="10153"/>
    <cellStyle name="_입찰표지 _ip (2)_견적서(2001-1)" xfId="10154"/>
    <cellStyle name="_입찰표지 _ip (2)_견적서(2001-1)_(현)영산강 화원지구 포장공사" xfId="10155"/>
    <cellStyle name="_입찰표지 _ip (2)_견적서(2001-1)_견적서(2002-1)" xfId="10156"/>
    <cellStyle name="_입찰표지 _ip (2)_견적서(2001-1)_견적서(2002-1)_(현)영산강 화원지구 포장공사" xfId="10157"/>
    <cellStyle name="_입찰표지 _ip (2)_견적서(2001-1)_견적서(2002-1)_견적서(2002-1)" xfId="10158"/>
    <cellStyle name="_입찰표지 _ip (2)_견적서(2001-1)_견적서(2002-1)_견적서(2002-1)_(현)영산강 화원지구 포장공사" xfId="10159"/>
    <cellStyle name="_입찰표지 _ip (2)_견적서(2001-1)_견적서(2002-1)_대중견적서(2002-1)" xfId="10160"/>
    <cellStyle name="_입찰표지 _ip (2)_견적서(2001-1)_견적서(2002-1)_대중견적서(2002-1)_(현)영산강 화원지구 포장공사" xfId="10161"/>
    <cellStyle name="_입찰표지 _ip (2)_견적서(2001-1.)" xfId="10162"/>
    <cellStyle name="_입찰표지 _ip (2)_견적서(2001-1.)_(현)영산강 화원지구 포장공사" xfId="10163"/>
    <cellStyle name="_입찰표지 _ip (2)_견적서(2001-1.)_견적서(2002-1)" xfId="10164"/>
    <cellStyle name="_입찰표지 _ip (2)_견적서(2001-1.)_견적서(2002-1)_(현)영산강 화원지구 포장공사" xfId="10165"/>
    <cellStyle name="_입찰표지 _ip (2)_견적서(2001-1.)_견적서(2002-1)_견적서(2002-1)" xfId="10166"/>
    <cellStyle name="_입찰표지 _ip (2)_견적서(2001-1.)_견적서(2002-1)_견적서(2002-1)_(현)영산강 화원지구 포장공사" xfId="10167"/>
    <cellStyle name="_입찰표지 _ip (2)_견적서(2001-1.)_견적서(2002-1)_대중견적서(2002-1)" xfId="10168"/>
    <cellStyle name="_입찰표지 _ip (2)_견적서(2001-1.)_견적서(2002-1)_대중견적서(2002-1)_(현)영산강 화원지구 포장공사" xfId="10169"/>
    <cellStyle name="_입찰표지 _ip (2)_견적서(2002-1)" xfId="10170"/>
    <cellStyle name="_입찰표지 _ip (2)_견적서(2002-1)_(현)영산강 화원지구 포장공사" xfId="10171"/>
    <cellStyle name="_입찰표지 _ip (2)_견적서(2002-1)_견적서(2002-1)" xfId="10172"/>
    <cellStyle name="_입찰표지 _ip (2)_견적서(2002-1)_견적서(2002-1)_(현)영산강 화원지구 포장공사" xfId="10173"/>
    <cellStyle name="_입찰표지 _ip (2)_견적서(2002-1)_대중견적서(2002-1)" xfId="10174"/>
    <cellStyle name="_입찰표지 _ip (2)_견적서(2002-1)_대중견적서(2002-1)_(현)영산강 화원지구 포장공사" xfId="10175"/>
    <cellStyle name="_입찰표지 _jipbun (2)" xfId="10176"/>
    <cellStyle name="_입찰표지 _jipbun (2)_(현)영산강 화원지구 포장공사" xfId="10177"/>
    <cellStyle name="_입찰표지 _jipbun (2)_견적서(2001-1)" xfId="10178"/>
    <cellStyle name="_입찰표지 _jipbun (2)_견적서(2001-1)_(현)영산강 화원지구 포장공사" xfId="10179"/>
    <cellStyle name="_입찰표지 _jipbun (2)_견적서(2001-1)_견적서(2002-1)" xfId="10180"/>
    <cellStyle name="_입찰표지 _jipbun (2)_견적서(2001-1)_견적서(2002-1)_(현)영산강 화원지구 포장공사" xfId="10181"/>
    <cellStyle name="_입찰표지 _jipbun (2)_견적서(2001-1)_견적서(2002-1)_견적서(2002-1)" xfId="10182"/>
    <cellStyle name="_입찰표지 _jipbun (2)_견적서(2001-1)_견적서(2002-1)_견적서(2002-1)_(현)영산강 화원지구 포장공사" xfId="10183"/>
    <cellStyle name="_입찰표지 _jipbun (2)_견적서(2001-1)_견적서(2002-1)_대중견적서(2002-1)" xfId="10184"/>
    <cellStyle name="_입찰표지 _jipbun (2)_견적서(2001-1)_견적서(2002-1)_대중견적서(2002-1)_(현)영산강 화원지구 포장공사" xfId="10185"/>
    <cellStyle name="_입찰표지 _jipbun (2)_견적서(2001-1.)" xfId="10186"/>
    <cellStyle name="_입찰표지 _jipbun (2)_견적서(2001-1.)_(현)영산강 화원지구 포장공사" xfId="10187"/>
    <cellStyle name="_입찰표지 _jipbun (2)_견적서(2001-1.)_견적서(2002-1)" xfId="10188"/>
    <cellStyle name="_입찰표지 _jipbun (2)_견적서(2001-1.)_견적서(2002-1)_(현)영산강 화원지구 포장공사" xfId="10189"/>
    <cellStyle name="_입찰표지 _jipbun (2)_견적서(2001-1.)_견적서(2002-1)_견적서(2002-1)" xfId="10190"/>
    <cellStyle name="_입찰표지 _jipbun (2)_견적서(2001-1.)_견적서(2002-1)_견적서(2002-1)_(현)영산강 화원지구 포장공사" xfId="10191"/>
    <cellStyle name="_입찰표지 _jipbun (2)_견적서(2001-1.)_견적서(2002-1)_대중견적서(2002-1)" xfId="10192"/>
    <cellStyle name="_입찰표지 _jipbun (2)_견적서(2001-1.)_견적서(2002-1)_대중견적서(2002-1)_(현)영산강 화원지구 포장공사" xfId="10193"/>
    <cellStyle name="_입찰표지 _jipbun (2)_견적서(2002-1)" xfId="10194"/>
    <cellStyle name="_입찰표지 _jipbun (2)_견적서(2002-1)_(현)영산강 화원지구 포장공사" xfId="10195"/>
    <cellStyle name="_입찰표지 _jipbun (2)_견적서(2002-1)_견적서(2002-1)" xfId="10196"/>
    <cellStyle name="_입찰표지 _jipbun (2)_견적서(2002-1)_견적서(2002-1)_(현)영산강 화원지구 포장공사" xfId="10197"/>
    <cellStyle name="_입찰표지 _jipbun (2)_견적서(2002-1)_대중견적서(2002-1)" xfId="10198"/>
    <cellStyle name="_입찰표지 _jipbun (2)_견적서(2002-1)_대중견적서(2002-1)_(현)영산강 화원지구 포장공사" xfId="10199"/>
    <cellStyle name="_입찰표지 _K2_3공구" xfId="5693"/>
    <cellStyle name="_입찰표지 _K2_3공구_보고서(3공구-4월7)" xfId="5694"/>
    <cellStyle name="_입찰표지 _K치(20020331)" xfId="5695"/>
    <cellStyle name="_입찰표지 _K치(20020331)_1공구" xfId="5696"/>
    <cellStyle name="_입찰표지 _K치(20020331)_1공구_보고서(3공구-4월7)" xfId="5697"/>
    <cellStyle name="_입찰표지 _K치(20020331)_K치(2002-8월)" xfId="5698"/>
    <cellStyle name="_입찰표지 _K치(20020331)_K치(2002-8월)_1공구" xfId="5699"/>
    <cellStyle name="_입찰표지 _K치(20020331)_K치(2002-8월)_1공구_보고서(3공구-4월7)" xfId="5700"/>
    <cellStyle name="_입찰표지 _K치(20020331)_K치(2002-8월)_고서-담양(2공구) 3차 ES 보고서(9월1일)" xfId="5701"/>
    <cellStyle name="_입찰표지 _K치(20020331)_K치(2002-8월)_고서담양(2공구)_04.07" xfId="5702"/>
    <cellStyle name="_입찰표지 _K치(20020331)_K치(2002-8월)_내역서( 부지임대료제외)" xfId="5703"/>
    <cellStyle name="_입찰표지 _K치(20020331)_K치(2002-8월)_내역서( 부지임대료제외)_보고서(3공구-4월7)" xfId="5704"/>
    <cellStyle name="_입찰표지 _K치(20020331)_K치(2002-8월)_보고서(1공구)-4월7일" xfId="5705"/>
    <cellStyle name="_입찰표지 _K치(20020331)_K치(2002-8월)_보고서(2004년2월1일자)" xfId="5706"/>
    <cellStyle name="_입찰표지 _K치(20020331)_K치(2002-8월)_보고서(2공구)" xfId="5707"/>
    <cellStyle name="_입찰표지 _K치(20020331)_K치(2002-8월)_보고서(3공구)-3월14일" xfId="5708"/>
    <cellStyle name="_입찰표지 _K치(20020331)_K치(2002-8월)_보고서(3공구-3월14)" xfId="5709"/>
    <cellStyle name="_입찰표지 _K치(20020331)_K치(2002-8월)_보고서(3공구-4월7)" xfId="5710"/>
    <cellStyle name="_입찰표지 _K치(20020331)_K치(2002-8월)_보고서(4공구)" xfId="5711"/>
    <cellStyle name="_입찰표지 _K치(20020331)_K치(2002-8월)_보고서(4공구)_보고서(3공구-4월7)" xfId="5712"/>
    <cellStyle name="_입찰표지 _K치(20020331)_K치(2002-8월)_보고서(5공구)" xfId="5713"/>
    <cellStyle name="_입찰표지 _K치(20020331)_K치(2002-8월)_보고서(7공구)" xfId="5714"/>
    <cellStyle name="_입찰표지 _K치(20020331)_K치(2002-8월)_보고서(7공구)_보고서(3공구-4월7)" xfId="5715"/>
    <cellStyle name="_입찰표지 _K치(20020331)_K치(2002-8월)_보고서(건축)50" xfId="5716"/>
    <cellStyle name="_입찰표지 _K치(20020331)_K치(2002-8월)_보고서(건축)6번이슬정오" xfId="5717"/>
    <cellStyle name="_입찰표지 _K치(20020331)_K치(2002-8월)_보고서(토목)" xfId="5718"/>
    <cellStyle name="_입찰표지 _K치(20020331)_K치(2002-8월)_북면원덕 보고서" xfId="5719"/>
    <cellStyle name="_입찰표지 _K치(20020331)_K치(2002-8월)_북면원덕 보고서(조달청양식)2004년4월30일-최종수정" xfId="5720"/>
    <cellStyle name="_입찰표지 _K치(20020331)_K치(2002-8월)_북면원덕(예상K치)" xfId="5721"/>
    <cellStyle name="_입찰표지 _K치(20020331)_K치(2002-8월)_분당선(왕십리-청담간)" xfId="5722"/>
    <cellStyle name="_입찰표지 _K치(20020331)_K치(2002-8월)_붙임12참조(현풍-김천6공구)" xfId="5723"/>
    <cellStyle name="_입찰표지 _K치(20020331)_K치(2002-8월)_서울지하철 301 ES 보고서(9월1일)" xfId="5724"/>
    <cellStyle name="_입찰표지 _K치(20020331)_K치(2002-8월)_서울지하철 301 ES 보고서(9월1일)수정" xfId="5725"/>
    <cellStyle name="_입찰표지 _K치(20020331)_K치(2002-8월)_서천공주4공구조달청양식" xfId="5726"/>
    <cellStyle name="_입찰표지 _K치(20020331)_K치(2002-8월)_서천공주4공구조달청양식_보고서(3공구-4월7)" xfId="5727"/>
    <cellStyle name="_입찰표지 _K치(20020331)_K치(2002-8월)_성남도촌지구 1차 ES 보고서" xfId="5728"/>
    <cellStyle name="_입찰표지 _K치(20020331)_K치(2002-8월)_장담2공구 수정보고서(11월18일자)" xfId="5729"/>
    <cellStyle name="_입찰표지 _K치(20020331)_K치(2002-8월)_장담2공구 총괄보고서" xfId="5730"/>
    <cellStyle name="_입찰표지 _K치(20020331)_K치(2002-8월)_장담보고서(2공구)-4월1일" xfId="5731"/>
    <cellStyle name="_입찰표지 _K치(20020331)_K치(2002-8월)_장담보고서(2공구)-건축" xfId="5732"/>
    <cellStyle name="_입찰표지 _K치(20020331)_K치(2002-8월)_장담보고서(3공구)-2월28일-예상치" xfId="5733"/>
    <cellStyle name="_입찰표지 _K치(20020331)_K치(2002-8월)_장담보고서(3공구)3차보고서(08월31일자)" xfId="5734"/>
    <cellStyle name="_입찰표지 _K치(20020331)_K치(2002-8월)_전체간지" xfId="5735"/>
    <cellStyle name="_입찰표지 _K치(20020331)_K치(2002-8월)_정천상전1차ES보고서(8월31일자)" xfId="5736"/>
    <cellStyle name="_입찰표지 _K치(20020331)_K치(2002-8월)_조달청양식산출근거대당1" xfId="5737"/>
    <cellStyle name="_입찰표지 _K치(20020331)_고서-담양(2공구) 3차 ES 보고서(9월1일)" xfId="5738"/>
    <cellStyle name="_입찰표지 _K치(20020331)_고서담양(2공구)_04.07" xfId="5739"/>
    <cellStyle name="_입찰표지 _K치(20020331)_내역서( 부지임대료제외)" xfId="5740"/>
    <cellStyle name="_입찰표지 _K치(20020331)_내역서( 부지임대료제외)_보고서(3공구-4월7)" xfId="5741"/>
    <cellStyle name="_입찰표지 _K치(20020331)_보고서(1공구)-4월7일" xfId="5742"/>
    <cellStyle name="_입찰표지 _K치(20020331)_보고서(2004년2월1일자)" xfId="5743"/>
    <cellStyle name="_입찰표지 _K치(20020331)_보고서(2공구)" xfId="5744"/>
    <cellStyle name="_입찰표지 _K치(20020331)_보고서(3공구)-3월14일" xfId="5745"/>
    <cellStyle name="_입찰표지 _K치(20020331)_보고서(3공구-3월14)" xfId="5746"/>
    <cellStyle name="_입찰표지 _K치(20020331)_보고서(3공구-4월7)" xfId="5747"/>
    <cellStyle name="_입찰표지 _K치(20020331)_보고서(4공구)" xfId="5748"/>
    <cellStyle name="_입찰표지 _K치(20020331)_보고서(4공구)_보고서(3공구-4월7)" xfId="5749"/>
    <cellStyle name="_입찰표지 _K치(20020331)_보고서(5공구)" xfId="5750"/>
    <cellStyle name="_입찰표지 _K치(20020331)_보고서(7공구)" xfId="5751"/>
    <cellStyle name="_입찰표지 _K치(20020331)_보고서(7공구)_보고서(3공구-4월7)" xfId="5752"/>
    <cellStyle name="_입찰표지 _K치(20020331)_보고서(건축)50" xfId="5753"/>
    <cellStyle name="_입찰표지 _K치(20020331)_보고서(건축)6번이슬정오" xfId="5754"/>
    <cellStyle name="_입찰표지 _K치(20020331)_보고서(토목)" xfId="5755"/>
    <cellStyle name="_입찰표지 _K치(20020331)_북면원덕 보고서" xfId="5756"/>
    <cellStyle name="_입찰표지 _K치(20020331)_북면원덕 보고서(조달청양식)2004년4월30일-최종수정" xfId="5757"/>
    <cellStyle name="_입찰표지 _K치(20020331)_북면원덕(예상K치)" xfId="5758"/>
    <cellStyle name="_입찰표지 _K치(20020331)_분당선(왕십리-청담간)" xfId="5759"/>
    <cellStyle name="_입찰표지 _K치(20020331)_붙임12참조(현풍-김천6공구)" xfId="5760"/>
    <cellStyle name="_입찰표지 _K치(20020331)_서울지하철 301 ES 보고서(9월1일)" xfId="5761"/>
    <cellStyle name="_입찰표지 _K치(20020331)_서울지하철 301 ES 보고서(9월1일)수정" xfId="5762"/>
    <cellStyle name="_입찰표지 _K치(20020331)_서천공주4공구조달청양식" xfId="5763"/>
    <cellStyle name="_입찰표지 _K치(20020331)_서천공주4공구조달청양식_보고서(3공구-4월7)" xfId="5764"/>
    <cellStyle name="_입찰표지 _K치(20020331)_성남도촌지구 1차 ES 보고서" xfId="5765"/>
    <cellStyle name="_입찰표지 _K치(20020331)_장담2공구 수정보고서(11월18일자)" xfId="5766"/>
    <cellStyle name="_입찰표지 _K치(20020331)_장담2공구 총괄보고서" xfId="5767"/>
    <cellStyle name="_입찰표지 _K치(20020331)_장담보고서(2공구)-4월1일" xfId="5768"/>
    <cellStyle name="_입찰표지 _K치(20020331)_장담보고서(2공구)-건축" xfId="5769"/>
    <cellStyle name="_입찰표지 _K치(20020331)_장담보고서(3공구)-2월28일-예상치" xfId="5770"/>
    <cellStyle name="_입찰표지 _K치(20020331)_장담보고서(3공구)3차보고서(08월31일자)" xfId="5771"/>
    <cellStyle name="_입찰표지 _K치(20020331)_전체간지" xfId="5772"/>
    <cellStyle name="_입찰표지 _K치(20020331)_정천상전1차ES보고서(8월31일자)" xfId="5773"/>
    <cellStyle name="_입찰표지 _K치(20020331)_조달청양식산출근거대당1" xfId="5774"/>
    <cellStyle name="_입찰표지 _k치(2003.4.7)" xfId="5775"/>
    <cellStyle name="_입찰표지 _k치(2003.4.7)_보고서(3공구-4월7)" xfId="5776"/>
    <cellStyle name="_입찰표지 _K치(확장1공구)" xfId="5777"/>
    <cellStyle name="_입찰표지 _갑지양식(기본)" xfId="7841"/>
    <cellStyle name="_입찰표지 _건축(es)" xfId="5778"/>
    <cellStyle name="_입찰표지 _견적서(2001-1)" xfId="10200"/>
    <cellStyle name="_입찰표지 _견적서(2001-1)_(현)영산강 화원지구 포장공사" xfId="10201"/>
    <cellStyle name="_입찰표지 _견적서(2001-1)_견적서(2002-1)" xfId="10202"/>
    <cellStyle name="_입찰표지 _견적서(2001-1)_견적서(2002-1)_(현)영산강 화원지구 포장공사" xfId="10203"/>
    <cellStyle name="_입찰표지 _견적서(2001-1)_견적서(2002-1)_견적서(2002-1)" xfId="10204"/>
    <cellStyle name="_입찰표지 _견적서(2001-1)_견적서(2002-1)_견적서(2002-1)_(현)영산강 화원지구 포장공사" xfId="10205"/>
    <cellStyle name="_입찰표지 _견적서(2001-1)_견적서(2002-1)_대중견적서(2002-1)" xfId="10206"/>
    <cellStyle name="_입찰표지 _견적서(2001-1)_견적서(2002-1)_대중견적서(2002-1)_(현)영산강 화원지구 포장공사" xfId="10207"/>
    <cellStyle name="_입찰표지 _견적서(2001-1.)" xfId="10208"/>
    <cellStyle name="_입찰표지 _견적서(2001-1.)_(현)영산강 화원지구 포장공사" xfId="10209"/>
    <cellStyle name="_입찰표지 _견적서(2001-1.)_견적서(2002-1)" xfId="10210"/>
    <cellStyle name="_입찰표지 _견적서(2001-1.)_견적서(2002-1)_(현)영산강 화원지구 포장공사" xfId="10211"/>
    <cellStyle name="_입찰표지 _견적서(2001-1.)_견적서(2002-1)_견적서(2002-1)" xfId="10212"/>
    <cellStyle name="_입찰표지 _견적서(2001-1.)_견적서(2002-1)_견적서(2002-1)_(현)영산강 화원지구 포장공사" xfId="10213"/>
    <cellStyle name="_입찰표지 _견적서(2001-1.)_견적서(2002-1)_대중견적서(2002-1)" xfId="10214"/>
    <cellStyle name="_입찰표지 _견적서(2001-1.)_견적서(2002-1)_대중견적서(2002-1)_(현)영산강 화원지구 포장공사" xfId="10215"/>
    <cellStyle name="_입찰표지 _견적서(2002-1)" xfId="10216"/>
    <cellStyle name="_입찰표지 _견적서(2002-1)_(현)영산강 화원지구 포장공사" xfId="10217"/>
    <cellStyle name="_입찰표지 _견적서(2002-1)_견적서(2002-1)" xfId="10218"/>
    <cellStyle name="_입찰표지 _견적서(2002-1)_견적서(2002-1)_(현)영산강 화원지구 포장공사" xfId="10219"/>
    <cellStyle name="_입찰표지 _견적서(2002-1)_대중견적서(2002-1)" xfId="10220"/>
    <cellStyle name="_입찰표지 _견적서(2002-1)_대중견적서(2002-1)_(현)영산강 화원지구 포장공사" xfId="10221"/>
    <cellStyle name="_입찰표지 _고서-담양(2공구) 3차 ES 보고서(9월1일)" xfId="5779"/>
    <cellStyle name="_입찰표지 _고서담양(2공구)_04.07" xfId="5780"/>
    <cellStyle name="_입찰표지 _공동구기계타설" xfId="5781"/>
    <cellStyle name="_입찰표지 _공문2" xfId="5782"/>
    <cellStyle name="_입찰표지 _공종별공사내용(광주참고용)" xfId="3671"/>
    <cellStyle name="_입찰표지 _공종별공사내용(평동)" xfId="3672"/>
    <cellStyle name="_입찰표지 _광장주차장" xfId="7842"/>
    <cellStyle name="_입찰표지 _궤도공사" xfId="7843"/>
    <cellStyle name="_입찰표지 _궤도공사_궤도공사" xfId="7844"/>
    <cellStyle name="_입찰표지 _기본단가" xfId="7845"/>
    <cellStyle name="_입찰표지 _내역서( 부지임대료제외)" xfId="5783"/>
    <cellStyle name="_입찰표지 _내역서( 부지임대료제외)_보고서(3공구-4월7)" xfId="5784"/>
    <cellStyle name="_입찰표지 _노원문화회관전기" xfId="7846"/>
    <cellStyle name="_입찰표지 _노원문화회관전기_신사동업무시설빌딩분리" xfId="7847"/>
    <cellStyle name="_입찰표지 _노원문화회관전기_입찰견적서(제출)" xfId="7848"/>
    <cellStyle name="_입찰표지 _노원문화회관전기_입찰견적서(제출-세원NEGO)" xfId="7849"/>
    <cellStyle name="_입찰표지 _노원문화회관전기_입찰견적서(제출-수정)" xfId="7850"/>
    <cellStyle name="_입찰표지 _대곡댐 이설도로 건설공사" xfId="7851"/>
    <cellStyle name="_입찰표지 _대곡댐 이설도로 건설공사_갑지양식(기본)" xfId="7852"/>
    <cellStyle name="_입찰표지 _대안투찰내역(0221)" xfId="3673"/>
    <cellStyle name="_입찰표지 _대안투찰내역(0221)_★이화-삼계도급실행(2003.04.11)" xfId="7853"/>
    <cellStyle name="_입찰표지 _대안투찰내역(0221)_공종별공사내용(광주참고용)" xfId="3674"/>
    <cellStyle name="_입찰표지 _대안투찰내역(0223)" xfId="3675"/>
    <cellStyle name="_입찰표지 _대안투찰내역(0223)_★이화-삼계도급실행(2003.04.11)" xfId="7854"/>
    <cellStyle name="_입찰표지 _대안투찰내역(0223)_공종별공사내용(광주참고용)" xfId="3676"/>
    <cellStyle name="_입찰표지 _대안투찰내역(확정본0226)" xfId="3677"/>
    <cellStyle name="_입찰표지 _대안투찰내역(확정본0226)_★이화-삼계도급실행(2003.04.11)" xfId="7855"/>
    <cellStyle name="_입찰표지 _대안투찰내역(확정본0226)_공종별공사내용(광주참고용)" xfId="3678"/>
    <cellStyle name="_입찰표지 _대전저유소탱크전기계장공사" xfId="7856"/>
    <cellStyle name="_입찰표지 _대전저유소탱크전기계장공사_광장주차장" xfId="7857"/>
    <cellStyle name="_입찰표지 _대전저유소탱크전기계장공사_신사동업무시설빌딩분리" xfId="7858"/>
    <cellStyle name="_입찰표지 _대전저유소탱크전기계장공사_입찰견적서(제출)" xfId="7859"/>
    <cellStyle name="_입찰표지 _대전저유소탱크전기계장공사_입찰견적서(제출-세원NEGO)" xfId="7860"/>
    <cellStyle name="_입찰표지 _대전저유소탱크전기계장공사_입찰견적서(제출-수정)" xfId="7861"/>
    <cellStyle name="_입찰표지 _도곡동임시" xfId="7862"/>
    <cellStyle name="_입찰표지 _도곡동임시_신사동업무시설빌딩분리" xfId="7863"/>
    <cellStyle name="_입찰표지 _도곡동임시_입찰견적서(제출)" xfId="7864"/>
    <cellStyle name="_입찰표지 _도곡동임시_입찰견적서(제출-세원NEGO)" xfId="7865"/>
    <cellStyle name="_입찰표지 _도곡동임시_입찰견적서(제출-수정)" xfId="7866"/>
    <cellStyle name="_입찰표지 _도급실행0211" xfId="3679"/>
    <cellStyle name="_입찰표지 _도급실행0211_★이화-삼계도급실행(2003.04.11)" xfId="7867"/>
    <cellStyle name="_입찰표지 _도급실행0211_공종별공사내용(광주참고용)" xfId="3680"/>
    <cellStyle name="_입찰표지 _뒷채움재변경" xfId="5785"/>
    <cellStyle name="_입찰표지 _법면가보호망삭제" xfId="5786"/>
    <cellStyle name="_입찰표지 _보고서(1공구)-4월7일" xfId="5787"/>
    <cellStyle name="_입찰표지 _보고서(2004년2월1일자)" xfId="5788"/>
    <cellStyle name="_입찰표지 _보고서(2공구)" xfId="5789"/>
    <cellStyle name="_입찰표지 _보고서(3공구)-3월14일" xfId="5790"/>
    <cellStyle name="_입찰표지 _보고서(3공구-3월14)" xfId="5791"/>
    <cellStyle name="_입찰표지 _보고서(3공구-4월7)" xfId="5792"/>
    <cellStyle name="_입찰표지 _보고서(4공구)" xfId="5793"/>
    <cellStyle name="_입찰표지 _보고서(4공구)_보고서(3공구-4월7)" xfId="5794"/>
    <cellStyle name="_입찰표지 _보고서(5공구)" xfId="5795"/>
    <cellStyle name="_입찰표지 _보고서(7공구)" xfId="5796"/>
    <cellStyle name="_입찰표지 _보고서(7공구)_보고서(3공구-4월7)" xfId="5797"/>
    <cellStyle name="_입찰표지 _보고서(건축)50" xfId="5798"/>
    <cellStyle name="_입찰표지 _보고서(건축)6번이슬정오" xfId="5799"/>
    <cellStyle name="_입찰표지 _보고서(토목)" xfId="5800"/>
    <cellStyle name="_입찰표지 _복사본 건축(es)" xfId="5801"/>
    <cellStyle name="_입찰표지 _부천 소사" xfId="7868"/>
    <cellStyle name="_입찰표지 _부천 소사 2차" xfId="7869"/>
    <cellStyle name="_입찰표지 _부천 소사 2차_신사동업무시설빌딩분리" xfId="7870"/>
    <cellStyle name="_입찰표지 _부천 소사 2차_입찰견적서(제출)" xfId="7871"/>
    <cellStyle name="_입찰표지 _부천 소사 2차_입찰견적서(제출-세원NEGO)" xfId="7872"/>
    <cellStyle name="_입찰표지 _부천 소사 2차_입찰견적서(제출-수정)" xfId="7873"/>
    <cellStyle name="_입찰표지 _부천 소사_신사동업무시설빌딩분리" xfId="7874"/>
    <cellStyle name="_입찰표지 _부천 소사_입찰견적서(제출)" xfId="7875"/>
    <cellStyle name="_입찰표지 _부천 소사_입찰견적서(제출-세원NEGO)" xfId="7876"/>
    <cellStyle name="_입찰표지 _부천 소사_입찰견적서(제출-수정)" xfId="7877"/>
    <cellStyle name="_입찰표지 _북면원덕 보고서" xfId="5802"/>
    <cellStyle name="_입찰표지 _북면원덕 보고서(조달청양식)2004년4월30일-최종수정" xfId="5803"/>
    <cellStyle name="_입찰표지 _북면원덕(예상K치)" xfId="5804"/>
    <cellStyle name="_입찰표지 _분당선(왕십리-청담간)" xfId="5805"/>
    <cellStyle name="_입찰표지 _붙임12참조(현풍-김천6공구)" xfId="5806"/>
    <cellStyle name="_입찰표지 _서울지하철 301 ES 보고서(9월1일)" xfId="5807"/>
    <cellStyle name="_입찰표지 _서울지하철 301 ES 보고서(9월1일)수정" xfId="5808"/>
    <cellStyle name="_입찰표지 _서천공주4공구조달청양식" xfId="5809"/>
    <cellStyle name="_입찰표지 _서천공주4공구조달청양식_보고서(3공구-4월7)" xfId="5810"/>
    <cellStyle name="_입찰표지 _설계대도급(es)" xfId="5811"/>
    <cellStyle name="_입찰표지 _설계대도급(es)_1" xfId="5812"/>
    <cellStyle name="_입찰표지 _설계대도급(es)_건축(es)" xfId="5813"/>
    <cellStyle name="_입찰표지 _설계대도급(es)_설계대도급(es)" xfId="5814"/>
    <cellStyle name="_입찰표지 _성남도촌지구 1차 ES 보고서" xfId="5815"/>
    <cellStyle name="_입찰표지 _수출입은행" xfId="7878"/>
    <cellStyle name="_입찰표지 _수출입은행_신사동업무시설빌딩분리" xfId="7879"/>
    <cellStyle name="_입찰표지 _수출입은행_입찰견적서(제출)" xfId="7880"/>
    <cellStyle name="_입찰표지 _수출입은행_입찰견적서(제출-세원NEGO)" xfId="7881"/>
    <cellStyle name="_입찰표지 _수출입은행_입찰견적서(제출-수정)" xfId="7882"/>
    <cellStyle name="_입찰표지 _신사동업무시설빌딩분리" xfId="7883"/>
    <cellStyle name="_입찰표지 _입찰견적서(제출)" xfId="7884"/>
    <cellStyle name="_입찰표지 _입찰견적서(제출-세원NEGO)" xfId="7885"/>
    <cellStyle name="_입찰표지 _입찰견적서(제출-수정)" xfId="7886"/>
    <cellStyle name="_입찰표지 _장담2공구 수정보고서(11월18일자)" xfId="5816"/>
    <cellStyle name="_입찰표지 _장담2공구 총괄보고서" xfId="5817"/>
    <cellStyle name="_입찰표지 _장담보고서(2공구)-4월1일" xfId="5818"/>
    <cellStyle name="_입찰표지 _장담보고서(2공구)-건축" xfId="5819"/>
    <cellStyle name="_입찰표지 _장담보고서(3공구)-2월28일-예상치" xfId="5820"/>
    <cellStyle name="_입찰표지 _장담보고서(3공구)3차보고서(08월31일자)" xfId="5821"/>
    <cellStyle name="_입찰표지 _전체간지" xfId="5822"/>
    <cellStyle name="_입찰표지 _정천상전1차ES보고서(8월31일자)" xfId="5823"/>
    <cellStyle name="_입찰표지 _조경이식실정보고(굴취신규)" xfId="3681"/>
    <cellStyle name="_입찰표지 _조달청양식산출근거대당1" xfId="5824"/>
    <cellStyle name="_입찰표지 _집행 (93)" xfId="10222"/>
    <cellStyle name="_입찰표지 _집행 (93)_(현)영산강 화원지구 포장공사" xfId="10223"/>
    <cellStyle name="_입찰표지 _집행 (93)_견적서(2001-1)" xfId="10224"/>
    <cellStyle name="_입찰표지 _집행 (93)_견적서(2001-1)_(현)영산강 화원지구 포장공사" xfId="10225"/>
    <cellStyle name="_입찰표지 _집행 (93)_견적서(2001-1)_견적서(2002-1)" xfId="10226"/>
    <cellStyle name="_입찰표지 _집행 (93)_견적서(2001-1)_견적서(2002-1)_(현)영산강 화원지구 포장공사" xfId="10227"/>
    <cellStyle name="_입찰표지 _집행 (93)_견적서(2001-1)_견적서(2002-1)_견적서(2002-1)" xfId="10228"/>
    <cellStyle name="_입찰표지 _집행 (93)_견적서(2001-1)_견적서(2002-1)_견적서(2002-1)_(현)영산강 화원지구 포장공사" xfId="10229"/>
    <cellStyle name="_입찰표지 _집행 (93)_견적서(2001-1)_견적서(2002-1)_대중견적서(2002-1)" xfId="10230"/>
    <cellStyle name="_입찰표지 _집행 (93)_견적서(2001-1)_견적서(2002-1)_대중견적서(2002-1)_(현)영산강 화원지구 포장공사" xfId="10231"/>
    <cellStyle name="_입찰표지 _집행 (93)_견적서(2001-1.)" xfId="10232"/>
    <cellStyle name="_입찰표지 _집행 (93)_견적서(2001-1.)_(현)영산강 화원지구 포장공사" xfId="10233"/>
    <cellStyle name="_입찰표지 _집행 (93)_견적서(2001-1.)_견적서(2002-1)" xfId="10234"/>
    <cellStyle name="_입찰표지 _집행 (93)_견적서(2001-1.)_견적서(2002-1)_(현)영산강 화원지구 포장공사" xfId="10235"/>
    <cellStyle name="_입찰표지 _집행 (93)_견적서(2001-1.)_견적서(2002-1)_견적서(2002-1)" xfId="10236"/>
    <cellStyle name="_입찰표지 _집행 (93)_견적서(2001-1.)_견적서(2002-1)_견적서(2002-1)_(현)영산강 화원지구 포장공사" xfId="10237"/>
    <cellStyle name="_입찰표지 _집행 (93)_견적서(2001-1.)_견적서(2002-1)_대중견적서(2002-1)" xfId="10238"/>
    <cellStyle name="_입찰표지 _집행 (93)_견적서(2001-1.)_견적서(2002-1)_대중견적서(2002-1)_(현)영산강 화원지구 포장공사" xfId="10239"/>
    <cellStyle name="_입찰표지 _집행 (93)_견적서(2002-1)" xfId="10240"/>
    <cellStyle name="_입찰표지 _집행 (93)_견적서(2002-1)_(현)영산강 화원지구 포장공사" xfId="10241"/>
    <cellStyle name="_입찰표지 _집행 (93)_견적서(2002-1)_견적서(2002-1)" xfId="10242"/>
    <cellStyle name="_입찰표지 _집행 (93)_견적서(2002-1)_견적서(2002-1)_(현)영산강 화원지구 포장공사" xfId="10243"/>
    <cellStyle name="_입찰표지 _집행 (93)_견적서(2002-1)_대중견적서(2002-1)" xfId="10244"/>
    <cellStyle name="_입찰표지 _집행 (93)_견적서(2002-1)_대중견적서(2002-1)_(현)영산강 화원지구 포장공사" xfId="10245"/>
    <cellStyle name="_입찰표지 _충정로임시동력(계약)" xfId="7887"/>
    <cellStyle name="_입찰표지 _충정로임시동력(계약)_신사동업무시설빌딩분리" xfId="7888"/>
    <cellStyle name="_입찰표지 _충정로임시동력(계약)_입찰견적서(제출)" xfId="7889"/>
    <cellStyle name="_입찰표지 _충정로임시동력(계약)_입찰견적서(제출-세원NEGO)" xfId="7890"/>
    <cellStyle name="_입찰표지 _충정로임시동력(계약)_입찰견적서(제출-수정)" xfId="7891"/>
    <cellStyle name="_입찰표지 _평동내역(01.09.07,실행3,관급계상)" xfId="3682"/>
    <cellStyle name="_입찰표지 _평동내역(87.9%실행)" xfId="3683"/>
    <cellStyle name="_입찰표지 _평동산업단지진입도로개설공사(5공구)1.2공구(2월16일제출)" xfId="7892"/>
    <cellStyle name="_입찰표지 _평동산업단지진입도로개설공사(5공구)1.2공구(2월16일제출)_갑지양식(기본)" xfId="7893"/>
    <cellStyle name="_자동선별기보고서" xfId="480"/>
    <cellStyle name="_자동제어" xfId="481"/>
    <cellStyle name="_자동제어공내역" xfId="7894"/>
    <cellStyle name="_자동제어-공내역(SK대전둔산사옥)" xfId="7895"/>
    <cellStyle name="_자재비교표" xfId="482"/>
    <cellStyle name="_장성IC투찰" xfId="5825"/>
    <cellStyle name="_장성IC투찰_경찰서-터미널간도로(투찰)②" xfId="10246"/>
    <cellStyle name="_장성IC투찰_경찰서-터미널간도로(투찰)②_마현생창(동양고속)" xfId="10247"/>
    <cellStyle name="_장성IC투찰_경찰서-터미널간도로(투찰)②_마현생창(동양고속)_왜관-태평건설" xfId="10248"/>
    <cellStyle name="_장성IC투찰_경찰서-터미널간도로(투찰)②_왜관-태평건설" xfId="10249"/>
    <cellStyle name="_장성IC투찰_마현생창(동양고속)" xfId="10250"/>
    <cellStyle name="_장성IC투찰_마현생창(동양고속)_왜관-태평건설" xfId="10251"/>
    <cellStyle name="_장성IC투찰_봉무지방산업단지도로(투찰)②" xfId="10252"/>
    <cellStyle name="_장성IC투찰_봉무지방산업단지도로(투찰)②_마현생창(동양고속)" xfId="10253"/>
    <cellStyle name="_장성IC투찰_봉무지방산업단지도로(투찰)②_마현생창(동양고속)_왜관-태평건설" xfId="10254"/>
    <cellStyle name="_장성IC투찰_봉무지방산업단지도로(투찰)②_왜관-태평건설" xfId="10255"/>
    <cellStyle name="_장성IC투찰_봉무지방산업단지도로(투찰)②+0.250%" xfId="10256"/>
    <cellStyle name="_장성IC투찰_봉무지방산업단지도로(투찰)②+0.250%_마현생창(동양고속)" xfId="10257"/>
    <cellStyle name="_장성IC투찰_봉무지방산업단지도로(투찰)②+0.250%_마현생창(동양고속)_왜관-태평건설" xfId="10258"/>
    <cellStyle name="_장성IC투찰_봉무지방산업단지도로(투찰)②+0.250%_왜관-태평건설" xfId="10259"/>
    <cellStyle name="_장성IC투찰_설계내역(1-2차분 45억)당초 변경" xfId="5826"/>
    <cellStyle name="_장성IC투찰_설계내역(1-2차분 45억)당초 변경_ES적용금액산출(2002.8.14)" xfId="5827"/>
    <cellStyle name="_장성IC투찰_설계내역(1-2차분 45억)당초 변경_원주적용대가" xfId="5828"/>
    <cellStyle name="_장성IC투찰_왜관-태평건설" xfId="10260"/>
    <cellStyle name="_장성IC투찰_합덕-신례원(2공구)투찰" xfId="5829"/>
    <cellStyle name="_장성IC투찰_합덕-신례원(2공구)투찰_경찰서-터미널간도로(투찰)②" xfId="10261"/>
    <cellStyle name="_장성IC투찰_합덕-신례원(2공구)투찰_경찰서-터미널간도로(투찰)②_마현생창(동양고속)" xfId="10262"/>
    <cellStyle name="_장성IC투찰_합덕-신례원(2공구)투찰_경찰서-터미널간도로(투찰)②_마현생창(동양고속)_왜관-태평건설" xfId="10263"/>
    <cellStyle name="_장성IC투찰_합덕-신례원(2공구)투찰_경찰서-터미널간도로(투찰)②_왜관-태평건설" xfId="10264"/>
    <cellStyle name="_장성IC투찰_합덕-신례원(2공구)투찰_마현생창(동양고속)" xfId="10265"/>
    <cellStyle name="_장성IC투찰_합덕-신례원(2공구)투찰_마현생창(동양고속)_왜관-태평건설" xfId="10266"/>
    <cellStyle name="_장성IC투찰_합덕-신례원(2공구)투찰_봉무지방산업단지도로(투찰)②" xfId="10267"/>
    <cellStyle name="_장성IC투찰_합덕-신례원(2공구)투찰_봉무지방산업단지도로(투찰)②_마현생창(동양고속)" xfId="10268"/>
    <cellStyle name="_장성IC투찰_합덕-신례원(2공구)투찰_봉무지방산업단지도로(투찰)②_마현생창(동양고속)_왜관-태평건설" xfId="10269"/>
    <cellStyle name="_장성IC투찰_합덕-신례원(2공구)투찰_봉무지방산업단지도로(투찰)②_왜관-태평건설" xfId="10270"/>
    <cellStyle name="_장성IC투찰_합덕-신례원(2공구)투찰_봉무지방산업단지도로(투찰)②+0.250%" xfId="10271"/>
    <cellStyle name="_장성IC투찰_합덕-신례원(2공구)투찰_봉무지방산업단지도로(투찰)②+0.250%_마현생창(동양고속)" xfId="10272"/>
    <cellStyle name="_장성IC투찰_합덕-신례원(2공구)투찰_봉무지방산업단지도로(투찰)②+0.250%_마현생창(동양고속)_왜관-태평건설" xfId="10273"/>
    <cellStyle name="_장성IC투찰_합덕-신례원(2공구)투찰_봉무지방산업단지도로(투찰)②+0.250%_왜관-태평건설" xfId="10274"/>
    <cellStyle name="_장성IC투찰_합덕-신례원(2공구)투찰_설계내역(1-2차분 45억)당초 변경" xfId="5830"/>
    <cellStyle name="_장성IC투찰_합덕-신례원(2공구)투찰_설계내역(1-2차분 45억)당초 변경_ES적용금액산출(2002.8.14)" xfId="5831"/>
    <cellStyle name="_장성IC투찰_합덕-신례원(2공구)투찰_설계내역(1-2차분 45억)당초 변경_원주적용대가" xfId="5832"/>
    <cellStyle name="_장성IC투찰_합덕-신례원(2공구)투찰_왜관-태평건설" xfId="10275"/>
    <cellStyle name="_장성IC투찰_합덕-신례원(2공구)투찰_합덕-신례원(2공구)투찰" xfId="5833"/>
    <cellStyle name="_장성IC투찰_합덕-신례원(2공구)투찰_합덕-신례원(2공구)투찰_경찰서-터미널간도로(투찰)②" xfId="10276"/>
    <cellStyle name="_장성IC투찰_합덕-신례원(2공구)투찰_합덕-신례원(2공구)투찰_경찰서-터미널간도로(투찰)②_마현생창(동양고속)" xfId="10277"/>
    <cellStyle name="_장성IC투찰_합덕-신례원(2공구)투찰_합덕-신례원(2공구)투찰_경찰서-터미널간도로(투찰)②_마현생창(동양고속)_왜관-태평건설" xfId="10278"/>
    <cellStyle name="_장성IC투찰_합덕-신례원(2공구)투찰_합덕-신례원(2공구)투찰_경찰서-터미널간도로(투찰)②_왜관-태평건설" xfId="10279"/>
    <cellStyle name="_장성IC투찰_합덕-신례원(2공구)투찰_합덕-신례원(2공구)투찰_마현생창(동양고속)" xfId="10280"/>
    <cellStyle name="_장성IC투찰_합덕-신례원(2공구)투찰_합덕-신례원(2공구)투찰_마현생창(동양고속)_왜관-태평건설" xfId="10281"/>
    <cellStyle name="_장성IC투찰_합덕-신례원(2공구)투찰_합덕-신례원(2공구)투찰_봉무지방산업단지도로(투찰)②" xfId="10282"/>
    <cellStyle name="_장성IC투찰_합덕-신례원(2공구)투찰_합덕-신례원(2공구)투찰_봉무지방산업단지도로(투찰)②_마현생창(동양고속)" xfId="10283"/>
    <cellStyle name="_장성IC투찰_합덕-신례원(2공구)투찰_합덕-신례원(2공구)투찰_봉무지방산업단지도로(투찰)②_마현생창(동양고속)_왜관-태평건설" xfId="10284"/>
    <cellStyle name="_장성IC투찰_합덕-신례원(2공구)투찰_합덕-신례원(2공구)투찰_봉무지방산업단지도로(투찰)②_왜관-태평건설" xfId="10285"/>
    <cellStyle name="_장성IC투찰_합덕-신례원(2공구)투찰_합덕-신례원(2공구)투찰_봉무지방산업단지도로(투찰)②+0.250%" xfId="10286"/>
    <cellStyle name="_장성IC투찰_합덕-신례원(2공구)투찰_합덕-신례원(2공구)투찰_봉무지방산업단지도로(투찰)②+0.250%_마현생창(동양고속)" xfId="10287"/>
    <cellStyle name="_장성IC투찰_합덕-신례원(2공구)투찰_합덕-신례원(2공구)투찰_봉무지방산업단지도로(투찰)②+0.250%_마현생창(동양고속)_왜관-태평건설" xfId="10288"/>
    <cellStyle name="_장성IC투찰_합덕-신례원(2공구)투찰_합덕-신례원(2공구)투찰_봉무지방산업단지도로(투찰)②+0.250%_왜관-태평건설" xfId="10289"/>
    <cellStyle name="_장성IC투찰_합덕-신례원(2공구)투찰_합덕-신례원(2공구)투찰_설계내역(1-2차분 45억)당초 변경" xfId="5834"/>
    <cellStyle name="_장성IC투찰_합덕-신례원(2공구)투찰_합덕-신례원(2공구)투찰_설계내역(1-2차분 45억)당초 변경_ES적용금액산출(2002.8.14)" xfId="5835"/>
    <cellStyle name="_장성IC투찰_합덕-신례원(2공구)투찰_합덕-신례원(2공구)투찰_설계내역(1-2차분 45억)당초 변경_원주적용대가" xfId="5836"/>
    <cellStyle name="_장성IC투찰_합덕-신례원(2공구)투찰_합덕-신례원(2공구)투찰_왜관-태평건설" xfId="10290"/>
    <cellStyle name="_장현중(내역서+개요)" xfId="483"/>
    <cellStyle name="_재료비" xfId="484"/>
    <cellStyle name="_적격 " xfId="5837"/>
    <cellStyle name="_적격 _(현)영산강 화원지구 포장공사" xfId="10291"/>
    <cellStyle name="_적격 _★이화-삼계도급실행(2003.04.11)" xfId="7896"/>
    <cellStyle name="_적격 _111" xfId="5838"/>
    <cellStyle name="_적격 _1공구" xfId="5839"/>
    <cellStyle name="_적격 _1공구_보고서(3공구-4월7)" xfId="5840"/>
    <cellStyle name="_적격 _K2_3공구" xfId="5841"/>
    <cellStyle name="_적격 _K2_3공구_보고서(3공구-4월7)" xfId="5842"/>
    <cellStyle name="_적격 _K치(20020331)" xfId="5843"/>
    <cellStyle name="_적격 _K치(20020331)_1공구" xfId="5844"/>
    <cellStyle name="_적격 _K치(20020331)_1공구_보고서(3공구-4월7)" xfId="5845"/>
    <cellStyle name="_적격 _K치(20020331)_K치(2002-8월)" xfId="5846"/>
    <cellStyle name="_적격 _K치(20020331)_K치(2002-8월)_1공구" xfId="5847"/>
    <cellStyle name="_적격 _K치(20020331)_K치(2002-8월)_1공구_보고서(3공구-4월7)" xfId="5848"/>
    <cellStyle name="_적격 _K치(20020331)_K치(2002-8월)_고서-담양(2공구) 3차 ES 보고서(9월1일)" xfId="5849"/>
    <cellStyle name="_적격 _K치(20020331)_K치(2002-8월)_고서담양(2공구)_04.07" xfId="5850"/>
    <cellStyle name="_적격 _K치(20020331)_K치(2002-8월)_내역서( 부지임대료제외)" xfId="5851"/>
    <cellStyle name="_적격 _K치(20020331)_K치(2002-8월)_내역서( 부지임대료제외)_보고서(3공구-4월7)" xfId="5852"/>
    <cellStyle name="_적격 _K치(20020331)_K치(2002-8월)_보고서(1공구)-4월7일" xfId="5853"/>
    <cellStyle name="_적격 _K치(20020331)_K치(2002-8월)_보고서(2004년2월1일자)" xfId="5854"/>
    <cellStyle name="_적격 _K치(20020331)_K치(2002-8월)_보고서(2공구)" xfId="5855"/>
    <cellStyle name="_적격 _K치(20020331)_K치(2002-8월)_보고서(3공구)-3월14일" xfId="5856"/>
    <cellStyle name="_적격 _K치(20020331)_K치(2002-8월)_보고서(3공구-3월14)" xfId="5857"/>
    <cellStyle name="_적격 _K치(20020331)_K치(2002-8월)_보고서(3공구-4월7)" xfId="5858"/>
    <cellStyle name="_적격 _K치(20020331)_K치(2002-8월)_보고서(4공구)" xfId="5859"/>
    <cellStyle name="_적격 _K치(20020331)_K치(2002-8월)_보고서(4공구)_보고서(3공구-4월7)" xfId="5860"/>
    <cellStyle name="_적격 _K치(20020331)_K치(2002-8월)_보고서(5공구)" xfId="5861"/>
    <cellStyle name="_적격 _K치(20020331)_K치(2002-8월)_보고서(7공구)" xfId="5862"/>
    <cellStyle name="_적격 _K치(20020331)_K치(2002-8월)_보고서(7공구)_보고서(3공구-4월7)" xfId="5863"/>
    <cellStyle name="_적격 _K치(20020331)_K치(2002-8월)_보고서(건축)50" xfId="5864"/>
    <cellStyle name="_적격 _K치(20020331)_K치(2002-8월)_보고서(건축)6번이슬정오" xfId="5865"/>
    <cellStyle name="_적격 _K치(20020331)_K치(2002-8월)_보고서(토목)" xfId="5866"/>
    <cellStyle name="_적격 _K치(20020331)_K치(2002-8월)_북면원덕 보고서" xfId="5867"/>
    <cellStyle name="_적격 _K치(20020331)_K치(2002-8월)_북면원덕 보고서(조달청양식)2004년4월30일-최종수정" xfId="5868"/>
    <cellStyle name="_적격 _K치(20020331)_K치(2002-8월)_북면원덕(예상K치)" xfId="5869"/>
    <cellStyle name="_적격 _K치(20020331)_K치(2002-8월)_분당선(왕십리-청담간)" xfId="5870"/>
    <cellStyle name="_적격 _K치(20020331)_K치(2002-8월)_붙임12참조(현풍-김천6공구)" xfId="5871"/>
    <cellStyle name="_적격 _K치(20020331)_K치(2002-8월)_서울지하철 301 ES 보고서(9월1일)" xfId="5872"/>
    <cellStyle name="_적격 _K치(20020331)_K치(2002-8월)_서울지하철 301 ES 보고서(9월1일)수정" xfId="5873"/>
    <cellStyle name="_적격 _K치(20020331)_K치(2002-8월)_서천공주4공구조달청양식" xfId="5874"/>
    <cellStyle name="_적격 _K치(20020331)_K치(2002-8월)_서천공주4공구조달청양식_보고서(3공구-4월7)" xfId="5875"/>
    <cellStyle name="_적격 _K치(20020331)_K치(2002-8월)_성남도촌지구 1차 ES 보고서" xfId="5876"/>
    <cellStyle name="_적격 _K치(20020331)_K치(2002-8월)_장담2공구 수정보고서(11월18일자)" xfId="5877"/>
    <cellStyle name="_적격 _K치(20020331)_K치(2002-8월)_장담2공구 총괄보고서" xfId="5878"/>
    <cellStyle name="_적격 _K치(20020331)_K치(2002-8월)_장담보고서(2공구)-4월1일" xfId="5879"/>
    <cellStyle name="_적격 _K치(20020331)_K치(2002-8월)_장담보고서(2공구)-건축" xfId="5880"/>
    <cellStyle name="_적격 _K치(20020331)_K치(2002-8월)_장담보고서(3공구)-2월28일-예상치" xfId="5881"/>
    <cellStyle name="_적격 _K치(20020331)_K치(2002-8월)_장담보고서(3공구)3차보고서(08월31일자)" xfId="5882"/>
    <cellStyle name="_적격 _K치(20020331)_K치(2002-8월)_전체간지" xfId="5883"/>
    <cellStyle name="_적격 _K치(20020331)_K치(2002-8월)_정천상전1차ES보고서(8월31일자)" xfId="5884"/>
    <cellStyle name="_적격 _K치(20020331)_K치(2002-8월)_조달청양식산출근거대당1" xfId="5885"/>
    <cellStyle name="_적격 _K치(20020331)_고서-담양(2공구) 3차 ES 보고서(9월1일)" xfId="5886"/>
    <cellStyle name="_적격 _K치(20020331)_고서담양(2공구)_04.07" xfId="5887"/>
    <cellStyle name="_적격 _K치(20020331)_내역서( 부지임대료제외)" xfId="5888"/>
    <cellStyle name="_적격 _K치(20020331)_내역서( 부지임대료제외)_보고서(3공구-4월7)" xfId="5889"/>
    <cellStyle name="_적격 _K치(20020331)_보고서(1공구)-4월7일" xfId="5890"/>
    <cellStyle name="_적격 _K치(20020331)_보고서(2004년2월1일자)" xfId="5891"/>
    <cellStyle name="_적격 _K치(20020331)_보고서(2공구)" xfId="5892"/>
    <cellStyle name="_적격 _K치(20020331)_보고서(3공구)-3월14일" xfId="5893"/>
    <cellStyle name="_적격 _K치(20020331)_보고서(3공구-3월14)" xfId="5894"/>
    <cellStyle name="_적격 _K치(20020331)_보고서(3공구-4월7)" xfId="5895"/>
    <cellStyle name="_적격 _K치(20020331)_보고서(4공구)" xfId="5896"/>
    <cellStyle name="_적격 _K치(20020331)_보고서(4공구)_보고서(3공구-4월7)" xfId="5897"/>
    <cellStyle name="_적격 _K치(20020331)_보고서(5공구)" xfId="5898"/>
    <cellStyle name="_적격 _K치(20020331)_보고서(7공구)" xfId="5899"/>
    <cellStyle name="_적격 _K치(20020331)_보고서(7공구)_보고서(3공구-4월7)" xfId="5900"/>
    <cellStyle name="_적격 _K치(20020331)_보고서(건축)50" xfId="5901"/>
    <cellStyle name="_적격 _K치(20020331)_보고서(건축)6번이슬정오" xfId="5902"/>
    <cellStyle name="_적격 _K치(20020331)_보고서(토목)" xfId="5903"/>
    <cellStyle name="_적격 _K치(20020331)_북면원덕 보고서" xfId="5904"/>
    <cellStyle name="_적격 _K치(20020331)_북면원덕 보고서(조달청양식)2004년4월30일-최종수정" xfId="5905"/>
    <cellStyle name="_적격 _K치(20020331)_북면원덕(예상K치)" xfId="5906"/>
    <cellStyle name="_적격 _K치(20020331)_분당선(왕십리-청담간)" xfId="5907"/>
    <cellStyle name="_적격 _K치(20020331)_붙임12참조(현풍-김천6공구)" xfId="5908"/>
    <cellStyle name="_적격 _K치(20020331)_서울지하철 301 ES 보고서(9월1일)" xfId="5909"/>
    <cellStyle name="_적격 _K치(20020331)_서울지하철 301 ES 보고서(9월1일)수정" xfId="5910"/>
    <cellStyle name="_적격 _K치(20020331)_서천공주4공구조달청양식" xfId="5911"/>
    <cellStyle name="_적격 _K치(20020331)_서천공주4공구조달청양식_보고서(3공구-4월7)" xfId="5912"/>
    <cellStyle name="_적격 _K치(20020331)_성남도촌지구 1차 ES 보고서" xfId="5913"/>
    <cellStyle name="_적격 _K치(20020331)_장담2공구 수정보고서(11월18일자)" xfId="5914"/>
    <cellStyle name="_적격 _K치(20020331)_장담2공구 총괄보고서" xfId="5915"/>
    <cellStyle name="_적격 _K치(20020331)_장담보고서(2공구)-4월1일" xfId="5916"/>
    <cellStyle name="_적격 _K치(20020331)_장담보고서(2공구)-건축" xfId="5917"/>
    <cellStyle name="_적격 _K치(20020331)_장담보고서(3공구)-2월28일-예상치" xfId="5918"/>
    <cellStyle name="_적격 _K치(20020331)_장담보고서(3공구)3차보고서(08월31일자)" xfId="5919"/>
    <cellStyle name="_적격 _K치(20020331)_전체간지" xfId="5920"/>
    <cellStyle name="_적격 _K치(20020331)_정천상전1차ES보고서(8월31일자)" xfId="5921"/>
    <cellStyle name="_적격 _K치(20020331)_조달청양식산출근거대당1" xfId="5922"/>
    <cellStyle name="_적격 _k치(2003.4.7)" xfId="5923"/>
    <cellStyle name="_적격 _k치(2003.4.7)_보고서(3공구-4월7)" xfId="5924"/>
    <cellStyle name="_적격 _K치(확장1공구)" xfId="5925"/>
    <cellStyle name="_적격 _갑지양식(기본)" xfId="7897"/>
    <cellStyle name="_적격 _견갑" xfId="10292"/>
    <cellStyle name="_적격 _견갑_(현)영산강 화원지구 포장공사" xfId="10293"/>
    <cellStyle name="_적격 _견갑_견적서(2001-1)" xfId="10294"/>
    <cellStyle name="_적격 _견갑_견적서(2001-1)_(현)영산강 화원지구 포장공사" xfId="10295"/>
    <cellStyle name="_적격 _견갑_견적서(2001-1)_견적서(2002-1)" xfId="10296"/>
    <cellStyle name="_적격 _견갑_견적서(2001-1)_견적서(2002-1)_(현)영산강 화원지구 포장공사" xfId="10297"/>
    <cellStyle name="_적격 _견갑_견적서(2001-1)_견적서(2002-1)_견적서(2002-1)" xfId="10298"/>
    <cellStyle name="_적격 _견갑_견적서(2001-1)_견적서(2002-1)_견적서(2002-1)_(현)영산강 화원지구 포장공사" xfId="10299"/>
    <cellStyle name="_적격 _견갑_견적서(2001-1)_견적서(2002-1)_대중견적서(2002-1)" xfId="10300"/>
    <cellStyle name="_적격 _견갑_견적서(2001-1)_견적서(2002-1)_대중견적서(2002-1)_(현)영산강 화원지구 포장공사" xfId="10301"/>
    <cellStyle name="_적격 _견갑_견적서(2001-1.)" xfId="10302"/>
    <cellStyle name="_적격 _견갑_견적서(2001-1.)_(현)영산강 화원지구 포장공사" xfId="10303"/>
    <cellStyle name="_적격 _견갑_견적서(2001-1.)_견적서(2002-1)" xfId="10304"/>
    <cellStyle name="_적격 _견갑_견적서(2001-1.)_견적서(2002-1)_(현)영산강 화원지구 포장공사" xfId="10305"/>
    <cellStyle name="_적격 _견갑_견적서(2001-1.)_견적서(2002-1)_견적서(2002-1)" xfId="10306"/>
    <cellStyle name="_적격 _견갑_견적서(2001-1.)_견적서(2002-1)_견적서(2002-1)_(현)영산강 화원지구 포장공사" xfId="10307"/>
    <cellStyle name="_적격 _견갑_견적서(2001-1.)_견적서(2002-1)_대중견적서(2002-1)" xfId="10308"/>
    <cellStyle name="_적격 _견갑_견적서(2001-1.)_견적서(2002-1)_대중견적서(2002-1)_(현)영산강 화원지구 포장공사" xfId="10309"/>
    <cellStyle name="_적격 _견갑_견적서(2002-1)" xfId="10310"/>
    <cellStyle name="_적격 _견갑_견적서(2002-1)_(현)영산강 화원지구 포장공사" xfId="10311"/>
    <cellStyle name="_적격 _견갑_견적서(2002-1)_견적서(2002-1)" xfId="10312"/>
    <cellStyle name="_적격 _견갑_견적서(2002-1)_견적서(2002-1)_(현)영산강 화원지구 포장공사" xfId="10313"/>
    <cellStyle name="_적격 _견갑_견적서(2002-1)_대중견적서(2002-1)" xfId="10314"/>
    <cellStyle name="_적격 _견갑_견적서(2002-1)_대중견적서(2002-1)_(현)영산강 화원지구 포장공사" xfId="10315"/>
    <cellStyle name="_적격 _견적서(2001-1)" xfId="10316"/>
    <cellStyle name="_적격 _견적서(2001-1)_(현)영산강 화원지구 포장공사" xfId="10317"/>
    <cellStyle name="_적격 _견적서(2001-1)_견적서(2002-1)" xfId="10318"/>
    <cellStyle name="_적격 _견적서(2001-1)_견적서(2002-1)_(현)영산강 화원지구 포장공사" xfId="10319"/>
    <cellStyle name="_적격 _견적서(2001-1)_견적서(2002-1)_견적서(2002-1)" xfId="10320"/>
    <cellStyle name="_적격 _견적서(2001-1)_견적서(2002-1)_견적서(2002-1)_(현)영산강 화원지구 포장공사" xfId="10321"/>
    <cellStyle name="_적격 _견적서(2001-1)_견적서(2002-1)_대중견적서(2002-1)" xfId="10322"/>
    <cellStyle name="_적격 _견적서(2001-1)_견적서(2002-1)_대중견적서(2002-1)_(현)영산강 화원지구 포장공사" xfId="10323"/>
    <cellStyle name="_적격 _견적서(2001-1.)" xfId="10324"/>
    <cellStyle name="_적격 _견적서(2001-1.)_(현)영산강 화원지구 포장공사" xfId="10325"/>
    <cellStyle name="_적격 _견적서(2001-1.)_견적서(2002-1)" xfId="10326"/>
    <cellStyle name="_적격 _견적서(2001-1.)_견적서(2002-1)_(현)영산강 화원지구 포장공사" xfId="10327"/>
    <cellStyle name="_적격 _견적서(2001-1.)_견적서(2002-1)_견적서(2002-1)" xfId="10328"/>
    <cellStyle name="_적격 _견적서(2001-1.)_견적서(2002-1)_견적서(2002-1)_(현)영산강 화원지구 포장공사" xfId="10329"/>
    <cellStyle name="_적격 _견적서(2001-1.)_견적서(2002-1)_대중견적서(2002-1)" xfId="10330"/>
    <cellStyle name="_적격 _견적서(2001-1.)_견적서(2002-1)_대중견적서(2002-1)_(현)영산강 화원지구 포장공사" xfId="10331"/>
    <cellStyle name="_적격 _견적서(2002-1)" xfId="10332"/>
    <cellStyle name="_적격 _견적서(2002-1)_(현)영산강 화원지구 포장공사" xfId="10333"/>
    <cellStyle name="_적격 _견적서(2002-1)_견적서(2002-1)" xfId="10334"/>
    <cellStyle name="_적격 _견적서(2002-1)_견적서(2002-1)_(현)영산강 화원지구 포장공사" xfId="10335"/>
    <cellStyle name="_적격 _견적서(2002-1)_대중견적서(2002-1)" xfId="10336"/>
    <cellStyle name="_적격 _견적서(2002-1)_대중견적서(2002-1)_(현)영산강 화원지구 포장공사" xfId="10337"/>
    <cellStyle name="_적격 _고서-담양(2공구) 3차 ES 보고서(9월1일)" xfId="5926"/>
    <cellStyle name="_적격 _고서담양(2공구)_04.07" xfId="5927"/>
    <cellStyle name="_적격 _광장주차장" xfId="7898"/>
    <cellStyle name="_적격 _기본단가" xfId="7899"/>
    <cellStyle name="_적격 _내역서( 부지임대료제외)" xfId="5928"/>
    <cellStyle name="_적격 _내역서( 부지임대료제외)_보고서(3공구-4월7)" xfId="5929"/>
    <cellStyle name="_적격 _노원문화회관전기" xfId="7900"/>
    <cellStyle name="_적격 _노원문화회관전기_신사동업무시설빌딩분리" xfId="7901"/>
    <cellStyle name="_적격 _노원문화회관전기_입찰견적서(제출)" xfId="7902"/>
    <cellStyle name="_적격 _노원문화회관전기_입찰견적서(제출-세원NEGO)" xfId="7903"/>
    <cellStyle name="_적격 _노원문화회관전기_입찰견적서(제출-수정)" xfId="7904"/>
    <cellStyle name="_적격 _대곡댐 이설도로 건설공사" xfId="7905"/>
    <cellStyle name="_적격 _대곡댐 이설도로 건설공사_갑지양식(기본)" xfId="7906"/>
    <cellStyle name="_적격 _대전저유소탱크전기계장공사" xfId="7907"/>
    <cellStyle name="_적격 _대전저유소탱크전기계장공사_광장주차장" xfId="7908"/>
    <cellStyle name="_적격 _대전저유소탱크전기계장공사_신사동업무시설빌딩분리" xfId="7909"/>
    <cellStyle name="_적격 _대전저유소탱크전기계장공사_입찰견적서(제출)" xfId="7910"/>
    <cellStyle name="_적격 _대전저유소탱크전기계장공사_입찰견적서(제출-세원NEGO)" xfId="7911"/>
    <cellStyle name="_적격 _대전저유소탱크전기계장공사_입찰견적서(제출-수정)" xfId="7912"/>
    <cellStyle name="_적격 _도곡동임시" xfId="7913"/>
    <cellStyle name="_적격 _도곡동임시_신사동업무시설빌딩분리" xfId="7914"/>
    <cellStyle name="_적격 _도곡동임시_입찰견적서(제출)" xfId="7915"/>
    <cellStyle name="_적격 _도곡동임시_입찰견적서(제출-세원NEGO)" xfId="7916"/>
    <cellStyle name="_적격 _도곡동임시_입찰견적서(제출-수정)" xfId="7917"/>
    <cellStyle name="_적격 _보고서(1공구)-4월7일" xfId="5930"/>
    <cellStyle name="_적격 _보고서(2004년2월1일자)" xfId="5931"/>
    <cellStyle name="_적격 _보고서(2공구)" xfId="5932"/>
    <cellStyle name="_적격 _보고서(3공구)-3월14일" xfId="5933"/>
    <cellStyle name="_적격 _보고서(3공구-3월14)" xfId="5934"/>
    <cellStyle name="_적격 _보고서(3공구-4월7)" xfId="5935"/>
    <cellStyle name="_적격 _보고서(4공구)" xfId="5936"/>
    <cellStyle name="_적격 _보고서(4공구)_보고서(3공구-4월7)" xfId="5937"/>
    <cellStyle name="_적격 _보고서(5공구)" xfId="5938"/>
    <cellStyle name="_적격 _보고서(7공구)" xfId="5939"/>
    <cellStyle name="_적격 _보고서(7공구)_보고서(3공구-4월7)" xfId="5940"/>
    <cellStyle name="_적격 _보고서(건축)50" xfId="5941"/>
    <cellStyle name="_적격 _보고서(건축)6번이슬정오" xfId="5942"/>
    <cellStyle name="_적격 _보고서(토목)" xfId="5943"/>
    <cellStyle name="_적격 _부대1" xfId="10338"/>
    <cellStyle name="_적격 _부대1_(현)영산강 화원지구 포장공사" xfId="10339"/>
    <cellStyle name="_적격 _부대1_견적서(2001-1)" xfId="10340"/>
    <cellStyle name="_적격 _부대1_견적서(2001-1)_(현)영산강 화원지구 포장공사" xfId="10341"/>
    <cellStyle name="_적격 _부대1_견적서(2001-1)_견적서(2002-1)" xfId="10342"/>
    <cellStyle name="_적격 _부대1_견적서(2001-1)_견적서(2002-1)_(현)영산강 화원지구 포장공사" xfId="10343"/>
    <cellStyle name="_적격 _부대1_견적서(2001-1)_견적서(2002-1)_견적서(2002-1)" xfId="10344"/>
    <cellStyle name="_적격 _부대1_견적서(2001-1)_견적서(2002-1)_견적서(2002-1)_(현)영산강 화원지구 포장공사" xfId="10345"/>
    <cellStyle name="_적격 _부대1_견적서(2001-1)_견적서(2002-1)_대중견적서(2002-1)" xfId="10346"/>
    <cellStyle name="_적격 _부대1_견적서(2001-1)_견적서(2002-1)_대중견적서(2002-1)_(현)영산강 화원지구 포장공사" xfId="10347"/>
    <cellStyle name="_적격 _부대1_견적서(2001-1.)" xfId="10348"/>
    <cellStyle name="_적격 _부대1_견적서(2001-1.)_(현)영산강 화원지구 포장공사" xfId="10349"/>
    <cellStyle name="_적격 _부대1_견적서(2001-1.)_견적서(2002-1)" xfId="10350"/>
    <cellStyle name="_적격 _부대1_견적서(2001-1.)_견적서(2002-1)_(현)영산강 화원지구 포장공사" xfId="10351"/>
    <cellStyle name="_적격 _부대1_견적서(2001-1.)_견적서(2002-1)_견적서(2002-1)" xfId="10352"/>
    <cellStyle name="_적격 _부대1_견적서(2001-1.)_견적서(2002-1)_견적서(2002-1)_(현)영산강 화원지구 포장공사" xfId="10353"/>
    <cellStyle name="_적격 _부대1_견적서(2001-1.)_견적서(2002-1)_대중견적서(2002-1)" xfId="10354"/>
    <cellStyle name="_적격 _부대1_견적서(2001-1.)_견적서(2002-1)_대중견적서(2002-1)_(현)영산강 화원지구 포장공사" xfId="10355"/>
    <cellStyle name="_적격 _부대1_견적서(2002-1)" xfId="10356"/>
    <cellStyle name="_적격 _부대1_견적서(2002-1)_(현)영산강 화원지구 포장공사" xfId="10357"/>
    <cellStyle name="_적격 _부대1_견적서(2002-1)_견적서(2002-1)" xfId="10358"/>
    <cellStyle name="_적격 _부대1_견적서(2002-1)_견적서(2002-1)_(현)영산강 화원지구 포장공사" xfId="10359"/>
    <cellStyle name="_적격 _부대1_견적서(2002-1)_대중견적서(2002-1)" xfId="10360"/>
    <cellStyle name="_적격 _부대1_견적서(2002-1)_대중견적서(2002-1)_(현)영산강 화원지구 포장공사" xfId="10361"/>
    <cellStyle name="_적격 _부천 소사" xfId="7918"/>
    <cellStyle name="_적격 _부천 소사 2차" xfId="7919"/>
    <cellStyle name="_적격 _부천 소사 2차_신사동업무시설빌딩분리" xfId="7920"/>
    <cellStyle name="_적격 _부천 소사 2차_입찰견적서(제출)" xfId="7921"/>
    <cellStyle name="_적격 _부천 소사 2차_입찰견적서(제출-세원NEGO)" xfId="7922"/>
    <cellStyle name="_적격 _부천 소사 2차_입찰견적서(제출-수정)" xfId="7923"/>
    <cellStyle name="_적격 _부천 소사_신사동업무시설빌딩분리" xfId="7924"/>
    <cellStyle name="_적격 _부천 소사_입찰견적서(제출)" xfId="7925"/>
    <cellStyle name="_적격 _부천 소사_입찰견적서(제출-세원NEGO)" xfId="7926"/>
    <cellStyle name="_적격 _부천 소사_입찰견적서(제출-수정)" xfId="7927"/>
    <cellStyle name="_적격 _북면원덕 보고서" xfId="5944"/>
    <cellStyle name="_적격 _북면원덕 보고서(조달청양식)2004년4월30일-최종수정" xfId="5945"/>
    <cellStyle name="_적격 _북면원덕(예상K치)" xfId="5946"/>
    <cellStyle name="_적격 _분당선(왕십리-청담간)" xfId="5947"/>
    <cellStyle name="_적격 _붙임12참조(현풍-김천6공구)" xfId="5948"/>
    <cellStyle name="_적격 _서울지하철 301 ES 보고서(9월1일)" xfId="5949"/>
    <cellStyle name="_적격 _서울지하철 301 ES 보고서(9월1일)수정" xfId="5950"/>
    <cellStyle name="_적격 _서천공주4공구조달청양식" xfId="5951"/>
    <cellStyle name="_적격 _서천공주4공구조달청양식_보고서(3공구-4월7)" xfId="5952"/>
    <cellStyle name="_적격 _성남도촌지구 1차 ES 보고서" xfId="5953"/>
    <cellStyle name="_적격 _수출입은행" xfId="7928"/>
    <cellStyle name="_적격 _수출입은행_신사동업무시설빌딩분리" xfId="7929"/>
    <cellStyle name="_적격 _수출입은행_입찰견적서(제출)" xfId="7930"/>
    <cellStyle name="_적격 _수출입은행_입찰견적서(제출-세원NEGO)" xfId="7931"/>
    <cellStyle name="_적격 _수출입은행_입찰견적서(제출-수정)" xfId="7932"/>
    <cellStyle name="_적격 _신사동업무시설빌딩분리" xfId="7933"/>
    <cellStyle name="_적격 _입찰견적서(제출)" xfId="7934"/>
    <cellStyle name="_적격 _입찰견적서(제출-세원NEGO)" xfId="7935"/>
    <cellStyle name="_적격 _입찰견적서(제출-수정)" xfId="7936"/>
    <cellStyle name="_적격 _장담2공구 수정보고서(11월18일자)" xfId="5954"/>
    <cellStyle name="_적격 _장담2공구 총괄보고서" xfId="5955"/>
    <cellStyle name="_적격 _장담보고서(2공구)-4월1일" xfId="5956"/>
    <cellStyle name="_적격 _장담보고서(2공구)-건축" xfId="5957"/>
    <cellStyle name="_적격 _장담보고서(3공구)-2월28일-예상치" xfId="5958"/>
    <cellStyle name="_적격 _장담보고서(3공구)3차보고서(08월31일자)" xfId="5959"/>
    <cellStyle name="_적격 _전체간지" xfId="5960"/>
    <cellStyle name="_적격 _정천상전1차ES보고서(8월31일자)" xfId="5961"/>
    <cellStyle name="_적격 _조달청양식산출근거대당1" xfId="5962"/>
    <cellStyle name="_적격 _집행" xfId="10362"/>
    <cellStyle name="_적격 _집행_(현)영산강 화원지구 포장공사" xfId="10363"/>
    <cellStyle name="_적격 _집행_견적서(2001-1)" xfId="10364"/>
    <cellStyle name="_적격 _집행_견적서(2001-1)_(현)영산강 화원지구 포장공사" xfId="10365"/>
    <cellStyle name="_적격 _집행_견적서(2001-1)_견적서(2002-1)" xfId="10366"/>
    <cellStyle name="_적격 _집행_견적서(2001-1)_견적서(2002-1)_(현)영산강 화원지구 포장공사" xfId="10367"/>
    <cellStyle name="_적격 _집행_견적서(2001-1)_견적서(2002-1)_견적서(2002-1)" xfId="10368"/>
    <cellStyle name="_적격 _집행_견적서(2001-1)_견적서(2002-1)_견적서(2002-1)_(현)영산강 화원지구 포장공사" xfId="10369"/>
    <cellStyle name="_적격 _집행_견적서(2001-1)_견적서(2002-1)_대중견적서(2002-1)" xfId="10370"/>
    <cellStyle name="_적격 _집행_견적서(2001-1)_견적서(2002-1)_대중견적서(2002-1)_(현)영산강 화원지구 포장공사" xfId="10371"/>
    <cellStyle name="_적격 _집행_견적서(2001-1.)" xfId="10372"/>
    <cellStyle name="_적격 _집행_견적서(2001-1.)_(현)영산강 화원지구 포장공사" xfId="10373"/>
    <cellStyle name="_적격 _집행_견적서(2001-1.)_견적서(2002-1)" xfId="10374"/>
    <cellStyle name="_적격 _집행_견적서(2001-1.)_견적서(2002-1)_(현)영산강 화원지구 포장공사" xfId="10375"/>
    <cellStyle name="_적격 _집행_견적서(2001-1.)_견적서(2002-1)_견적서(2002-1)" xfId="10376"/>
    <cellStyle name="_적격 _집행_견적서(2001-1.)_견적서(2002-1)_견적서(2002-1)_(현)영산강 화원지구 포장공사" xfId="10377"/>
    <cellStyle name="_적격 _집행_견적서(2001-1.)_견적서(2002-1)_대중견적서(2002-1)" xfId="10378"/>
    <cellStyle name="_적격 _집행_견적서(2001-1.)_견적서(2002-1)_대중견적서(2002-1)_(현)영산강 화원지구 포장공사" xfId="10379"/>
    <cellStyle name="_적격 _집행_견적서(2002-1)" xfId="10380"/>
    <cellStyle name="_적격 _집행_견적서(2002-1)_(현)영산강 화원지구 포장공사" xfId="10381"/>
    <cellStyle name="_적격 _집행_견적서(2002-1)_견적서(2002-1)" xfId="10382"/>
    <cellStyle name="_적격 _집행_견적서(2002-1)_견적서(2002-1)_(현)영산강 화원지구 포장공사" xfId="10383"/>
    <cellStyle name="_적격 _집행_견적서(2002-1)_대중견적서(2002-1)" xfId="10384"/>
    <cellStyle name="_적격 _집행_견적서(2002-1)_대중견적서(2002-1)_(현)영산강 화원지구 포장공사" xfId="10385"/>
    <cellStyle name="_적격 _집행갑지 " xfId="5963"/>
    <cellStyle name="_적격 _집행갑지 _(현)영산강 화원지구 포장공사" xfId="10386"/>
    <cellStyle name="_적격 _집행갑지 _★이화-삼계도급실행(2003.04.11)" xfId="7937"/>
    <cellStyle name="_적격 _집행갑지 _111" xfId="5964"/>
    <cellStyle name="_적격 _집행갑지 _1공구" xfId="5965"/>
    <cellStyle name="_적격 _집행갑지 _1공구_보고서(3공구-4월7)" xfId="5966"/>
    <cellStyle name="_적격 _집행갑지 _K2_3공구" xfId="5967"/>
    <cellStyle name="_적격 _집행갑지 _K2_3공구_보고서(3공구-4월7)" xfId="5968"/>
    <cellStyle name="_적격 _집행갑지 _K치(20020331)" xfId="5969"/>
    <cellStyle name="_적격 _집행갑지 _K치(20020331)_1공구" xfId="5970"/>
    <cellStyle name="_적격 _집행갑지 _K치(20020331)_1공구_보고서(3공구-4월7)" xfId="5971"/>
    <cellStyle name="_적격 _집행갑지 _K치(20020331)_K치(2002-8월)" xfId="5972"/>
    <cellStyle name="_적격 _집행갑지 _K치(20020331)_K치(2002-8월)_1공구" xfId="5973"/>
    <cellStyle name="_적격 _집행갑지 _K치(20020331)_K치(2002-8월)_1공구_보고서(3공구-4월7)" xfId="5974"/>
    <cellStyle name="_적격 _집행갑지 _K치(20020331)_K치(2002-8월)_고서-담양(2공구) 3차 ES 보고서(9월1일)" xfId="5975"/>
    <cellStyle name="_적격 _집행갑지 _K치(20020331)_K치(2002-8월)_고서담양(2공구)_04.07" xfId="5976"/>
    <cellStyle name="_적격 _집행갑지 _K치(20020331)_K치(2002-8월)_내역서( 부지임대료제외)" xfId="5977"/>
    <cellStyle name="_적격 _집행갑지 _K치(20020331)_K치(2002-8월)_내역서( 부지임대료제외)_보고서(3공구-4월7)" xfId="5978"/>
    <cellStyle name="_적격 _집행갑지 _K치(20020331)_K치(2002-8월)_보고서(1공구)-4월7일" xfId="5979"/>
    <cellStyle name="_적격 _집행갑지 _K치(20020331)_K치(2002-8월)_보고서(2004년2월1일자)" xfId="5980"/>
    <cellStyle name="_적격 _집행갑지 _K치(20020331)_K치(2002-8월)_보고서(2공구)" xfId="5981"/>
    <cellStyle name="_적격 _집행갑지 _K치(20020331)_K치(2002-8월)_보고서(3공구)-3월14일" xfId="5982"/>
    <cellStyle name="_적격 _집행갑지 _K치(20020331)_K치(2002-8월)_보고서(3공구-3월14)" xfId="5983"/>
    <cellStyle name="_적격 _집행갑지 _K치(20020331)_K치(2002-8월)_보고서(3공구-4월7)" xfId="5984"/>
    <cellStyle name="_적격 _집행갑지 _K치(20020331)_K치(2002-8월)_보고서(4공구)" xfId="5985"/>
    <cellStyle name="_적격 _집행갑지 _K치(20020331)_K치(2002-8월)_보고서(4공구)_보고서(3공구-4월7)" xfId="5986"/>
    <cellStyle name="_적격 _집행갑지 _K치(20020331)_K치(2002-8월)_보고서(5공구)" xfId="5987"/>
    <cellStyle name="_적격 _집행갑지 _K치(20020331)_K치(2002-8월)_보고서(7공구)" xfId="5988"/>
    <cellStyle name="_적격 _집행갑지 _K치(20020331)_K치(2002-8월)_보고서(7공구)_보고서(3공구-4월7)" xfId="5989"/>
    <cellStyle name="_적격 _집행갑지 _K치(20020331)_K치(2002-8월)_보고서(건축)50" xfId="5990"/>
    <cellStyle name="_적격 _집행갑지 _K치(20020331)_K치(2002-8월)_보고서(건축)6번이슬정오" xfId="5991"/>
    <cellStyle name="_적격 _집행갑지 _K치(20020331)_K치(2002-8월)_보고서(토목)" xfId="5992"/>
    <cellStyle name="_적격 _집행갑지 _K치(20020331)_K치(2002-8월)_북면원덕 보고서" xfId="5993"/>
    <cellStyle name="_적격 _집행갑지 _K치(20020331)_K치(2002-8월)_북면원덕 보고서(조달청양식)2004년4월30일-최종수정" xfId="5994"/>
    <cellStyle name="_적격 _집행갑지 _K치(20020331)_K치(2002-8월)_북면원덕(예상K치)" xfId="5995"/>
    <cellStyle name="_적격 _집행갑지 _K치(20020331)_K치(2002-8월)_분당선(왕십리-청담간)" xfId="5996"/>
    <cellStyle name="_적격 _집행갑지 _K치(20020331)_K치(2002-8월)_붙임12참조(현풍-김천6공구)" xfId="5997"/>
    <cellStyle name="_적격 _집행갑지 _K치(20020331)_K치(2002-8월)_서울지하철 301 ES 보고서(9월1일)" xfId="5998"/>
    <cellStyle name="_적격 _집행갑지 _K치(20020331)_K치(2002-8월)_서울지하철 301 ES 보고서(9월1일)수정" xfId="5999"/>
    <cellStyle name="_적격 _집행갑지 _K치(20020331)_K치(2002-8월)_서천공주4공구조달청양식" xfId="6000"/>
    <cellStyle name="_적격 _집행갑지 _K치(20020331)_K치(2002-8월)_서천공주4공구조달청양식_보고서(3공구-4월7)" xfId="6001"/>
    <cellStyle name="_적격 _집행갑지 _K치(20020331)_K치(2002-8월)_성남도촌지구 1차 ES 보고서" xfId="6002"/>
    <cellStyle name="_적격 _집행갑지 _K치(20020331)_K치(2002-8월)_장담2공구 수정보고서(11월18일자)" xfId="6003"/>
    <cellStyle name="_적격 _집행갑지 _K치(20020331)_K치(2002-8월)_장담2공구 총괄보고서" xfId="6004"/>
    <cellStyle name="_적격 _집행갑지 _K치(20020331)_K치(2002-8월)_장담보고서(2공구)-4월1일" xfId="6005"/>
    <cellStyle name="_적격 _집행갑지 _K치(20020331)_K치(2002-8월)_장담보고서(2공구)-건축" xfId="6006"/>
    <cellStyle name="_적격 _집행갑지 _K치(20020331)_K치(2002-8월)_장담보고서(3공구)-2월28일-예상치" xfId="6007"/>
    <cellStyle name="_적격 _집행갑지 _K치(20020331)_K치(2002-8월)_장담보고서(3공구)3차보고서(08월31일자)" xfId="6008"/>
    <cellStyle name="_적격 _집행갑지 _K치(20020331)_K치(2002-8월)_전체간지" xfId="6009"/>
    <cellStyle name="_적격 _집행갑지 _K치(20020331)_K치(2002-8월)_정천상전1차ES보고서(8월31일자)" xfId="6010"/>
    <cellStyle name="_적격 _집행갑지 _K치(20020331)_K치(2002-8월)_조달청양식산출근거대당1" xfId="6011"/>
    <cellStyle name="_적격 _집행갑지 _K치(20020331)_고서-담양(2공구) 3차 ES 보고서(9월1일)" xfId="6012"/>
    <cellStyle name="_적격 _집행갑지 _K치(20020331)_고서담양(2공구)_04.07" xfId="6013"/>
    <cellStyle name="_적격 _집행갑지 _K치(20020331)_내역서( 부지임대료제외)" xfId="6014"/>
    <cellStyle name="_적격 _집행갑지 _K치(20020331)_내역서( 부지임대료제외)_보고서(3공구-4월7)" xfId="6015"/>
    <cellStyle name="_적격 _집행갑지 _K치(20020331)_보고서(1공구)-4월7일" xfId="6016"/>
    <cellStyle name="_적격 _집행갑지 _K치(20020331)_보고서(2004년2월1일자)" xfId="6017"/>
    <cellStyle name="_적격 _집행갑지 _K치(20020331)_보고서(2공구)" xfId="6018"/>
    <cellStyle name="_적격 _집행갑지 _K치(20020331)_보고서(3공구)-3월14일" xfId="6019"/>
    <cellStyle name="_적격 _집행갑지 _K치(20020331)_보고서(3공구-3월14)" xfId="6020"/>
    <cellStyle name="_적격 _집행갑지 _K치(20020331)_보고서(3공구-4월7)" xfId="6021"/>
    <cellStyle name="_적격 _집행갑지 _K치(20020331)_보고서(4공구)" xfId="6022"/>
    <cellStyle name="_적격 _집행갑지 _K치(20020331)_보고서(4공구)_보고서(3공구-4월7)" xfId="6023"/>
    <cellStyle name="_적격 _집행갑지 _K치(20020331)_보고서(5공구)" xfId="6024"/>
    <cellStyle name="_적격 _집행갑지 _K치(20020331)_보고서(7공구)" xfId="6025"/>
    <cellStyle name="_적격 _집행갑지 _K치(20020331)_보고서(7공구)_보고서(3공구-4월7)" xfId="6026"/>
    <cellStyle name="_적격 _집행갑지 _K치(20020331)_보고서(건축)50" xfId="6027"/>
    <cellStyle name="_적격 _집행갑지 _K치(20020331)_보고서(건축)6번이슬정오" xfId="6028"/>
    <cellStyle name="_적격 _집행갑지 _K치(20020331)_보고서(토목)" xfId="6029"/>
    <cellStyle name="_적격 _집행갑지 _K치(20020331)_북면원덕 보고서" xfId="6030"/>
    <cellStyle name="_적격 _집행갑지 _K치(20020331)_북면원덕 보고서(조달청양식)2004년4월30일-최종수정" xfId="6031"/>
    <cellStyle name="_적격 _집행갑지 _K치(20020331)_북면원덕(예상K치)" xfId="6032"/>
    <cellStyle name="_적격 _집행갑지 _K치(20020331)_분당선(왕십리-청담간)" xfId="6033"/>
    <cellStyle name="_적격 _집행갑지 _K치(20020331)_붙임12참조(현풍-김천6공구)" xfId="6034"/>
    <cellStyle name="_적격 _집행갑지 _K치(20020331)_서울지하철 301 ES 보고서(9월1일)" xfId="6035"/>
    <cellStyle name="_적격 _집행갑지 _K치(20020331)_서울지하철 301 ES 보고서(9월1일)수정" xfId="6036"/>
    <cellStyle name="_적격 _집행갑지 _K치(20020331)_서천공주4공구조달청양식" xfId="6037"/>
    <cellStyle name="_적격 _집행갑지 _K치(20020331)_서천공주4공구조달청양식_보고서(3공구-4월7)" xfId="6038"/>
    <cellStyle name="_적격 _집행갑지 _K치(20020331)_성남도촌지구 1차 ES 보고서" xfId="6039"/>
    <cellStyle name="_적격 _집행갑지 _K치(20020331)_장담2공구 수정보고서(11월18일자)" xfId="6040"/>
    <cellStyle name="_적격 _집행갑지 _K치(20020331)_장담2공구 총괄보고서" xfId="6041"/>
    <cellStyle name="_적격 _집행갑지 _K치(20020331)_장담보고서(2공구)-4월1일" xfId="6042"/>
    <cellStyle name="_적격 _집행갑지 _K치(20020331)_장담보고서(2공구)-건축" xfId="6043"/>
    <cellStyle name="_적격 _집행갑지 _K치(20020331)_장담보고서(3공구)-2월28일-예상치" xfId="6044"/>
    <cellStyle name="_적격 _집행갑지 _K치(20020331)_장담보고서(3공구)3차보고서(08월31일자)" xfId="6045"/>
    <cellStyle name="_적격 _집행갑지 _K치(20020331)_전체간지" xfId="6046"/>
    <cellStyle name="_적격 _집행갑지 _K치(20020331)_정천상전1차ES보고서(8월31일자)" xfId="6047"/>
    <cellStyle name="_적격 _집행갑지 _K치(20020331)_조달청양식산출근거대당1" xfId="6048"/>
    <cellStyle name="_적격 _집행갑지 _k치(2003.4.7)" xfId="6049"/>
    <cellStyle name="_적격 _집행갑지 _k치(2003.4.7)_보고서(3공구-4월7)" xfId="6050"/>
    <cellStyle name="_적격 _집행갑지 _K치(확장1공구)" xfId="6051"/>
    <cellStyle name="_적격 _집행갑지 _갑지양식(기본)" xfId="7938"/>
    <cellStyle name="_적격 _집행갑지 _견적서(2001-1)" xfId="10387"/>
    <cellStyle name="_적격 _집행갑지 _견적서(2001-1)_(현)영산강 화원지구 포장공사" xfId="10388"/>
    <cellStyle name="_적격 _집행갑지 _견적서(2001-1)_견적서(2002-1)" xfId="10389"/>
    <cellStyle name="_적격 _집행갑지 _견적서(2001-1)_견적서(2002-1)_(현)영산강 화원지구 포장공사" xfId="10390"/>
    <cellStyle name="_적격 _집행갑지 _견적서(2001-1)_견적서(2002-1)_견적서(2002-1)" xfId="10391"/>
    <cellStyle name="_적격 _집행갑지 _견적서(2001-1)_견적서(2002-1)_견적서(2002-1)_(현)영산강 화원지구 포장공사" xfId="10392"/>
    <cellStyle name="_적격 _집행갑지 _견적서(2001-1)_견적서(2002-1)_대중견적서(2002-1)" xfId="10393"/>
    <cellStyle name="_적격 _집행갑지 _견적서(2001-1)_견적서(2002-1)_대중견적서(2002-1)_(현)영산강 화원지구 포장공사" xfId="10394"/>
    <cellStyle name="_적격 _집행갑지 _견적서(2001-1.)" xfId="10395"/>
    <cellStyle name="_적격 _집행갑지 _견적서(2001-1.)_(현)영산강 화원지구 포장공사" xfId="10396"/>
    <cellStyle name="_적격 _집행갑지 _견적서(2001-1.)_견적서(2002-1)" xfId="10397"/>
    <cellStyle name="_적격 _집행갑지 _견적서(2001-1.)_견적서(2002-1)_(현)영산강 화원지구 포장공사" xfId="10398"/>
    <cellStyle name="_적격 _집행갑지 _견적서(2001-1.)_견적서(2002-1)_견적서(2002-1)" xfId="10399"/>
    <cellStyle name="_적격 _집행갑지 _견적서(2001-1.)_견적서(2002-1)_견적서(2002-1)_(현)영산강 화원지구 포장공사" xfId="10400"/>
    <cellStyle name="_적격 _집행갑지 _견적서(2001-1.)_견적서(2002-1)_대중견적서(2002-1)" xfId="10401"/>
    <cellStyle name="_적격 _집행갑지 _견적서(2001-1.)_견적서(2002-1)_대중견적서(2002-1)_(현)영산강 화원지구 포장공사" xfId="10402"/>
    <cellStyle name="_적격 _집행갑지 _견적서(2002-1)" xfId="10403"/>
    <cellStyle name="_적격 _집행갑지 _견적서(2002-1)_(현)영산강 화원지구 포장공사" xfId="10404"/>
    <cellStyle name="_적격 _집행갑지 _견적서(2002-1)_견적서(2002-1)" xfId="10405"/>
    <cellStyle name="_적격 _집행갑지 _견적서(2002-1)_견적서(2002-1)_(현)영산강 화원지구 포장공사" xfId="10406"/>
    <cellStyle name="_적격 _집행갑지 _견적서(2002-1)_대중견적서(2002-1)" xfId="10407"/>
    <cellStyle name="_적격 _집행갑지 _견적서(2002-1)_대중견적서(2002-1)_(현)영산강 화원지구 포장공사" xfId="10408"/>
    <cellStyle name="_적격 _집행갑지 _고서-담양(2공구) 3차 ES 보고서(9월1일)" xfId="6052"/>
    <cellStyle name="_적격 _집행갑지 _고서담양(2공구)_04.07" xfId="6053"/>
    <cellStyle name="_적격 _집행갑지 _기본단가" xfId="7939"/>
    <cellStyle name="_적격 _집행갑지 _내역서( 부지임대료제외)" xfId="6054"/>
    <cellStyle name="_적격 _집행갑지 _내역서( 부지임대료제외)_보고서(3공구-4월7)" xfId="6055"/>
    <cellStyle name="_적격 _집행갑지 _대곡댐 이설도로 건설공사" xfId="7940"/>
    <cellStyle name="_적격 _집행갑지 _대곡댐 이설도로 건설공사_갑지양식(기본)" xfId="7941"/>
    <cellStyle name="_적격 _집행갑지 _보고서(1공구)-4월7일" xfId="6056"/>
    <cellStyle name="_적격 _집행갑지 _보고서(2004년2월1일자)" xfId="6057"/>
    <cellStyle name="_적격 _집행갑지 _보고서(2공구)" xfId="6058"/>
    <cellStyle name="_적격 _집행갑지 _보고서(3공구)-3월14일" xfId="6059"/>
    <cellStyle name="_적격 _집행갑지 _보고서(3공구-3월14)" xfId="6060"/>
    <cellStyle name="_적격 _집행갑지 _보고서(3공구-4월7)" xfId="6061"/>
    <cellStyle name="_적격 _집행갑지 _보고서(4공구)" xfId="6062"/>
    <cellStyle name="_적격 _집행갑지 _보고서(4공구)_보고서(3공구-4월7)" xfId="6063"/>
    <cellStyle name="_적격 _집행갑지 _보고서(5공구)" xfId="6064"/>
    <cellStyle name="_적격 _집행갑지 _보고서(7공구)" xfId="6065"/>
    <cellStyle name="_적격 _집행갑지 _보고서(7공구)_보고서(3공구-4월7)" xfId="6066"/>
    <cellStyle name="_적격 _집행갑지 _보고서(건축)50" xfId="6067"/>
    <cellStyle name="_적격 _집행갑지 _보고서(건축)6번이슬정오" xfId="6068"/>
    <cellStyle name="_적격 _집행갑지 _보고서(토목)" xfId="6069"/>
    <cellStyle name="_적격 _집행갑지 _북면원덕 보고서" xfId="6070"/>
    <cellStyle name="_적격 _집행갑지 _북면원덕 보고서(조달청양식)2004년4월30일-최종수정" xfId="6071"/>
    <cellStyle name="_적격 _집행갑지 _북면원덕(예상K치)" xfId="6072"/>
    <cellStyle name="_적격 _집행갑지 _분당선(왕십리-청담간)" xfId="6073"/>
    <cellStyle name="_적격 _집행갑지 _붙임12참조(현풍-김천6공구)" xfId="6074"/>
    <cellStyle name="_적격 _집행갑지 _서울지하철 301 ES 보고서(9월1일)" xfId="6075"/>
    <cellStyle name="_적격 _집행갑지 _서울지하철 301 ES 보고서(9월1일)수정" xfId="6076"/>
    <cellStyle name="_적격 _집행갑지 _서천공주4공구조달청양식" xfId="6077"/>
    <cellStyle name="_적격 _집행갑지 _서천공주4공구조달청양식_보고서(3공구-4월7)" xfId="6078"/>
    <cellStyle name="_적격 _집행갑지 _성남도촌지구 1차 ES 보고서" xfId="6079"/>
    <cellStyle name="_적격 _집행갑지 _장담2공구 수정보고서(11월18일자)" xfId="6080"/>
    <cellStyle name="_적격 _집행갑지 _장담2공구 총괄보고서" xfId="6081"/>
    <cellStyle name="_적격 _집행갑지 _장담보고서(2공구)-4월1일" xfId="6082"/>
    <cellStyle name="_적격 _집행갑지 _장담보고서(2공구)-건축" xfId="6083"/>
    <cellStyle name="_적격 _집행갑지 _장담보고서(3공구)-2월28일-예상치" xfId="6084"/>
    <cellStyle name="_적격 _집행갑지 _장담보고서(3공구)3차보고서(08월31일자)" xfId="6085"/>
    <cellStyle name="_적격 _집행갑지 _전체간지" xfId="6086"/>
    <cellStyle name="_적격 _집행갑지 _정천상전1차ES보고서(8월31일자)" xfId="6087"/>
    <cellStyle name="_적격 _집행갑지 _조달청양식산출근거대당1" xfId="6088"/>
    <cellStyle name="_적격 _집행갑지 _평동산업단지진입도로개설공사(5공구)1.2공구(2월16일제출)" xfId="7942"/>
    <cellStyle name="_적격 _집행갑지 _평동산업단지진입도로개설공사(5공구)1.2공구(2월16일제출)_갑지양식(기본)" xfId="7943"/>
    <cellStyle name="_적격 _집행설계분석 " xfId="10409"/>
    <cellStyle name="_적격 _집행설계분석 _(현)영산강 화원지구 포장공사" xfId="10410"/>
    <cellStyle name="_적격 _집행설계분석 _견적서(2001-1)" xfId="10411"/>
    <cellStyle name="_적격 _집행설계분석 _견적서(2001-1)_(현)영산강 화원지구 포장공사" xfId="10412"/>
    <cellStyle name="_적격 _집행설계분석 _견적서(2001-1)_견적서(2002-1)" xfId="10413"/>
    <cellStyle name="_적격 _집행설계분석 _견적서(2001-1)_견적서(2002-1)_(현)영산강 화원지구 포장공사" xfId="10414"/>
    <cellStyle name="_적격 _집행설계분석 _견적서(2001-1)_견적서(2002-1)_견적서(2002-1)" xfId="10415"/>
    <cellStyle name="_적격 _집행설계분석 _견적서(2001-1)_견적서(2002-1)_견적서(2002-1)_(현)영산강 화원지구 포장공사" xfId="10416"/>
    <cellStyle name="_적격 _집행설계분석 _견적서(2001-1)_견적서(2002-1)_대중견적서(2002-1)" xfId="10417"/>
    <cellStyle name="_적격 _집행설계분석 _견적서(2001-1)_견적서(2002-1)_대중견적서(2002-1)_(현)영산강 화원지구 포장공사" xfId="10418"/>
    <cellStyle name="_적격 _집행설계분석 _견적서(2001-1.)" xfId="10419"/>
    <cellStyle name="_적격 _집행설계분석 _견적서(2001-1.)_(현)영산강 화원지구 포장공사" xfId="10420"/>
    <cellStyle name="_적격 _집행설계분석 _견적서(2001-1.)_견적서(2002-1)" xfId="10421"/>
    <cellStyle name="_적격 _집행설계분석 _견적서(2001-1.)_견적서(2002-1)_(현)영산강 화원지구 포장공사" xfId="10422"/>
    <cellStyle name="_적격 _집행설계분석 _견적서(2001-1.)_견적서(2002-1)_견적서(2002-1)" xfId="10423"/>
    <cellStyle name="_적격 _집행설계분석 _견적서(2001-1.)_견적서(2002-1)_견적서(2002-1)_(현)영산강 화원지구 포장공사" xfId="10424"/>
    <cellStyle name="_적격 _집행설계분석 _견적서(2001-1.)_견적서(2002-1)_대중견적서(2002-1)" xfId="10425"/>
    <cellStyle name="_적격 _집행설계분석 _견적서(2001-1.)_견적서(2002-1)_대중견적서(2002-1)_(현)영산강 화원지구 포장공사" xfId="10426"/>
    <cellStyle name="_적격 _집행설계분석 _견적서(2002-1)" xfId="10427"/>
    <cellStyle name="_적격 _집행설계분석 _견적서(2002-1)_(현)영산강 화원지구 포장공사" xfId="10428"/>
    <cellStyle name="_적격 _집행설계분석 _견적서(2002-1)_견적서(2002-1)" xfId="10429"/>
    <cellStyle name="_적격 _집행설계분석 _견적서(2002-1)_견적서(2002-1)_(현)영산강 화원지구 포장공사" xfId="10430"/>
    <cellStyle name="_적격 _집행설계분석 _견적서(2002-1)_대중견적서(2002-1)" xfId="10431"/>
    <cellStyle name="_적격 _집행설계분석 _견적서(2002-1)_대중견적서(2002-1)_(현)영산강 화원지구 포장공사" xfId="10432"/>
    <cellStyle name="_적격 _충정로임시동력(계약)" xfId="7944"/>
    <cellStyle name="_적격 _충정로임시동력(계약)_신사동업무시설빌딩분리" xfId="7945"/>
    <cellStyle name="_적격 _충정로임시동력(계약)_입찰견적서(제출)" xfId="7946"/>
    <cellStyle name="_적격 _충정로임시동력(계약)_입찰견적서(제출-세원NEGO)" xfId="7947"/>
    <cellStyle name="_적격 _충정로임시동력(계약)_입찰견적서(제출-수정)" xfId="7948"/>
    <cellStyle name="_적격 _평동산업단지진입도로개설공사(5공구)1.2공구(2월16일제출)" xfId="7949"/>
    <cellStyle name="_적격 _평동산업단지진입도로개설공사(5공구)1.2공구(2월16일제출)_갑지양식(기본)" xfId="7950"/>
    <cellStyle name="_적격(화산) " xfId="3684"/>
    <cellStyle name="_적격(화산) _(현)영산강 화원지구 포장공사" xfId="10433"/>
    <cellStyle name="_적격(화산) _★이화-삼계도급실행(2003.04.11)" xfId="7951"/>
    <cellStyle name="_적격(화산) _01설변내역서" xfId="3685"/>
    <cellStyle name="_적격(화산) _111" xfId="6089"/>
    <cellStyle name="_적격(화산) _1공구" xfId="6090"/>
    <cellStyle name="_적격(화산) _1공구_보고서(3공구-4월7)" xfId="6091"/>
    <cellStyle name="_적격(화산) _1변경내역서(ESC)" xfId="3686"/>
    <cellStyle name="_적격(화산) _2차변경내역서(ESC)" xfId="3687"/>
    <cellStyle name="_적격(화산) _DOBUN" xfId="10434"/>
    <cellStyle name="_적격(화산) _DOBUN_(현)영산강 화원지구 포장공사" xfId="10435"/>
    <cellStyle name="_적격(화산) _DOBUN_견적서(2001-1)" xfId="10436"/>
    <cellStyle name="_적격(화산) _DOBUN_견적서(2001-1)_(현)영산강 화원지구 포장공사" xfId="10437"/>
    <cellStyle name="_적격(화산) _DOBUN_견적서(2001-1)_견적서(2002-1)" xfId="10438"/>
    <cellStyle name="_적격(화산) _DOBUN_견적서(2001-1)_견적서(2002-1)_(현)영산강 화원지구 포장공사" xfId="10439"/>
    <cellStyle name="_적격(화산) _DOBUN_견적서(2001-1)_견적서(2002-1)_견적서(2002-1)" xfId="10440"/>
    <cellStyle name="_적격(화산) _DOBUN_견적서(2001-1)_견적서(2002-1)_견적서(2002-1)_(현)영산강 화원지구 포장공사" xfId="10441"/>
    <cellStyle name="_적격(화산) _DOBUN_견적서(2001-1)_견적서(2002-1)_대중견적서(2002-1)" xfId="10442"/>
    <cellStyle name="_적격(화산) _DOBUN_견적서(2001-1)_견적서(2002-1)_대중견적서(2002-1)_(현)영산강 화원지구 포장공사" xfId="10443"/>
    <cellStyle name="_적격(화산) _DOBUN_견적서(2001-1.)" xfId="10444"/>
    <cellStyle name="_적격(화산) _DOBUN_견적서(2001-1.)_(현)영산강 화원지구 포장공사" xfId="10445"/>
    <cellStyle name="_적격(화산) _DOBUN_견적서(2001-1.)_견적서(2002-1)" xfId="10446"/>
    <cellStyle name="_적격(화산) _DOBUN_견적서(2001-1.)_견적서(2002-1)_(현)영산강 화원지구 포장공사" xfId="10447"/>
    <cellStyle name="_적격(화산) _DOBUN_견적서(2001-1.)_견적서(2002-1)_견적서(2002-1)" xfId="10448"/>
    <cellStyle name="_적격(화산) _DOBUN_견적서(2001-1.)_견적서(2002-1)_견적서(2002-1)_(현)영산강 화원지구 포장공사" xfId="10449"/>
    <cellStyle name="_적격(화산) _DOBUN_견적서(2001-1.)_견적서(2002-1)_대중견적서(2002-1)" xfId="10450"/>
    <cellStyle name="_적격(화산) _DOBUN_견적서(2001-1.)_견적서(2002-1)_대중견적서(2002-1)_(현)영산강 화원지구 포장공사" xfId="10451"/>
    <cellStyle name="_적격(화산) _DOBUN_견적서(2002-1)" xfId="10452"/>
    <cellStyle name="_적격(화산) _DOBUN_견적서(2002-1)_(현)영산강 화원지구 포장공사" xfId="10453"/>
    <cellStyle name="_적격(화산) _DOBUN_견적서(2002-1)_견적서(2002-1)" xfId="10454"/>
    <cellStyle name="_적격(화산) _DOBUN_견적서(2002-1)_견적서(2002-1)_(현)영산강 화원지구 포장공사" xfId="10455"/>
    <cellStyle name="_적격(화산) _DOBUN_견적서(2002-1)_대중견적서(2002-1)" xfId="10456"/>
    <cellStyle name="_적격(화산) _DOBUN_견적서(2002-1)_대중견적서(2002-1)_(현)영산강 화원지구 포장공사" xfId="10457"/>
    <cellStyle name="_적격(화산) _K2_3공구" xfId="6092"/>
    <cellStyle name="_적격(화산) _K2_3공구_보고서(3공구-4월7)" xfId="6093"/>
    <cellStyle name="_적격(화산) _K치(20020331)" xfId="6094"/>
    <cellStyle name="_적격(화산) _K치(20020331)_1공구" xfId="6095"/>
    <cellStyle name="_적격(화산) _K치(20020331)_1공구_보고서(3공구-4월7)" xfId="6096"/>
    <cellStyle name="_적격(화산) _K치(20020331)_K치(2002-8월)" xfId="6097"/>
    <cellStyle name="_적격(화산) _K치(20020331)_K치(2002-8월)_1공구" xfId="6098"/>
    <cellStyle name="_적격(화산) _K치(20020331)_K치(2002-8월)_1공구_보고서(3공구-4월7)" xfId="6099"/>
    <cellStyle name="_적격(화산) _K치(20020331)_K치(2002-8월)_고서-담양(2공구) 3차 ES 보고서(9월1일)" xfId="6100"/>
    <cellStyle name="_적격(화산) _K치(20020331)_K치(2002-8월)_고서담양(2공구)_04.07" xfId="6101"/>
    <cellStyle name="_적격(화산) _K치(20020331)_K치(2002-8월)_내역서( 부지임대료제외)" xfId="6102"/>
    <cellStyle name="_적격(화산) _K치(20020331)_K치(2002-8월)_내역서( 부지임대료제외)_보고서(3공구-4월7)" xfId="6103"/>
    <cellStyle name="_적격(화산) _K치(20020331)_K치(2002-8월)_보고서(1공구)-4월7일" xfId="6104"/>
    <cellStyle name="_적격(화산) _K치(20020331)_K치(2002-8월)_보고서(2004년2월1일자)" xfId="6105"/>
    <cellStyle name="_적격(화산) _K치(20020331)_K치(2002-8월)_보고서(2공구)" xfId="6106"/>
    <cellStyle name="_적격(화산) _K치(20020331)_K치(2002-8월)_보고서(3공구)-3월14일" xfId="6107"/>
    <cellStyle name="_적격(화산) _K치(20020331)_K치(2002-8월)_보고서(3공구-3월14)" xfId="6108"/>
    <cellStyle name="_적격(화산) _K치(20020331)_K치(2002-8월)_보고서(3공구-4월7)" xfId="6109"/>
    <cellStyle name="_적격(화산) _K치(20020331)_K치(2002-8월)_보고서(4공구)" xfId="6110"/>
    <cellStyle name="_적격(화산) _K치(20020331)_K치(2002-8월)_보고서(4공구)_보고서(3공구-4월7)" xfId="6111"/>
    <cellStyle name="_적격(화산) _K치(20020331)_K치(2002-8월)_보고서(5공구)" xfId="6112"/>
    <cellStyle name="_적격(화산) _K치(20020331)_K치(2002-8월)_보고서(7공구)" xfId="6113"/>
    <cellStyle name="_적격(화산) _K치(20020331)_K치(2002-8월)_보고서(7공구)_보고서(3공구-4월7)" xfId="6114"/>
    <cellStyle name="_적격(화산) _K치(20020331)_K치(2002-8월)_보고서(건축)50" xfId="6115"/>
    <cellStyle name="_적격(화산) _K치(20020331)_K치(2002-8월)_보고서(건축)6번이슬정오" xfId="6116"/>
    <cellStyle name="_적격(화산) _K치(20020331)_K치(2002-8월)_보고서(토목)" xfId="6117"/>
    <cellStyle name="_적격(화산) _K치(20020331)_K치(2002-8월)_북면원덕 보고서" xfId="6118"/>
    <cellStyle name="_적격(화산) _K치(20020331)_K치(2002-8월)_북면원덕 보고서(조달청양식)2004년4월30일-최종수정" xfId="6119"/>
    <cellStyle name="_적격(화산) _K치(20020331)_K치(2002-8월)_북면원덕(예상K치)" xfId="6120"/>
    <cellStyle name="_적격(화산) _K치(20020331)_K치(2002-8월)_분당선(왕십리-청담간)" xfId="6121"/>
    <cellStyle name="_적격(화산) _K치(20020331)_K치(2002-8월)_붙임12참조(현풍-김천6공구)" xfId="6122"/>
    <cellStyle name="_적격(화산) _K치(20020331)_K치(2002-8월)_서울지하철 301 ES 보고서(9월1일)" xfId="6123"/>
    <cellStyle name="_적격(화산) _K치(20020331)_K치(2002-8월)_서울지하철 301 ES 보고서(9월1일)수정" xfId="6124"/>
    <cellStyle name="_적격(화산) _K치(20020331)_K치(2002-8월)_서천공주4공구조달청양식" xfId="6125"/>
    <cellStyle name="_적격(화산) _K치(20020331)_K치(2002-8월)_서천공주4공구조달청양식_보고서(3공구-4월7)" xfId="6126"/>
    <cellStyle name="_적격(화산) _K치(20020331)_K치(2002-8월)_성남도촌지구 1차 ES 보고서" xfId="6127"/>
    <cellStyle name="_적격(화산) _K치(20020331)_K치(2002-8월)_장담2공구 수정보고서(11월18일자)" xfId="6128"/>
    <cellStyle name="_적격(화산) _K치(20020331)_K치(2002-8월)_장담2공구 총괄보고서" xfId="6129"/>
    <cellStyle name="_적격(화산) _K치(20020331)_K치(2002-8월)_장담보고서(2공구)-4월1일" xfId="6130"/>
    <cellStyle name="_적격(화산) _K치(20020331)_K치(2002-8월)_장담보고서(2공구)-건축" xfId="6131"/>
    <cellStyle name="_적격(화산) _K치(20020331)_K치(2002-8월)_장담보고서(3공구)-2월28일-예상치" xfId="6132"/>
    <cellStyle name="_적격(화산) _K치(20020331)_K치(2002-8월)_장담보고서(3공구)3차보고서(08월31일자)" xfId="6133"/>
    <cellStyle name="_적격(화산) _K치(20020331)_K치(2002-8월)_전체간지" xfId="6134"/>
    <cellStyle name="_적격(화산) _K치(20020331)_K치(2002-8월)_정천상전1차ES보고서(8월31일자)" xfId="6135"/>
    <cellStyle name="_적격(화산) _K치(20020331)_K치(2002-8월)_조달청양식산출근거대당1" xfId="6136"/>
    <cellStyle name="_적격(화산) _K치(20020331)_고서-담양(2공구) 3차 ES 보고서(9월1일)" xfId="6137"/>
    <cellStyle name="_적격(화산) _K치(20020331)_고서담양(2공구)_04.07" xfId="6138"/>
    <cellStyle name="_적격(화산) _K치(20020331)_내역서( 부지임대료제외)" xfId="6139"/>
    <cellStyle name="_적격(화산) _K치(20020331)_내역서( 부지임대료제외)_보고서(3공구-4월7)" xfId="6140"/>
    <cellStyle name="_적격(화산) _K치(20020331)_보고서(1공구)-4월7일" xfId="6141"/>
    <cellStyle name="_적격(화산) _K치(20020331)_보고서(2004년2월1일자)" xfId="6142"/>
    <cellStyle name="_적격(화산) _K치(20020331)_보고서(2공구)" xfId="6143"/>
    <cellStyle name="_적격(화산) _K치(20020331)_보고서(3공구)-3월14일" xfId="6144"/>
    <cellStyle name="_적격(화산) _K치(20020331)_보고서(3공구-3월14)" xfId="6145"/>
    <cellStyle name="_적격(화산) _K치(20020331)_보고서(3공구-4월7)" xfId="6146"/>
    <cellStyle name="_적격(화산) _K치(20020331)_보고서(4공구)" xfId="6147"/>
    <cellStyle name="_적격(화산) _K치(20020331)_보고서(4공구)_보고서(3공구-4월7)" xfId="6148"/>
    <cellStyle name="_적격(화산) _K치(20020331)_보고서(5공구)" xfId="6149"/>
    <cellStyle name="_적격(화산) _K치(20020331)_보고서(7공구)" xfId="6150"/>
    <cellStyle name="_적격(화산) _K치(20020331)_보고서(7공구)_보고서(3공구-4월7)" xfId="6151"/>
    <cellStyle name="_적격(화산) _K치(20020331)_보고서(건축)50" xfId="6152"/>
    <cellStyle name="_적격(화산) _K치(20020331)_보고서(건축)6번이슬정오" xfId="6153"/>
    <cellStyle name="_적격(화산) _K치(20020331)_보고서(토목)" xfId="6154"/>
    <cellStyle name="_적격(화산) _K치(20020331)_북면원덕 보고서" xfId="6155"/>
    <cellStyle name="_적격(화산) _K치(20020331)_북면원덕 보고서(조달청양식)2004년4월30일-최종수정" xfId="6156"/>
    <cellStyle name="_적격(화산) _K치(20020331)_북면원덕(예상K치)" xfId="6157"/>
    <cellStyle name="_적격(화산) _K치(20020331)_분당선(왕십리-청담간)" xfId="6158"/>
    <cellStyle name="_적격(화산) _K치(20020331)_붙임12참조(현풍-김천6공구)" xfId="6159"/>
    <cellStyle name="_적격(화산) _K치(20020331)_서울지하철 301 ES 보고서(9월1일)" xfId="6160"/>
    <cellStyle name="_적격(화산) _K치(20020331)_서울지하철 301 ES 보고서(9월1일)수정" xfId="6161"/>
    <cellStyle name="_적격(화산) _K치(20020331)_서천공주4공구조달청양식" xfId="6162"/>
    <cellStyle name="_적격(화산) _K치(20020331)_서천공주4공구조달청양식_보고서(3공구-4월7)" xfId="6163"/>
    <cellStyle name="_적격(화산) _K치(20020331)_성남도촌지구 1차 ES 보고서" xfId="6164"/>
    <cellStyle name="_적격(화산) _K치(20020331)_장담2공구 수정보고서(11월18일자)" xfId="6165"/>
    <cellStyle name="_적격(화산) _K치(20020331)_장담2공구 총괄보고서" xfId="6166"/>
    <cellStyle name="_적격(화산) _K치(20020331)_장담보고서(2공구)-4월1일" xfId="6167"/>
    <cellStyle name="_적격(화산) _K치(20020331)_장담보고서(2공구)-건축" xfId="6168"/>
    <cellStyle name="_적격(화산) _K치(20020331)_장담보고서(3공구)-2월28일-예상치" xfId="6169"/>
    <cellStyle name="_적격(화산) _K치(20020331)_장담보고서(3공구)3차보고서(08월31일자)" xfId="6170"/>
    <cellStyle name="_적격(화산) _K치(20020331)_전체간지" xfId="6171"/>
    <cellStyle name="_적격(화산) _K치(20020331)_정천상전1차ES보고서(8월31일자)" xfId="6172"/>
    <cellStyle name="_적격(화산) _K치(20020331)_조달청양식산출근거대당1" xfId="6173"/>
    <cellStyle name="_적격(화산) _k치(2003.4.7)" xfId="6174"/>
    <cellStyle name="_적격(화산) _k치(2003.4.7)_보고서(3공구-4월7)" xfId="6175"/>
    <cellStyle name="_적격(화산) _K치(확장1공구)" xfId="6176"/>
    <cellStyle name="_적격(화산) _NAE" xfId="10458"/>
    <cellStyle name="_적격(화산) _NAE_(현)영산강 화원지구 포장공사" xfId="10459"/>
    <cellStyle name="_적격(화산) _NAE_견적서(2001-1)" xfId="10460"/>
    <cellStyle name="_적격(화산) _NAE_견적서(2001-1)_(현)영산강 화원지구 포장공사" xfId="10461"/>
    <cellStyle name="_적격(화산) _NAE_견적서(2001-1)_견적서(2002-1)" xfId="10462"/>
    <cellStyle name="_적격(화산) _NAE_견적서(2001-1)_견적서(2002-1)_(현)영산강 화원지구 포장공사" xfId="10463"/>
    <cellStyle name="_적격(화산) _NAE_견적서(2001-1)_견적서(2002-1)_견적서(2002-1)" xfId="10464"/>
    <cellStyle name="_적격(화산) _NAE_견적서(2001-1)_견적서(2002-1)_견적서(2002-1)_(현)영산강 화원지구 포장공사" xfId="10465"/>
    <cellStyle name="_적격(화산) _NAE_견적서(2001-1)_견적서(2002-1)_대중견적서(2002-1)" xfId="10466"/>
    <cellStyle name="_적격(화산) _NAE_견적서(2001-1)_견적서(2002-1)_대중견적서(2002-1)_(현)영산강 화원지구 포장공사" xfId="10467"/>
    <cellStyle name="_적격(화산) _NAE_견적서(2001-1.)" xfId="10468"/>
    <cellStyle name="_적격(화산) _NAE_견적서(2001-1.)_(현)영산강 화원지구 포장공사" xfId="10469"/>
    <cellStyle name="_적격(화산) _NAE_견적서(2001-1.)_견적서(2002-1)" xfId="10470"/>
    <cellStyle name="_적격(화산) _NAE_견적서(2001-1.)_견적서(2002-1)_(현)영산강 화원지구 포장공사" xfId="10471"/>
    <cellStyle name="_적격(화산) _NAE_견적서(2001-1.)_견적서(2002-1)_견적서(2002-1)" xfId="10472"/>
    <cellStyle name="_적격(화산) _NAE_견적서(2001-1.)_견적서(2002-1)_견적서(2002-1)_(현)영산강 화원지구 포장공사" xfId="10473"/>
    <cellStyle name="_적격(화산) _NAE_견적서(2001-1.)_견적서(2002-1)_대중견적서(2002-1)" xfId="10474"/>
    <cellStyle name="_적격(화산) _NAE_견적서(2001-1.)_견적서(2002-1)_대중견적서(2002-1)_(현)영산강 화원지구 포장공사" xfId="10475"/>
    <cellStyle name="_적격(화산) _NAE_견적서(2002-1)" xfId="10476"/>
    <cellStyle name="_적격(화산) _NAE_견적서(2002-1)_(현)영산강 화원지구 포장공사" xfId="10477"/>
    <cellStyle name="_적격(화산) _NAE_견적서(2002-1)_견적서(2002-1)" xfId="10478"/>
    <cellStyle name="_적격(화산) _NAE_견적서(2002-1)_견적서(2002-1)_(현)영산강 화원지구 포장공사" xfId="10479"/>
    <cellStyle name="_적격(화산) _NAE_견적서(2002-1)_대중견적서(2002-1)" xfId="10480"/>
    <cellStyle name="_적격(화산) _NAE_견적서(2002-1)_대중견적서(2002-1)_(현)영산강 화원지구 포장공사" xfId="10481"/>
    <cellStyle name="_적격(화산) _갑지양식(기본)" xfId="7952"/>
    <cellStyle name="_적격(화산) _건축(es)" xfId="6177"/>
    <cellStyle name="_적격(화산) _견갑" xfId="10482"/>
    <cellStyle name="_적격(화산) _견갑 (2)" xfId="10483"/>
    <cellStyle name="_적격(화산) _견갑 (2)_(현)영산강 화원지구 포장공사" xfId="10484"/>
    <cellStyle name="_적격(화산) _견갑 (2)_견적서(2001-1)" xfId="10485"/>
    <cellStyle name="_적격(화산) _견갑 (2)_견적서(2001-1)_(현)영산강 화원지구 포장공사" xfId="10486"/>
    <cellStyle name="_적격(화산) _견갑 (2)_견적서(2001-1)_견적서(2002-1)" xfId="10487"/>
    <cellStyle name="_적격(화산) _견갑 (2)_견적서(2001-1)_견적서(2002-1)_(현)영산강 화원지구 포장공사" xfId="10488"/>
    <cellStyle name="_적격(화산) _견갑 (2)_견적서(2001-1)_견적서(2002-1)_견적서(2002-1)" xfId="10489"/>
    <cellStyle name="_적격(화산) _견갑 (2)_견적서(2001-1)_견적서(2002-1)_견적서(2002-1)_(현)영산강 화원지구 포장공사" xfId="10490"/>
    <cellStyle name="_적격(화산) _견갑 (2)_견적서(2001-1)_견적서(2002-1)_대중견적서(2002-1)" xfId="10491"/>
    <cellStyle name="_적격(화산) _견갑 (2)_견적서(2001-1)_견적서(2002-1)_대중견적서(2002-1)_(현)영산강 화원지구 포장공사" xfId="10492"/>
    <cellStyle name="_적격(화산) _견갑 (2)_견적서(2001-1.)" xfId="10493"/>
    <cellStyle name="_적격(화산) _견갑 (2)_견적서(2001-1.)_(현)영산강 화원지구 포장공사" xfId="10494"/>
    <cellStyle name="_적격(화산) _견갑 (2)_견적서(2001-1.)_견적서(2002-1)" xfId="10495"/>
    <cellStyle name="_적격(화산) _견갑 (2)_견적서(2001-1.)_견적서(2002-1)_(현)영산강 화원지구 포장공사" xfId="10496"/>
    <cellStyle name="_적격(화산) _견갑 (2)_견적서(2001-1.)_견적서(2002-1)_견적서(2002-1)" xfId="10497"/>
    <cellStyle name="_적격(화산) _견갑 (2)_견적서(2001-1.)_견적서(2002-1)_견적서(2002-1)_(현)영산강 화원지구 포장공사" xfId="10498"/>
    <cellStyle name="_적격(화산) _견갑 (2)_견적서(2001-1.)_견적서(2002-1)_대중견적서(2002-1)" xfId="10499"/>
    <cellStyle name="_적격(화산) _견갑 (2)_견적서(2001-1.)_견적서(2002-1)_대중견적서(2002-1)_(현)영산강 화원지구 포장공사" xfId="10500"/>
    <cellStyle name="_적격(화산) _견갑 (2)_견적서(2002-1)" xfId="10501"/>
    <cellStyle name="_적격(화산) _견갑 (2)_견적서(2002-1)_(현)영산강 화원지구 포장공사" xfId="10502"/>
    <cellStyle name="_적격(화산) _견갑 (2)_견적서(2002-1)_견적서(2002-1)" xfId="10503"/>
    <cellStyle name="_적격(화산) _견갑 (2)_견적서(2002-1)_견적서(2002-1)_(현)영산강 화원지구 포장공사" xfId="10504"/>
    <cellStyle name="_적격(화산) _견갑 (2)_견적서(2002-1)_대중견적서(2002-1)" xfId="10505"/>
    <cellStyle name="_적격(화산) _견갑 (2)_견적서(2002-1)_대중견적서(2002-1)_(현)영산강 화원지구 포장공사" xfId="10506"/>
    <cellStyle name="_적격(화산) _견갑 (3)" xfId="10507"/>
    <cellStyle name="_적격(화산) _견갑 (3)_(현)영산강 화원지구 포장공사" xfId="10508"/>
    <cellStyle name="_적격(화산) _견갑 (3)_견적서(2001-1)" xfId="10509"/>
    <cellStyle name="_적격(화산) _견갑 (3)_견적서(2001-1)_(현)영산강 화원지구 포장공사" xfId="10510"/>
    <cellStyle name="_적격(화산) _견갑 (3)_견적서(2001-1)_견적서(2002-1)" xfId="10511"/>
    <cellStyle name="_적격(화산) _견갑 (3)_견적서(2001-1)_견적서(2002-1)_(현)영산강 화원지구 포장공사" xfId="10512"/>
    <cellStyle name="_적격(화산) _견갑 (3)_견적서(2001-1)_견적서(2002-1)_견적서(2002-1)" xfId="10513"/>
    <cellStyle name="_적격(화산) _견갑 (3)_견적서(2001-1)_견적서(2002-1)_견적서(2002-1)_(현)영산강 화원지구 포장공사" xfId="10514"/>
    <cellStyle name="_적격(화산) _견갑 (3)_견적서(2001-1)_견적서(2002-1)_대중견적서(2002-1)" xfId="10515"/>
    <cellStyle name="_적격(화산) _견갑 (3)_견적서(2001-1)_견적서(2002-1)_대중견적서(2002-1)_(현)영산강 화원지구 포장공사" xfId="10516"/>
    <cellStyle name="_적격(화산) _견갑 (3)_견적서(2001-1.)" xfId="10517"/>
    <cellStyle name="_적격(화산) _견갑 (3)_견적서(2001-1.)_(현)영산강 화원지구 포장공사" xfId="10518"/>
    <cellStyle name="_적격(화산) _견갑 (3)_견적서(2001-1.)_견적서(2002-1)" xfId="10519"/>
    <cellStyle name="_적격(화산) _견갑 (3)_견적서(2001-1.)_견적서(2002-1)_(현)영산강 화원지구 포장공사" xfId="10520"/>
    <cellStyle name="_적격(화산) _견갑 (3)_견적서(2001-1.)_견적서(2002-1)_견적서(2002-1)" xfId="10521"/>
    <cellStyle name="_적격(화산) _견갑 (3)_견적서(2001-1.)_견적서(2002-1)_견적서(2002-1)_(현)영산강 화원지구 포장공사" xfId="10522"/>
    <cellStyle name="_적격(화산) _견갑 (3)_견적서(2001-1.)_견적서(2002-1)_대중견적서(2002-1)" xfId="10523"/>
    <cellStyle name="_적격(화산) _견갑 (3)_견적서(2001-1.)_견적서(2002-1)_대중견적서(2002-1)_(현)영산강 화원지구 포장공사" xfId="10524"/>
    <cellStyle name="_적격(화산) _견갑 (3)_견적서(2002-1)" xfId="10525"/>
    <cellStyle name="_적격(화산) _견갑 (3)_견적서(2002-1)_(현)영산강 화원지구 포장공사" xfId="10526"/>
    <cellStyle name="_적격(화산) _견갑 (3)_견적서(2002-1)_견적서(2002-1)" xfId="10527"/>
    <cellStyle name="_적격(화산) _견갑 (3)_견적서(2002-1)_견적서(2002-1)_(현)영산강 화원지구 포장공사" xfId="10528"/>
    <cellStyle name="_적격(화산) _견갑 (3)_견적서(2002-1)_대중견적서(2002-1)" xfId="10529"/>
    <cellStyle name="_적격(화산) _견갑 (3)_견적서(2002-1)_대중견적서(2002-1)_(현)영산강 화원지구 포장공사" xfId="10530"/>
    <cellStyle name="_적격(화산) _견갑 (4)" xfId="10531"/>
    <cellStyle name="_적격(화산) _견갑 (4)_(현)영산강 화원지구 포장공사" xfId="10532"/>
    <cellStyle name="_적격(화산) _견갑 (4)_견적서(2001-1)" xfId="10533"/>
    <cellStyle name="_적격(화산) _견갑 (4)_견적서(2001-1)_(현)영산강 화원지구 포장공사" xfId="10534"/>
    <cellStyle name="_적격(화산) _견갑 (4)_견적서(2001-1)_견적서(2002-1)" xfId="10535"/>
    <cellStyle name="_적격(화산) _견갑 (4)_견적서(2001-1)_견적서(2002-1)_(현)영산강 화원지구 포장공사" xfId="10536"/>
    <cellStyle name="_적격(화산) _견갑 (4)_견적서(2001-1)_견적서(2002-1)_견적서(2002-1)" xfId="10537"/>
    <cellStyle name="_적격(화산) _견갑 (4)_견적서(2001-1)_견적서(2002-1)_견적서(2002-1)_(현)영산강 화원지구 포장공사" xfId="10538"/>
    <cellStyle name="_적격(화산) _견갑 (4)_견적서(2001-1)_견적서(2002-1)_대중견적서(2002-1)" xfId="10539"/>
    <cellStyle name="_적격(화산) _견갑 (4)_견적서(2001-1)_견적서(2002-1)_대중견적서(2002-1)_(현)영산강 화원지구 포장공사" xfId="10540"/>
    <cellStyle name="_적격(화산) _견갑 (4)_견적서(2001-1.)" xfId="10541"/>
    <cellStyle name="_적격(화산) _견갑 (4)_견적서(2001-1.)_(현)영산강 화원지구 포장공사" xfId="10542"/>
    <cellStyle name="_적격(화산) _견갑 (4)_견적서(2001-1.)_견적서(2002-1)" xfId="10543"/>
    <cellStyle name="_적격(화산) _견갑 (4)_견적서(2001-1.)_견적서(2002-1)_(현)영산강 화원지구 포장공사" xfId="10544"/>
    <cellStyle name="_적격(화산) _견갑 (4)_견적서(2001-1.)_견적서(2002-1)_견적서(2002-1)" xfId="10545"/>
    <cellStyle name="_적격(화산) _견갑 (4)_견적서(2001-1.)_견적서(2002-1)_견적서(2002-1)_(현)영산강 화원지구 포장공사" xfId="10546"/>
    <cellStyle name="_적격(화산) _견갑 (4)_견적서(2001-1.)_견적서(2002-1)_대중견적서(2002-1)" xfId="10547"/>
    <cellStyle name="_적격(화산) _견갑 (4)_견적서(2001-1.)_견적서(2002-1)_대중견적서(2002-1)_(현)영산강 화원지구 포장공사" xfId="10548"/>
    <cellStyle name="_적격(화산) _견갑 (4)_견적서(2002-1)" xfId="10549"/>
    <cellStyle name="_적격(화산) _견갑 (4)_견적서(2002-1)_(현)영산강 화원지구 포장공사" xfId="10550"/>
    <cellStyle name="_적격(화산) _견갑 (4)_견적서(2002-1)_견적서(2002-1)" xfId="10551"/>
    <cellStyle name="_적격(화산) _견갑 (4)_견적서(2002-1)_견적서(2002-1)_(현)영산강 화원지구 포장공사" xfId="10552"/>
    <cellStyle name="_적격(화산) _견갑 (4)_견적서(2002-1)_대중견적서(2002-1)" xfId="10553"/>
    <cellStyle name="_적격(화산) _견갑 (4)_견적서(2002-1)_대중견적서(2002-1)_(현)영산강 화원지구 포장공사" xfId="10554"/>
    <cellStyle name="_적격(화산) _견갑_(현)영산강 화원지구 포장공사" xfId="10555"/>
    <cellStyle name="_적격(화산) _견갑_견적서(2001-1)" xfId="10556"/>
    <cellStyle name="_적격(화산) _견갑_견적서(2001-1)_(현)영산강 화원지구 포장공사" xfId="10557"/>
    <cellStyle name="_적격(화산) _견갑_견적서(2001-1)_견적서(2002-1)" xfId="10558"/>
    <cellStyle name="_적격(화산) _견갑_견적서(2001-1)_견적서(2002-1)_(현)영산강 화원지구 포장공사" xfId="10559"/>
    <cellStyle name="_적격(화산) _견갑_견적서(2001-1)_견적서(2002-1)_견적서(2002-1)" xfId="10560"/>
    <cellStyle name="_적격(화산) _견갑_견적서(2001-1)_견적서(2002-1)_견적서(2002-1)_(현)영산강 화원지구 포장공사" xfId="10561"/>
    <cellStyle name="_적격(화산) _견갑_견적서(2001-1)_견적서(2002-1)_대중견적서(2002-1)" xfId="10562"/>
    <cellStyle name="_적격(화산) _견갑_견적서(2001-1)_견적서(2002-1)_대중견적서(2002-1)_(현)영산강 화원지구 포장공사" xfId="10563"/>
    <cellStyle name="_적격(화산) _견갑_견적서(2001-1.)" xfId="10564"/>
    <cellStyle name="_적격(화산) _견갑_견적서(2001-1.)_(현)영산강 화원지구 포장공사" xfId="10565"/>
    <cellStyle name="_적격(화산) _견갑_견적서(2001-1.)_견적서(2002-1)" xfId="10566"/>
    <cellStyle name="_적격(화산) _견갑_견적서(2001-1.)_견적서(2002-1)_(현)영산강 화원지구 포장공사" xfId="10567"/>
    <cellStyle name="_적격(화산) _견갑_견적서(2001-1.)_견적서(2002-1)_견적서(2002-1)" xfId="10568"/>
    <cellStyle name="_적격(화산) _견갑_견적서(2001-1.)_견적서(2002-1)_견적서(2002-1)_(현)영산강 화원지구 포장공사" xfId="10569"/>
    <cellStyle name="_적격(화산) _견갑_견적서(2001-1.)_견적서(2002-1)_대중견적서(2002-1)" xfId="10570"/>
    <cellStyle name="_적격(화산) _견갑_견적서(2001-1.)_견적서(2002-1)_대중견적서(2002-1)_(현)영산강 화원지구 포장공사" xfId="10571"/>
    <cellStyle name="_적격(화산) _견갑_견적서(2002-1)" xfId="10572"/>
    <cellStyle name="_적격(화산) _견갑_견적서(2002-1)_(현)영산강 화원지구 포장공사" xfId="10573"/>
    <cellStyle name="_적격(화산) _견갑_견적서(2002-1)_견적서(2002-1)" xfId="10574"/>
    <cellStyle name="_적격(화산) _견갑_견적서(2002-1)_견적서(2002-1)_(현)영산강 화원지구 포장공사" xfId="10575"/>
    <cellStyle name="_적격(화산) _견갑_견적서(2002-1)_대중견적서(2002-1)" xfId="10576"/>
    <cellStyle name="_적격(화산) _견갑_견적서(2002-1)_대중견적서(2002-1)_(현)영산강 화원지구 포장공사" xfId="10577"/>
    <cellStyle name="_적격(화산) _견갑1 (2)" xfId="10578"/>
    <cellStyle name="_적격(화산) _견갑1 (2)_(현)영산강 화원지구 포장공사" xfId="10579"/>
    <cellStyle name="_적격(화산) _견갑1 (2)_견적서(2001-1)" xfId="10580"/>
    <cellStyle name="_적격(화산) _견갑1 (2)_견적서(2001-1)_(현)영산강 화원지구 포장공사" xfId="10581"/>
    <cellStyle name="_적격(화산) _견갑1 (2)_견적서(2001-1)_견적서(2002-1)" xfId="10582"/>
    <cellStyle name="_적격(화산) _견갑1 (2)_견적서(2001-1)_견적서(2002-1)_(현)영산강 화원지구 포장공사" xfId="10583"/>
    <cellStyle name="_적격(화산) _견갑1 (2)_견적서(2001-1)_견적서(2002-1)_견적서(2002-1)" xfId="10584"/>
    <cellStyle name="_적격(화산) _견갑1 (2)_견적서(2001-1)_견적서(2002-1)_견적서(2002-1)_(현)영산강 화원지구 포장공사" xfId="10585"/>
    <cellStyle name="_적격(화산) _견갑1 (2)_견적서(2001-1)_견적서(2002-1)_대중견적서(2002-1)" xfId="10586"/>
    <cellStyle name="_적격(화산) _견갑1 (2)_견적서(2001-1)_견적서(2002-1)_대중견적서(2002-1)_(현)영산강 화원지구 포장공사" xfId="10587"/>
    <cellStyle name="_적격(화산) _견갑1 (2)_견적서(2001-1.)" xfId="10588"/>
    <cellStyle name="_적격(화산) _견갑1 (2)_견적서(2001-1.)_(현)영산강 화원지구 포장공사" xfId="10589"/>
    <cellStyle name="_적격(화산) _견갑1 (2)_견적서(2001-1.)_견적서(2002-1)" xfId="10590"/>
    <cellStyle name="_적격(화산) _견갑1 (2)_견적서(2001-1.)_견적서(2002-1)_(현)영산강 화원지구 포장공사" xfId="10591"/>
    <cellStyle name="_적격(화산) _견갑1 (2)_견적서(2001-1.)_견적서(2002-1)_견적서(2002-1)" xfId="10592"/>
    <cellStyle name="_적격(화산) _견갑1 (2)_견적서(2001-1.)_견적서(2002-1)_견적서(2002-1)_(현)영산강 화원지구 포장공사" xfId="10593"/>
    <cellStyle name="_적격(화산) _견갑1 (2)_견적서(2001-1.)_견적서(2002-1)_대중견적서(2002-1)" xfId="10594"/>
    <cellStyle name="_적격(화산) _견갑1 (2)_견적서(2001-1.)_견적서(2002-1)_대중견적서(2002-1)_(현)영산강 화원지구 포장공사" xfId="10595"/>
    <cellStyle name="_적격(화산) _견갑1 (2)_견적서(2002-1)" xfId="10596"/>
    <cellStyle name="_적격(화산) _견갑1 (2)_견적서(2002-1)_(현)영산강 화원지구 포장공사" xfId="10597"/>
    <cellStyle name="_적격(화산) _견갑1 (2)_견적서(2002-1)_견적서(2002-1)" xfId="10598"/>
    <cellStyle name="_적격(화산) _견갑1 (2)_견적서(2002-1)_견적서(2002-1)_(현)영산강 화원지구 포장공사" xfId="10599"/>
    <cellStyle name="_적격(화산) _견갑1 (2)_견적서(2002-1)_대중견적서(2002-1)" xfId="10600"/>
    <cellStyle name="_적격(화산) _견갑1 (2)_견적서(2002-1)_대중견적서(2002-1)_(현)영산강 화원지구 포장공사" xfId="10601"/>
    <cellStyle name="_적격(화산) _견적1" xfId="10602"/>
    <cellStyle name="_적격(화산) _견적1 (2)" xfId="10603"/>
    <cellStyle name="_적격(화산) _견적1 (2)_(현)영산강 화원지구 포장공사" xfId="10604"/>
    <cellStyle name="_적격(화산) _견적1 (2)_견적서(2001-1)" xfId="10605"/>
    <cellStyle name="_적격(화산) _견적1 (2)_견적서(2001-1)_(현)영산강 화원지구 포장공사" xfId="10606"/>
    <cellStyle name="_적격(화산) _견적1 (2)_견적서(2001-1)_견적서(2002-1)" xfId="10607"/>
    <cellStyle name="_적격(화산) _견적1 (2)_견적서(2001-1)_견적서(2002-1)_(현)영산강 화원지구 포장공사" xfId="10608"/>
    <cellStyle name="_적격(화산) _견적1 (2)_견적서(2001-1)_견적서(2002-1)_견적서(2002-1)" xfId="10609"/>
    <cellStyle name="_적격(화산) _견적1 (2)_견적서(2001-1)_견적서(2002-1)_견적서(2002-1)_(현)영산강 화원지구 포장공사" xfId="10610"/>
    <cellStyle name="_적격(화산) _견적1 (2)_견적서(2001-1)_견적서(2002-1)_대중견적서(2002-1)" xfId="10611"/>
    <cellStyle name="_적격(화산) _견적1 (2)_견적서(2001-1)_견적서(2002-1)_대중견적서(2002-1)_(현)영산강 화원지구 포장공사" xfId="10612"/>
    <cellStyle name="_적격(화산) _견적1 (2)_견적서(2001-1.)" xfId="10613"/>
    <cellStyle name="_적격(화산) _견적1 (2)_견적서(2001-1.)_(현)영산강 화원지구 포장공사" xfId="10614"/>
    <cellStyle name="_적격(화산) _견적1 (2)_견적서(2001-1.)_견적서(2002-1)" xfId="10615"/>
    <cellStyle name="_적격(화산) _견적1 (2)_견적서(2001-1.)_견적서(2002-1)_(현)영산강 화원지구 포장공사" xfId="10616"/>
    <cellStyle name="_적격(화산) _견적1 (2)_견적서(2001-1.)_견적서(2002-1)_견적서(2002-1)" xfId="10617"/>
    <cellStyle name="_적격(화산) _견적1 (2)_견적서(2001-1.)_견적서(2002-1)_견적서(2002-1)_(현)영산강 화원지구 포장공사" xfId="10618"/>
    <cellStyle name="_적격(화산) _견적1 (2)_견적서(2001-1.)_견적서(2002-1)_대중견적서(2002-1)" xfId="10619"/>
    <cellStyle name="_적격(화산) _견적1 (2)_견적서(2001-1.)_견적서(2002-1)_대중견적서(2002-1)_(현)영산강 화원지구 포장공사" xfId="10620"/>
    <cellStyle name="_적격(화산) _견적1 (2)_견적서(2002-1)" xfId="10621"/>
    <cellStyle name="_적격(화산) _견적1 (2)_견적서(2002-1)_(현)영산강 화원지구 포장공사" xfId="10622"/>
    <cellStyle name="_적격(화산) _견적1 (2)_견적서(2002-1)_견적서(2002-1)" xfId="10623"/>
    <cellStyle name="_적격(화산) _견적1 (2)_견적서(2002-1)_견적서(2002-1)_(현)영산강 화원지구 포장공사" xfId="10624"/>
    <cellStyle name="_적격(화산) _견적1 (2)_견적서(2002-1)_대중견적서(2002-1)" xfId="10625"/>
    <cellStyle name="_적격(화산) _견적1 (2)_견적서(2002-1)_대중견적서(2002-1)_(현)영산강 화원지구 포장공사" xfId="10626"/>
    <cellStyle name="_적격(화산) _견적1_(현)영산강 화원지구 포장공사" xfId="10627"/>
    <cellStyle name="_적격(화산) _견적1_견적서(2001-1)" xfId="10628"/>
    <cellStyle name="_적격(화산) _견적1_견적서(2001-1)_(현)영산강 화원지구 포장공사" xfId="10629"/>
    <cellStyle name="_적격(화산) _견적1_견적서(2001-1)_견적서(2002-1)" xfId="10630"/>
    <cellStyle name="_적격(화산) _견적1_견적서(2001-1)_견적서(2002-1)_(현)영산강 화원지구 포장공사" xfId="10631"/>
    <cellStyle name="_적격(화산) _견적1_견적서(2001-1)_견적서(2002-1)_견적서(2002-1)" xfId="10632"/>
    <cellStyle name="_적격(화산) _견적1_견적서(2001-1)_견적서(2002-1)_견적서(2002-1)_(현)영산강 화원지구 포장공사" xfId="10633"/>
    <cellStyle name="_적격(화산) _견적1_견적서(2001-1)_견적서(2002-1)_대중견적서(2002-1)" xfId="10634"/>
    <cellStyle name="_적격(화산) _견적1_견적서(2001-1)_견적서(2002-1)_대중견적서(2002-1)_(현)영산강 화원지구 포장공사" xfId="10635"/>
    <cellStyle name="_적격(화산) _견적1_견적서(2001-1.)" xfId="10636"/>
    <cellStyle name="_적격(화산) _견적1_견적서(2001-1.)_(현)영산강 화원지구 포장공사" xfId="10637"/>
    <cellStyle name="_적격(화산) _견적1_견적서(2001-1.)_견적서(2002-1)" xfId="10638"/>
    <cellStyle name="_적격(화산) _견적1_견적서(2001-1.)_견적서(2002-1)_(현)영산강 화원지구 포장공사" xfId="10639"/>
    <cellStyle name="_적격(화산) _견적1_견적서(2001-1.)_견적서(2002-1)_견적서(2002-1)" xfId="10640"/>
    <cellStyle name="_적격(화산) _견적1_견적서(2001-1.)_견적서(2002-1)_견적서(2002-1)_(현)영산강 화원지구 포장공사" xfId="10641"/>
    <cellStyle name="_적격(화산) _견적1_견적서(2001-1.)_견적서(2002-1)_대중견적서(2002-1)" xfId="10642"/>
    <cellStyle name="_적격(화산) _견적1_견적서(2001-1.)_견적서(2002-1)_대중견적서(2002-1)_(현)영산강 화원지구 포장공사" xfId="10643"/>
    <cellStyle name="_적격(화산) _견적1_견적서(2002-1)" xfId="10644"/>
    <cellStyle name="_적격(화산) _견적1_견적서(2002-1)_(현)영산강 화원지구 포장공사" xfId="10645"/>
    <cellStyle name="_적격(화산) _견적1_견적서(2002-1)_견적서(2002-1)" xfId="10646"/>
    <cellStyle name="_적격(화산) _견적1_견적서(2002-1)_견적서(2002-1)_(현)영산강 화원지구 포장공사" xfId="10647"/>
    <cellStyle name="_적격(화산) _견적1_견적서(2002-1)_대중견적서(2002-1)" xfId="10648"/>
    <cellStyle name="_적격(화산) _견적1_견적서(2002-1)_대중견적서(2002-1)_(현)영산강 화원지구 포장공사" xfId="10649"/>
    <cellStyle name="_적격(화산) _견적2 (2)" xfId="10650"/>
    <cellStyle name="_적격(화산) _견적2 (2)_(현)영산강 화원지구 포장공사" xfId="10651"/>
    <cellStyle name="_적격(화산) _견적2 (2)_견적서(2001-1)" xfId="10652"/>
    <cellStyle name="_적격(화산) _견적2 (2)_견적서(2001-1)_(현)영산강 화원지구 포장공사" xfId="10653"/>
    <cellStyle name="_적격(화산) _견적2 (2)_견적서(2001-1)_견적서(2002-1)" xfId="10654"/>
    <cellStyle name="_적격(화산) _견적2 (2)_견적서(2001-1)_견적서(2002-1)_(현)영산강 화원지구 포장공사" xfId="10655"/>
    <cellStyle name="_적격(화산) _견적2 (2)_견적서(2001-1)_견적서(2002-1)_견적서(2002-1)" xfId="10656"/>
    <cellStyle name="_적격(화산) _견적2 (2)_견적서(2001-1)_견적서(2002-1)_견적서(2002-1)_(현)영산강 화원지구 포장공사" xfId="10657"/>
    <cellStyle name="_적격(화산) _견적2 (2)_견적서(2001-1)_견적서(2002-1)_대중견적서(2002-1)" xfId="10658"/>
    <cellStyle name="_적격(화산) _견적2 (2)_견적서(2001-1)_견적서(2002-1)_대중견적서(2002-1)_(현)영산강 화원지구 포장공사" xfId="10659"/>
    <cellStyle name="_적격(화산) _견적2 (2)_견적서(2001-1.)" xfId="10660"/>
    <cellStyle name="_적격(화산) _견적2 (2)_견적서(2001-1.)_(현)영산강 화원지구 포장공사" xfId="10661"/>
    <cellStyle name="_적격(화산) _견적2 (2)_견적서(2001-1.)_견적서(2002-1)" xfId="10662"/>
    <cellStyle name="_적격(화산) _견적2 (2)_견적서(2001-1.)_견적서(2002-1)_(현)영산강 화원지구 포장공사" xfId="10663"/>
    <cellStyle name="_적격(화산) _견적2 (2)_견적서(2001-1.)_견적서(2002-1)_견적서(2002-1)" xfId="10664"/>
    <cellStyle name="_적격(화산) _견적2 (2)_견적서(2001-1.)_견적서(2002-1)_견적서(2002-1)_(현)영산강 화원지구 포장공사" xfId="10665"/>
    <cellStyle name="_적격(화산) _견적2 (2)_견적서(2001-1.)_견적서(2002-1)_대중견적서(2002-1)" xfId="10666"/>
    <cellStyle name="_적격(화산) _견적2 (2)_견적서(2001-1.)_견적서(2002-1)_대중견적서(2002-1)_(현)영산강 화원지구 포장공사" xfId="10667"/>
    <cellStyle name="_적격(화산) _견적2 (2)_견적서(2002-1)" xfId="10668"/>
    <cellStyle name="_적격(화산) _견적2 (2)_견적서(2002-1)_(현)영산강 화원지구 포장공사" xfId="10669"/>
    <cellStyle name="_적격(화산) _견적2 (2)_견적서(2002-1)_견적서(2002-1)" xfId="10670"/>
    <cellStyle name="_적격(화산) _견적2 (2)_견적서(2002-1)_견적서(2002-1)_(현)영산강 화원지구 포장공사" xfId="10671"/>
    <cellStyle name="_적격(화산) _견적2 (2)_견적서(2002-1)_대중견적서(2002-1)" xfId="10672"/>
    <cellStyle name="_적격(화산) _견적2 (2)_견적서(2002-1)_대중견적서(2002-1)_(현)영산강 화원지구 포장공사" xfId="10673"/>
    <cellStyle name="_적격(화산) _견적3 (2)" xfId="10674"/>
    <cellStyle name="_적격(화산) _견적3 (2)_(현)영산강 화원지구 포장공사" xfId="10675"/>
    <cellStyle name="_적격(화산) _견적3 (2)_견적서(2001-1)" xfId="10676"/>
    <cellStyle name="_적격(화산) _견적3 (2)_견적서(2001-1)_(현)영산강 화원지구 포장공사" xfId="10677"/>
    <cellStyle name="_적격(화산) _견적3 (2)_견적서(2001-1)_견적서(2002-1)" xfId="10678"/>
    <cellStyle name="_적격(화산) _견적3 (2)_견적서(2001-1)_견적서(2002-1)_(현)영산강 화원지구 포장공사" xfId="10679"/>
    <cellStyle name="_적격(화산) _견적3 (2)_견적서(2001-1)_견적서(2002-1)_견적서(2002-1)" xfId="10680"/>
    <cellStyle name="_적격(화산) _견적3 (2)_견적서(2001-1)_견적서(2002-1)_견적서(2002-1)_(현)영산강 화원지구 포장공사" xfId="10681"/>
    <cellStyle name="_적격(화산) _견적3 (2)_견적서(2001-1)_견적서(2002-1)_대중견적서(2002-1)" xfId="10682"/>
    <cellStyle name="_적격(화산) _견적3 (2)_견적서(2001-1)_견적서(2002-1)_대중견적서(2002-1)_(현)영산강 화원지구 포장공사" xfId="10683"/>
    <cellStyle name="_적격(화산) _견적3 (2)_견적서(2001-1.)" xfId="10684"/>
    <cellStyle name="_적격(화산) _견적3 (2)_견적서(2001-1.)_(현)영산강 화원지구 포장공사" xfId="10685"/>
    <cellStyle name="_적격(화산) _견적3 (2)_견적서(2001-1.)_견적서(2002-1)" xfId="10686"/>
    <cellStyle name="_적격(화산) _견적3 (2)_견적서(2001-1.)_견적서(2002-1)_(현)영산강 화원지구 포장공사" xfId="10687"/>
    <cellStyle name="_적격(화산) _견적3 (2)_견적서(2001-1.)_견적서(2002-1)_견적서(2002-1)" xfId="10688"/>
    <cellStyle name="_적격(화산) _견적3 (2)_견적서(2001-1.)_견적서(2002-1)_견적서(2002-1)_(현)영산강 화원지구 포장공사" xfId="10689"/>
    <cellStyle name="_적격(화산) _견적3 (2)_견적서(2001-1.)_견적서(2002-1)_대중견적서(2002-1)" xfId="10690"/>
    <cellStyle name="_적격(화산) _견적3 (2)_견적서(2001-1.)_견적서(2002-1)_대중견적서(2002-1)_(현)영산강 화원지구 포장공사" xfId="10691"/>
    <cellStyle name="_적격(화산) _견적3 (2)_견적서(2002-1)" xfId="10692"/>
    <cellStyle name="_적격(화산) _견적3 (2)_견적서(2002-1)_(현)영산강 화원지구 포장공사" xfId="10693"/>
    <cellStyle name="_적격(화산) _견적3 (2)_견적서(2002-1)_견적서(2002-1)" xfId="10694"/>
    <cellStyle name="_적격(화산) _견적3 (2)_견적서(2002-1)_견적서(2002-1)_(현)영산강 화원지구 포장공사" xfId="10695"/>
    <cellStyle name="_적격(화산) _견적3 (2)_견적서(2002-1)_대중견적서(2002-1)" xfId="10696"/>
    <cellStyle name="_적격(화산) _견적3 (2)_견적서(2002-1)_대중견적서(2002-1)_(현)영산강 화원지구 포장공사" xfId="10697"/>
    <cellStyle name="_적격(화산) _견적서(2001-1)" xfId="10698"/>
    <cellStyle name="_적격(화산) _견적서(2001-1)_(현)영산강 화원지구 포장공사" xfId="10699"/>
    <cellStyle name="_적격(화산) _견적서(2001-1)_견적서(2002-1)" xfId="10700"/>
    <cellStyle name="_적격(화산) _견적서(2001-1)_견적서(2002-1)_(현)영산강 화원지구 포장공사" xfId="10701"/>
    <cellStyle name="_적격(화산) _견적서(2001-1)_견적서(2002-1)_견적서(2002-1)" xfId="10702"/>
    <cellStyle name="_적격(화산) _견적서(2001-1)_견적서(2002-1)_견적서(2002-1)_(현)영산강 화원지구 포장공사" xfId="10703"/>
    <cellStyle name="_적격(화산) _견적서(2001-1)_견적서(2002-1)_대중견적서(2002-1)" xfId="10704"/>
    <cellStyle name="_적격(화산) _견적서(2001-1)_견적서(2002-1)_대중견적서(2002-1)_(현)영산강 화원지구 포장공사" xfId="10705"/>
    <cellStyle name="_적격(화산) _견적서(2001-1.)" xfId="10706"/>
    <cellStyle name="_적격(화산) _견적서(2001-1.)_(현)영산강 화원지구 포장공사" xfId="10707"/>
    <cellStyle name="_적격(화산) _견적서(2001-1.)_견적서(2002-1)" xfId="10708"/>
    <cellStyle name="_적격(화산) _견적서(2001-1.)_견적서(2002-1)_(현)영산강 화원지구 포장공사" xfId="10709"/>
    <cellStyle name="_적격(화산) _견적서(2001-1.)_견적서(2002-1)_견적서(2002-1)" xfId="10710"/>
    <cellStyle name="_적격(화산) _견적서(2001-1.)_견적서(2002-1)_견적서(2002-1)_(현)영산강 화원지구 포장공사" xfId="10711"/>
    <cellStyle name="_적격(화산) _견적서(2001-1.)_견적서(2002-1)_대중견적서(2002-1)" xfId="10712"/>
    <cellStyle name="_적격(화산) _견적서(2001-1.)_견적서(2002-1)_대중견적서(2002-1)_(현)영산강 화원지구 포장공사" xfId="10713"/>
    <cellStyle name="_적격(화산) _견적서(2002-1)" xfId="10714"/>
    <cellStyle name="_적격(화산) _견적서(2002-1)_(현)영산강 화원지구 포장공사" xfId="10715"/>
    <cellStyle name="_적격(화산) _견적서(2002-1)_견적서(2002-1)" xfId="10716"/>
    <cellStyle name="_적격(화산) _견적서(2002-1)_견적서(2002-1)_(현)영산강 화원지구 포장공사" xfId="10717"/>
    <cellStyle name="_적격(화산) _견적서(2002-1)_대중견적서(2002-1)" xfId="10718"/>
    <cellStyle name="_적격(화산) _견적서(2002-1)_대중견적서(2002-1)_(현)영산강 화원지구 포장공사" xfId="10719"/>
    <cellStyle name="_적격(화산) _고서-담양(2공구) 3차 ES 보고서(9월1일)" xfId="6178"/>
    <cellStyle name="_적격(화산) _고서담양(2공구)_04.07" xfId="6179"/>
    <cellStyle name="_적격(화산) _공동구기계타설" xfId="6180"/>
    <cellStyle name="_적격(화산) _공문2" xfId="6181"/>
    <cellStyle name="_적격(화산) _공종별공사내용(광주참고용)" xfId="3688"/>
    <cellStyle name="_적격(화산) _공종별공사내용(평동)" xfId="3689"/>
    <cellStyle name="_적격(화산) _광장주차장" xfId="7953"/>
    <cellStyle name="_적격(화산) _궤도공사" xfId="7954"/>
    <cellStyle name="_적격(화산) _궤도공사_궤도공사" xfId="7955"/>
    <cellStyle name="_적격(화산) _기본단가" xfId="7956"/>
    <cellStyle name="_적격(화산) _내역서( 부지임대료제외)" xfId="6182"/>
    <cellStyle name="_적격(화산) _내역서( 부지임대료제외)_보고서(3공구-4월7)" xfId="6183"/>
    <cellStyle name="_적격(화산) _노원문화회관전기" xfId="7957"/>
    <cellStyle name="_적격(화산) _노원문화회관전기_신사동업무시설빌딩분리" xfId="7958"/>
    <cellStyle name="_적격(화산) _노원문화회관전기_입찰견적서(제출)" xfId="7959"/>
    <cellStyle name="_적격(화산) _노원문화회관전기_입찰견적서(제출-세원NEGO)" xfId="7960"/>
    <cellStyle name="_적격(화산) _노원문화회관전기_입찰견적서(제출-수정)" xfId="7961"/>
    <cellStyle name="_적격(화산) _단가대비" xfId="10720"/>
    <cellStyle name="_적격(화산) _단가대비_(현)영산강 화원지구 포장공사" xfId="10721"/>
    <cellStyle name="_적격(화산) _단가대비_견적서(2001-1)" xfId="10722"/>
    <cellStyle name="_적격(화산) _단가대비_견적서(2001-1)_(현)영산강 화원지구 포장공사" xfId="10723"/>
    <cellStyle name="_적격(화산) _단가대비_견적서(2001-1)_견적서(2002-1)" xfId="10724"/>
    <cellStyle name="_적격(화산) _단가대비_견적서(2001-1)_견적서(2002-1)_(현)영산강 화원지구 포장공사" xfId="10725"/>
    <cellStyle name="_적격(화산) _단가대비_견적서(2001-1)_견적서(2002-1)_견적서(2002-1)" xfId="10726"/>
    <cellStyle name="_적격(화산) _단가대비_견적서(2001-1)_견적서(2002-1)_견적서(2002-1)_(현)영산강 화원지구 포장공사" xfId="10727"/>
    <cellStyle name="_적격(화산) _단가대비_견적서(2001-1)_견적서(2002-1)_대중견적서(2002-1)" xfId="10728"/>
    <cellStyle name="_적격(화산) _단가대비_견적서(2001-1)_견적서(2002-1)_대중견적서(2002-1)_(현)영산강 화원지구 포장공사" xfId="10729"/>
    <cellStyle name="_적격(화산) _단가대비_견적서(2001-1.)" xfId="10730"/>
    <cellStyle name="_적격(화산) _단가대비_견적서(2001-1.)_(현)영산강 화원지구 포장공사" xfId="10731"/>
    <cellStyle name="_적격(화산) _단가대비_견적서(2001-1.)_견적서(2002-1)" xfId="10732"/>
    <cellStyle name="_적격(화산) _단가대비_견적서(2001-1.)_견적서(2002-1)_(현)영산강 화원지구 포장공사" xfId="10733"/>
    <cellStyle name="_적격(화산) _단가대비_견적서(2001-1.)_견적서(2002-1)_견적서(2002-1)" xfId="10734"/>
    <cellStyle name="_적격(화산) _단가대비_견적서(2001-1.)_견적서(2002-1)_견적서(2002-1)_(현)영산강 화원지구 포장공사" xfId="10735"/>
    <cellStyle name="_적격(화산) _단가대비_견적서(2001-1.)_견적서(2002-1)_대중견적서(2002-1)" xfId="10736"/>
    <cellStyle name="_적격(화산) _단가대비_견적서(2001-1.)_견적서(2002-1)_대중견적서(2002-1)_(현)영산강 화원지구 포장공사" xfId="10737"/>
    <cellStyle name="_적격(화산) _단가대비_견적서(2002-1)" xfId="10738"/>
    <cellStyle name="_적격(화산) _단가대비_견적서(2002-1)_(현)영산강 화원지구 포장공사" xfId="10739"/>
    <cellStyle name="_적격(화산) _단가대비_견적서(2002-1)_견적서(2002-1)" xfId="10740"/>
    <cellStyle name="_적격(화산) _단가대비_견적서(2002-1)_견적서(2002-1)_(현)영산강 화원지구 포장공사" xfId="10741"/>
    <cellStyle name="_적격(화산) _단가대비_견적서(2002-1)_대중견적서(2002-1)" xfId="10742"/>
    <cellStyle name="_적격(화산) _단가대비_견적서(2002-1)_대중견적서(2002-1)_(현)영산강 화원지구 포장공사" xfId="10743"/>
    <cellStyle name="_적격(화산) _대곡댐 이설도로 건설공사" xfId="7962"/>
    <cellStyle name="_적격(화산) _대곡댐 이설도로 건설공사_갑지양식(기본)" xfId="7963"/>
    <cellStyle name="_적격(화산) _대안투찰내역(0221)" xfId="3690"/>
    <cellStyle name="_적격(화산) _대안투찰내역(0221)_★이화-삼계도급실행(2003.04.11)" xfId="7964"/>
    <cellStyle name="_적격(화산) _대안투찰내역(0221)_공종별공사내용(광주참고용)" xfId="3691"/>
    <cellStyle name="_적격(화산) _대안투찰내역(0223)" xfId="3692"/>
    <cellStyle name="_적격(화산) _대안투찰내역(0223)_★이화-삼계도급실행(2003.04.11)" xfId="7965"/>
    <cellStyle name="_적격(화산) _대안투찰내역(0223)_공종별공사내용(광주참고용)" xfId="3693"/>
    <cellStyle name="_적격(화산) _대안투찰내역(확정본0226)" xfId="3694"/>
    <cellStyle name="_적격(화산) _대안투찰내역(확정본0226)_★이화-삼계도급실행(2003.04.11)" xfId="7966"/>
    <cellStyle name="_적격(화산) _대안투찰내역(확정본0226)_공종별공사내용(광주참고용)" xfId="3695"/>
    <cellStyle name="_적격(화산) _대전저유소탱크전기계장공사" xfId="7967"/>
    <cellStyle name="_적격(화산) _대전저유소탱크전기계장공사_광장주차장" xfId="7968"/>
    <cellStyle name="_적격(화산) _대전저유소탱크전기계장공사_신사동업무시설빌딩분리" xfId="7969"/>
    <cellStyle name="_적격(화산) _대전저유소탱크전기계장공사_입찰견적서(제출)" xfId="7970"/>
    <cellStyle name="_적격(화산) _대전저유소탱크전기계장공사_입찰견적서(제출-세원NEGO)" xfId="7971"/>
    <cellStyle name="_적격(화산) _대전저유소탱크전기계장공사_입찰견적서(제출-수정)" xfId="7972"/>
    <cellStyle name="_적격(화산) _도곡동임시" xfId="7973"/>
    <cellStyle name="_적격(화산) _도곡동임시_신사동업무시설빌딩분리" xfId="7974"/>
    <cellStyle name="_적격(화산) _도곡동임시_입찰견적서(제출)" xfId="7975"/>
    <cellStyle name="_적격(화산) _도곡동임시_입찰견적서(제출-세원NEGO)" xfId="7976"/>
    <cellStyle name="_적격(화산) _도곡동임시_입찰견적서(제출-수정)" xfId="7977"/>
    <cellStyle name="_적격(화산) _도급실행0211" xfId="3696"/>
    <cellStyle name="_적격(화산) _도급실행0211_★이화-삼계도급실행(2003.04.11)" xfId="7978"/>
    <cellStyle name="_적격(화산) _도급실행0211_공종별공사내용(광주참고용)" xfId="3697"/>
    <cellStyle name="_적격(화산) _뒷채움재변경" xfId="6184"/>
    <cellStyle name="_적격(화산) _법면가보호망삭제" xfId="6185"/>
    <cellStyle name="_적격(화산) _보고서(1공구)-4월7일" xfId="6186"/>
    <cellStyle name="_적격(화산) _보고서(2004년2월1일자)" xfId="6187"/>
    <cellStyle name="_적격(화산) _보고서(2공구)" xfId="6188"/>
    <cellStyle name="_적격(화산) _보고서(3공구)-3월14일" xfId="6189"/>
    <cellStyle name="_적격(화산) _보고서(3공구-3월14)" xfId="6190"/>
    <cellStyle name="_적격(화산) _보고서(3공구-4월7)" xfId="6191"/>
    <cellStyle name="_적격(화산) _보고서(4공구)" xfId="6192"/>
    <cellStyle name="_적격(화산) _보고서(4공구)_보고서(3공구-4월7)" xfId="6193"/>
    <cellStyle name="_적격(화산) _보고서(5공구)" xfId="6194"/>
    <cellStyle name="_적격(화산) _보고서(7공구)" xfId="6195"/>
    <cellStyle name="_적격(화산) _보고서(7공구)_보고서(3공구-4월7)" xfId="6196"/>
    <cellStyle name="_적격(화산) _보고서(건축)50" xfId="6197"/>
    <cellStyle name="_적격(화산) _보고서(건축)6번이슬정오" xfId="6198"/>
    <cellStyle name="_적격(화산) _보고서(토목)" xfId="6199"/>
    <cellStyle name="_적격(화산) _복사본 건축(es)" xfId="6200"/>
    <cellStyle name="_적격(화산) _본오오목천" xfId="10744"/>
    <cellStyle name="_적격(화산) _본오오목천_(현)영산강 화원지구 포장공사" xfId="10745"/>
    <cellStyle name="_적격(화산) _본오오목천_견적서(2001-1)" xfId="10746"/>
    <cellStyle name="_적격(화산) _본오오목천_견적서(2001-1)_(현)영산강 화원지구 포장공사" xfId="10747"/>
    <cellStyle name="_적격(화산) _본오오목천_견적서(2001-1)_견적서(2002-1)" xfId="10748"/>
    <cellStyle name="_적격(화산) _본오오목천_견적서(2001-1)_견적서(2002-1)_(현)영산강 화원지구 포장공사" xfId="10749"/>
    <cellStyle name="_적격(화산) _본오오목천_견적서(2001-1)_견적서(2002-1)_견적서(2002-1)" xfId="10750"/>
    <cellStyle name="_적격(화산) _본오오목천_견적서(2001-1)_견적서(2002-1)_견적서(2002-1)_(현)영산강 화원지구 포장공사" xfId="10751"/>
    <cellStyle name="_적격(화산) _본오오목천_견적서(2001-1)_견적서(2002-1)_대중견적서(2002-1)" xfId="10752"/>
    <cellStyle name="_적격(화산) _본오오목천_견적서(2001-1)_견적서(2002-1)_대중견적서(2002-1)_(현)영산강 화원지구 포장공사" xfId="10753"/>
    <cellStyle name="_적격(화산) _본오오목천_견적서(2001-1.)" xfId="10754"/>
    <cellStyle name="_적격(화산) _본오오목천_견적서(2001-1.)_(현)영산강 화원지구 포장공사" xfId="10755"/>
    <cellStyle name="_적격(화산) _본오오목천_견적서(2001-1.)_견적서(2002-1)" xfId="10756"/>
    <cellStyle name="_적격(화산) _본오오목천_견적서(2001-1.)_견적서(2002-1)_(현)영산강 화원지구 포장공사" xfId="10757"/>
    <cellStyle name="_적격(화산) _본오오목천_견적서(2001-1.)_견적서(2002-1)_견적서(2002-1)" xfId="10758"/>
    <cellStyle name="_적격(화산) _본오오목천_견적서(2001-1.)_견적서(2002-1)_견적서(2002-1)_(현)영산강 화원지구 포장공사" xfId="10759"/>
    <cellStyle name="_적격(화산) _본오오목천_견적서(2001-1.)_견적서(2002-1)_대중견적서(2002-1)" xfId="10760"/>
    <cellStyle name="_적격(화산) _본오오목천_견적서(2001-1.)_견적서(2002-1)_대중견적서(2002-1)_(현)영산강 화원지구 포장공사" xfId="10761"/>
    <cellStyle name="_적격(화산) _본오오목천_견적서(2002-1)" xfId="10762"/>
    <cellStyle name="_적격(화산) _본오오목천_견적서(2002-1)_(현)영산강 화원지구 포장공사" xfId="10763"/>
    <cellStyle name="_적격(화산) _본오오목천_견적서(2002-1)_견적서(2002-1)" xfId="10764"/>
    <cellStyle name="_적격(화산) _본오오목천_견적서(2002-1)_견적서(2002-1)_(현)영산강 화원지구 포장공사" xfId="10765"/>
    <cellStyle name="_적격(화산) _본오오목천_견적서(2002-1)_대중견적서(2002-1)" xfId="10766"/>
    <cellStyle name="_적격(화산) _본오오목천_견적서(2002-1)_대중견적서(2002-1)_(현)영산강 화원지구 포장공사" xfId="10767"/>
    <cellStyle name="_적격(화산) _부대철콘 (2)" xfId="10768"/>
    <cellStyle name="_적격(화산) _부대철콘 (2)_(현)영산강 화원지구 포장공사" xfId="10769"/>
    <cellStyle name="_적격(화산) _부대철콘 (2)_견적서(2001-1)" xfId="10770"/>
    <cellStyle name="_적격(화산) _부대철콘 (2)_견적서(2001-1)_(현)영산강 화원지구 포장공사" xfId="10771"/>
    <cellStyle name="_적격(화산) _부대철콘 (2)_견적서(2001-1)_견적서(2002-1)" xfId="10772"/>
    <cellStyle name="_적격(화산) _부대철콘 (2)_견적서(2001-1)_견적서(2002-1)_(현)영산강 화원지구 포장공사" xfId="10773"/>
    <cellStyle name="_적격(화산) _부대철콘 (2)_견적서(2001-1)_견적서(2002-1)_견적서(2002-1)" xfId="10774"/>
    <cellStyle name="_적격(화산) _부대철콘 (2)_견적서(2001-1)_견적서(2002-1)_견적서(2002-1)_(현)영산강 화원지구 포장공사" xfId="10775"/>
    <cellStyle name="_적격(화산) _부대철콘 (2)_견적서(2001-1)_견적서(2002-1)_대중견적서(2002-1)" xfId="10776"/>
    <cellStyle name="_적격(화산) _부대철콘 (2)_견적서(2001-1)_견적서(2002-1)_대중견적서(2002-1)_(현)영산강 화원지구 포장공사" xfId="10777"/>
    <cellStyle name="_적격(화산) _부대철콘 (2)_견적서(2001-1.)" xfId="10778"/>
    <cellStyle name="_적격(화산) _부대철콘 (2)_견적서(2001-1.)_(현)영산강 화원지구 포장공사" xfId="10779"/>
    <cellStyle name="_적격(화산) _부대철콘 (2)_견적서(2001-1.)_견적서(2002-1)" xfId="10780"/>
    <cellStyle name="_적격(화산) _부대철콘 (2)_견적서(2001-1.)_견적서(2002-1)_(현)영산강 화원지구 포장공사" xfId="10781"/>
    <cellStyle name="_적격(화산) _부대철콘 (2)_견적서(2001-1.)_견적서(2002-1)_견적서(2002-1)" xfId="10782"/>
    <cellStyle name="_적격(화산) _부대철콘 (2)_견적서(2001-1.)_견적서(2002-1)_견적서(2002-1)_(현)영산강 화원지구 포장공사" xfId="10783"/>
    <cellStyle name="_적격(화산) _부대철콘 (2)_견적서(2001-1.)_견적서(2002-1)_대중견적서(2002-1)" xfId="10784"/>
    <cellStyle name="_적격(화산) _부대철콘 (2)_견적서(2001-1.)_견적서(2002-1)_대중견적서(2002-1)_(현)영산강 화원지구 포장공사" xfId="10785"/>
    <cellStyle name="_적격(화산) _부대철콘 (2)_견적서(2002-1)" xfId="10786"/>
    <cellStyle name="_적격(화산) _부대철콘 (2)_견적서(2002-1)_(현)영산강 화원지구 포장공사" xfId="10787"/>
    <cellStyle name="_적격(화산) _부대철콘 (2)_견적서(2002-1)_견적서(2002-1)" xfId="10788"/>
    <cellStyle name="_적격(화산) _부대철콘 (2)_견적서(2002-1)_견적서(2002-1)_(현)영산강 화원지구 포장공사" xfId="10789"/>
    <cellStyle name="_적격(화산) _부대철콘 (2)_견적서(2002-1)_대중견적서(2002-1)" xfId="10790"/>
    <cellStyle name="_적격(화산) _부대철콘 (2)_견적서(2002-1)_대중견적서(2002-1)_(현)영산강 화원지구 포장공사" xfId="10791"/>
    <cellStyle name="_적격(화산) _부대철콘 (3)" xfId="10792"/>
    <cellStyle name="_적격(화산) _부대철콘 (3)_(현)영산강 화원지구 포장공사" xfId="10793"/>
    <cellStyle name="_적격(화산) _부대철콘 (3)_견적서(2001-1)" xfId="10794"/>
    <cellStyle name="_적격(화산) _부대철콘 (3)_견적서(2001-1)_(현)영산강 화원지구 포장공사" xfId="10795"/>
    <cellStyle name="_적격(화산) _부대철콘 (3)_견적서(2001-1)_견적서(2002-1)" xfId="10796"/>
    <cellStyle name="_적격(화산) _부대철콘 (3)_견적서(2001-1)_견적서(2002-1)_(현)영산강 화원지구 포장공사" xfId="10797"/>
    <cellStyle name="_적격(화산) _부대철콘 (3)_견적서(2001-1)_견적서(2002-1)_견적서(2002-1)" xfId="10798"/>
    <cellStyle name="_적격(화산) _부대철콘 (3)_견적서(2001-1)_견적서(2002-1)_견적서(2002-1)_(현)영산강 화원지구 포장공사" xfId="10799"/>
    <cellStyle name="_적격(화산) _부대철콘 (3)_견적서(2001-1)_견적서(2002-1)_대중견적서(2002-1)" xfId="10800"/>
    <cellStyle name="_적격(화산) _부대철콘 (3)_견적서(2001-1)_견적서(2002-1)_대중견적서(2002-1)_(현)영산강 화원지구 포장공사" xfId="10801"/>
    <cellStyle name="_적격(화산) _부대철콘 (3)_견적서(2001-1.)" xfId="10802"/>
    <cellStyle name="_적격(화산) _부대철콘 (3)_견적서(2001-1.)_(현)영산강 화원지구 포장공사" xfId="10803"/>
    <cellStyle name="_적격(화산) _부대철콘 (3)_견적서(2001-1.)_견적서(2002-1)" xfId="10804"/>
    <cellStyle name="_적격(화산) _부대철콘 (3)_견적서(2001-1.)_견적서(2002-1)_(현)영산강 화원지구 포장공사" xfId="10805"/>
    <cellStyle name="_적격(화산) _부대철콘 (3)_견적서(2001-1.)_견적서(2002-1)_견적서(2002-1)" xfId="10806"/>
    <cellStyle name="_적격(화산) _부대철콘 (3)_견적서(2001-1.)_견적서(2002-1)_견적서(2002-1)_(현)영산강 화원지구 포장공사" xfId="10807"/>
    <cellStyle name="_적격(화산) _부대철콘 (3)_견적서(2001-1.)_견적서(2002-1)_대중견적서(2002-1)" xfId="10808"/>
    <cellStyle name="_적격(화산) _부대철콘 (3)_견적서(2001-1.)_견적서(2002-1)_대중견적서(2002-1)_(현)영산강 화원지구 포장공사" xfId="10809"/>
    <cellStyle name="_적격(화산) _부대철콘 (3)_견적서(2002-1)" xfId="10810"/>
    <cellStyle name="_적격(화산) _부대철콘 (3)_견적서(2002-1)_(현)영산강 화원지구 포장공사" xfId="10811"/>
    <cellStyle name="_적격(화산) _부대철콘 (3)_견적서(2002-1)_견적서(2002-1)" xfId="10812"/>
    <cellStyle name="_적격(화산) _부대철콘 (3)_견적서(2002-1)_견적서(2002-1)_(현)영산강 화원지구 포장공사" xfId="10813"/>
    <cellStyle name="_적격(화산) _부대철콘 (3)_견적서(2002-1)_대중견적서(2002-1)" xfId="10814"/>
    <cellStyle name="_적격(화산) _부대철콘 (3)_견적서(2002-1)_대중견적서(2002-1)_(현)영산강 화원지구 포장공사" xfId="10815"/>
    <cellStyle name="_적격(화산) _부대철콘 (4)" xfId="10816"/>
    <cellStyle name="_적격(화산) _부대철콘 (4)_(현)영산강 화원지구 포장공사" xfId="10817"/>
    <cellStyle name="_적격(화산) _부대철콘 (4)_견적서(2001-1)" xfId="10818"/>
    <cellStyle name="_적격(화산) _부대철콘 (4)_견적서(2001-1)_(현)영산강 화원지구 포장공사" xfId="10819"/>
    <cellStyle name="_적격(화산) _부대철콘 (4)_견적서(2001-1)_견적서(2002-1)" xfId="10820"/>
    <cellStyle name="_적격(화산) _부대철콘 (4)_견적서(2001-1)_견적서(2002-1)_(현)영산강 화원지구 포장공사" xfId="10821"/>
    <cellStyle name="_적격(화산) _부대철콘 (4)_견적서(2001-1)_견적서(2002-1)_견적서(2002-1)" xfId="10822"/>
    <cellStyle name="_적격(화산) _부대철콘 (4)_견적서(2001-1)_견적서(2002-1)_견적서(2002-1)_(현)영산강 화원지구 포장공사" xfId="10823"/>
    <cellStyle name="_적격(화산) _부대철콘 (4)_견적서(2001-1)_견적서(2002-1)_대중견적서(2002-1)" xfId="10824"/>
    <cellStyle name="_적격(화산) _부대철콘 (4)_견적서(2001-1)_견적서(2002-1)_대중견적서(2002-1)_(현)영산강 화원지구 포장공사" xfId="10825"/>
    <cellStyle name="_적격(화산) _부대철콘 (4)_견적서(2001-1.)" xfId="10826"/>
    <cellStyle name="_적격(화산) _부대철콘 (4)_견적서(2001-1.)_(현)영산강 화원지구 포장공사" xfId="10827"/>
    <cellStyle name="_적격(화산) _부대철콘 (4)_견적서(2001-1.)_견적서(2002-1)" xfId="10828"/>
    <cellStyle name="_적격(화산) _부대철콘 (4)_견적서(2001-1.)_견적서(2002-1)_(현)영산강 화원지구 포장공사" xfId="10829"/>
    <cellStyle name="_적격(화산) _부대철콘 (4)_견적서(2001-1.)_견적서(2002-1)_견적서(2002-1)" xfId="10830"/>
    <cellStyle name="_적격(화산) _부대철콘 (4)_견적서(2001-1.)_견적서(2002-1)_견적서(2002-1)_(현)영산강 화원지구 포장공사" xfId="10831"/>
    <cellStyle name="_적격(화산) _부대철콘 (4)_견적서(2001-1.)_견적서(2002-1)_대중견적서(2002-1)" xfId="10832"/>
    <cellStyle name="_적격(화산) _부대철콘 (4)_견적서(2001-1.)_견적서(2002-1)_대중견적서(2002-1)_(현)영산강 화원지구 포장공사" xfId="10833"/>
    <cellStyle name="_적격(화산) _부대철콘 (4)_견적서(2002-1)" xfId="10834"/>
    <cellStyle name="_적격(화산) _부대철콘 (4)_견적서(2002-1)_(현)영산강 화원지구 포장공사" xfId="10835"/>
    <cellStyle name="_적격(화산) _부대철콘 (4)_견적서(2002-1)_견적서(2002-1)" xfId="10836"/>
    <cellStyle name="_적격(화산) _부대철콘 (4)_견적서(2002-1)_견적서(2002-1)_(현)영산강 화원지구 포장공사" xfId="10837"/>
    <cellStyle name="_적격(화산) _부대철콘 (4)_견적서(2002-1)_대중견적서(2002-1)" xfId="10838"/>
    <cellStyle name="_적격(화산) _부대철콘 (4)_견적서(2002-1)_대중견적서(2002-1)_(현)영산강 화원지구 포장공사" xfId="10839"/>
    <cellStyle name="_적격(화산) _부대토공 (2)" xfId="10840"/>
    <cellStyle name="_적격(화산) _부대토공 (2)_(현)영산강 화원지구 포장공사" xfId="10841"/>
    <cellStyle name="_적격(화산) _부대토공 (2)_견적서(2001-1)" xfId="10842"/>
    <cellStyle name="_적격(화산) _부대토공 (2)_견적서(2001-1)_(현)영산강 화원지구 포장공사" xfId="10843"/>
    <cellStyle name="_적격(화산) _부대토공 (2)_견적서(2001-1)_견적서(2002-1)" xfId="10844"/>
    <cellStyle name="_적격(화산) _부대토공 (2)_견적서(2001-1)_견적서(2002-1)_(현)영산강 화원지구 포장공사" xfId="10845"/>
    <cellStyle name="_적격(화산) _부대토공 (2)_견적서(2001-1)_견적서(2002-1)_견적서(2002-1)" xfId="10846"/>
    <cellStyle name="_적격(화산) _부대토공 (2)_견적서(2001-1)_견적서(2002-1)_견적서(2002-1)_(현)영산강 화원지구 포장공사" xfId="10847"/>
    <cellStyle name="_적격(화산) _부대토공 (2)_견적서(2001-1)_견적서(2002-1)_대중견적서(2002-1)" xfId="10848"/>
    <cellStyle name="_적격(화산) _부대토공 (2)_견적서(2001-1)_견적서(2002-1)_대중견적서(2002-1)_(현)영산강 화원지구 포장공사" xfId="10849"/>
    <cellStyle name="_적격(화산) _부대토공 (2)_견적서(2001-1.)" xfId="10850"/>
    <cellStyle name="_적격(화산) _부대토공 (2)_견적서(2001-1.)_(현)영산강 화원지구 포장공사" xfId="10851"/>
    <cellStyle name="_적격(화산) _부대토공 (2)_견적서(2001-1.)_견적서(2002-1)" xfId="10852"/>
    <cellStyle name="_적격(화산) _부대토공 (2)_견적서(2001-1.)_견적서(2002-1)_(현)영산강 화원지구 포장공사" xfId="10853"/>
    <cellStyle name="_적격(화산) _부대토공 (2)_견적서(2001-1.)_견적서(2002-1)_견적서(2002-1)" xfId="10854"/>
    <cellStyle name="_적격(화산) _부대토공 (2)_견적서(2001-1.)_견적서(2002-1)_견적서(2002-1)_(현)영산강 화원지구 포장공사" xfId="10855"/>
    <cellStyle name="_적격(화산) _부대토공 (2)_견적서(2001-1.)_견적서(2002-1)_대중견적서(2002-1)" xfId="10856"/>
    <cellStyle name="_적격(화산) _부대토공 (2)_견적서(2001-1.)_견적서(2002-1)_대중견적서(2002-1)_(현)영산강 화원지구 포장공사" xfId="10857"/>
    <cellStyle name="_적격(화산) _부대토공 (2)_견적서(2002-1)" xfId="10858"/>
    <cellStyle name="_적격(화산) _부대토공 (2)_견적서(2002-1)_(현)영산강 화원지구 포장공사" xfId="10859"/>
    <cellStyle name="_적격(화산) _부대토공 (2)_견적서(2002-1)_견적서(2002-1)" xfId="10860"/>
    <cellStyle name="_적격(화산) _부대토공 (2)_견적서(2002-1)_견적서(2002-1)_(현)영산강 화원지구 포장공사" xfId="10861"/>
    <cellStyle name="_적격(화산) _부대토공 (2)_견적서(2002-1)_대중견적서(2002-1)" xfId="10862"/>
    <cellStyle name="_적격(화산) _부대토공 (2)_견적서(2002-1)_대중견적서(2002-1)_(현)영산강 화원지구 포장공사" xfId="10863"/>
    <cellStyle name="_적격(화산) _부대토공 (3)" xfId="10864"/>
    <cellStyle name="_적격(화산) _부대토공 (3)_(현)영산강 화원지구 포장공사" xfId="10865"/>
    <cellStyle name="_적격(화산) _부대토공 (3)_견적서(2001-1)" xfId="10866"/>
    <cellStyle name="_적격(화산) _부대토공 (3)_견적서(2001-1)_(현)영산강 화원지구 포장공사" xfId="10867"/>
    <cellStyle name="_적격(화산) _부대토공 (3)_견적서(2001-1)_견적서(2002-1)" xfId="10868"/>
    <cellStyle name="_적격(화산) _부대토공 (3)_견적서(2001-1)_견적서(2002-1)_(현)영산강 화원지구 포장공사" xfId="10869"/>
    <cellStyle name="_적격(화산) _부대토공 (3)_견적서(2001-1)_견적서(2002-1)_견적서(2002-1)" xfId="10870"/>
    <cellStyle name="_적격(화산) _부대토공 (3)_견적서(2001-1)_견적서(2002-1)_견적서(2002-1)_(현)영산강 화원지구 포장공사" xfId="10871"/>
    <cellStyle name="_적격(화산) _부대토공 (3)_견적서(2001-1)_견적서(2002-1)_대중견적서(2002-1)" xfId="10872"/>
    <cellStyle name="_적격(화산) _부대토공 (3)_견적서(2001-1)_견적서(2002-1)_대중견적서(2002-1)_(현)영산강 화원지구 포장공사" xfId="10873"/>
    <cellStyle name="_적격(화산) _부대토공 (3)_견적서(2001-1.)" xfId="10874"/>
    <cellStyle name="_적격(화산) _부대토공 (3)_견적서(2001-1.)_(현)영산강 화원지구 포장공사" xfId="10875"/>
    <cellStyle name="_적격(화산) _부대토공 (3)_견적서(2001-1.)_견적서(2002-1)" xfId="10876"/>
    <cellStyle name="_적격(화산) _부대토공 (3)_견적서(2001-1.)_견적서(2002-1)_(현)영산강 화원지구 포장공사" xfId="10877"/>
    <cellStyle name="_적격(화산) _부대토공 (3)_견적서(2001-1.)_견적서(2002-1)_견적서(2002-1)" xfId="10878"/>
    <cellStyle name="_적격(화산) _부대토공 (3)_견적서(2001-1.)_견적서(2002-1)_견적서(2002-1)_(현)영산강 화원지구 포장공사" xfId="10879"/>
    <cellStyle name="_적격(화산) _부대토공 (3)_견적서(2001-1.)_견적서(2002-1)_대중견적서(2002-1)" xfId="10880"/>
    <cellStyle name="_적격(화산) _부대토공 (3)_견적서(2001-1.)_견적서(2002-1)_대중견적서(2002-1)_(현)영산강 화원지구 포장공사" xfId="10881"/>
    <cellStyle name="_적격(화산) _부대토공 (3)_견적서(2002-1)" xfId="10882"/>
    <cellStyle name="_적격(화산) _부대토공 (3)_견적서(2002-1)_(현)영산강 화원지구 포장공사" xfId="10883"/>
    <cellStyle name="_적격(화산) _부대토공 (3)_견적서(2002-1)_견적서(2002-1)" xfId="10884"/>
    <cellStyle name="_적격(화산) _부대토공 (3)_견적서(2002-1)_견적서(2002-1)_(현)영산강 화원지구 포장공사" xfId="10885"/>
    <cellStyle name="_적격(화산) _부대토공 (3)_견적서(2002-1)_대중견적서(2002-1)" xfId="10886"/>
    <cellStyle name="_적격(화산) _부대토공 (3)_견적서(2002-1)_대중견적서(2002-1)_(현)영산강 화원지구 포장공사" xfId="10887"/>
    <cellStyle name="_적격(화산) _부별지" xfId="10888"/>
    <cellStyle name="_적격(화산) _부별지_(현)영산강 화원지구 포장공사" xfId="10889"/>
    <cellStyle name="_적격(화산) _부별지_buip (2)" xfId="10890"/>
    <cellStyle name="_적격(화산) _부별지_buip (2)_(현)영산강 화원지구 포장공사" xfId="10891"/>
    <cellStyle name="_적격(화산) _부별지_buip (2)_견적서(2001-1)" xfId="10892"/>
    <cellStyle name="_적격(화산) _부별지_buip (2)_견적서(2001-1)_(현)영산강 화원지구 포장공사" xfId="10893"/>
    <cellStyle name="_적격(화산) _부별지_buip (2)_견적서(2001-1)_견적서(2002-1)" xfId="10894"/>
    <cellStyle name="_적격(화산) _부별지_buip (2)_견적서(2001-1)_견적서(2002-1)_(현)영산강 화원지구 포장공사" xfId="10895"/>
    <cellStyle name="_적격(화산) _부별지_buip (2)_견적서(2001-1)_견적서(2002-1)_견적서(2002-1)" xfId="10896"/>
    <cellStyle name="_적격(화산) _부별지_buip (2)_견적서(2001-1)_견적서(2002-1)_견적서(2002-1)_(현)영산강 화원지구 포장공사" xfId="10897"/>
    <cellStyle name="_적격(화산) _부별지_buip (2)_견적서(2001-1)_견적서(2002-1)_대중견적서(2002-1)" xfId="10898"/>
    <cellStyle name="_적격(화산) _부별지_buip (2)_견적서(2001-1)_견적서(2002-1)_대중견적서(2002-1)_(현)영산강 화원지구 포장공사" xfId="10899"/>
    <cellStyle name="_적격(화산) _부별지_buip (2)_견적서(2001-1.)" xfId="10900"/>
    <cellStyle name="_적격(화산) _부별지_buip (2)_견적서(2001-1.)_(현)영산강 화원지구 포장공사" xfId="10901"/>
    <cellStyle name="_적격(화산) _부별지_buip (2)_견적서(2001-1.)_견적서(2002-1)" xfId="10902"/>
    <cellStyle name="_적격(화산) _부별지_buip (2)_견적서(2001-1.)_견적서(2002-1)_(현)영산강 화원지구 포장공사" xfId="10903"/>
    <cellStyle name="_적격(화산) _부별지_buip (2)_견적서(2001-1.)_견적서(2002-1)_견적서(2002-1)" xfId="10904"/>
    <cellStyle name="_적격(화산) _부별지_buip (2)_견적서(2001-1.)_견적서(2002-1)_견적서(2002-1)_(현)영산강 화원지구 포장공사" xfId="10905"/>
    <cellStyle name="_적격(화산) _부별지_buip (2)_견적서(2001-1.)_견적서(2002-1)_대중견적서(2002-1)" xfId="10906"/>
    <cellStyle name="_적격(화산) _부별지_buip (2)_견적서(2001-1.)_견적서(2002-1)_대중견적서(2002-1)_(현)영산강 화원지구 포장공사" xfId="10907"/>
    <cellStyle name="_적격(화산) _부별지_buip (2)_견적서(2002-1)" xfId="10908"/>
    <cellStyle name="_적격(화산) _부별지_buip (2)_견적서(2002-1)_(현)영산강 화원지구 포장공사" xfId="10909"/>
    <cellStyle name="_적격(화산) _부별지_buip (2)_견적서(2002-1)_견적서(2002-1)" xfId="10910"/>
    <cellStyle name="_적격(화산) _부별지_buip (2)_견적서(2002-1)_견적서(2002-1)_(현)영산강 화원지구 포장공사" xfId="10911"/>
    <cellStyle name="_적격(화산) _부별지_buip (2)_견적서(2002-1)_대중견적서(2002-1)" xfId="10912"/>
    <cellStyle name="_적격(화산) _부별지_buip (2)_견적서(2002-1)_대중견적서(2002-1)_(현)영산강 화원지구 포장공사" xfId="10913"/>
    <cellStyle name="_적격(화산) _부별지_ip (2)" xfId="10914"/>
    <cellStyle name="_적격(화산) _부별지_ip (2)_(현)영산강 화원지구 포장공사" xfId="10915"/>
    <cellStyle name="_적격(화산) _부별지_ip (2)_견적서(2001-1)" xfId="10916"/>
    <cellStyle name="_적격(화산) _부별지_ip (2)_견적서(2001-1)_(현)영산강 화원지구 포장공사" xfId="10917"/>
    <cellStyle name="_적격(화산) _부별지_ip (2)_견적서(2001-1)_견적서(2002-1)" xfId="10918"/>
    <cellStyle name="_적격(화산) _부별지_ip (2)_견적서(2001-1)_견적서(2002-1)_(현)영산강 화원지구 포장공사" xfId="10919"/>
    <cellStyle name="_적격(화산) _부별지_ip (2)_견적서(2001-1)_견적서(2002-1)_견적서(2002-1)" xfId="10920"/>
    <cellStyle name="_적격(화산) _부별지_ip (2)_견적서(2001-1)_견적서(2002-1)_견적서(2002-1)_(현)영산강 화원지구 포장공사" xfId="10921"/>
    <cellStyle name="_적격(화산) _부별지_ip (2)_견적서(2001-1)_견적서(2002-1)_대중견적서(2002-1)" xfId="10922"/>
    <cellStyle name="_적격(화산) _부별지_ip (2)_견적서(2001-1)_견적서(2002-1)_대중견적서(2002-1)_(현)영산강 화원지구 포장공사" xfId="10923"/>
    <cellStyle name="_적격(화산) _부별지_ip (2)_견적서(2001-1.)" xfId="10924"/>
    <cellStyle name="_적격(화산) _부별지_ip (2)_견적서(2001-1.)_(현)영산강 화원지구 포장공사" xfId="10925"/>
    <cellStyle name="_적격(화산) _부별지_ip (2)_견적서(2001-1.)_견적서(2002-1)" xfId="10926"/>
    <cellStyle name="_적격(화산) _부별지_ip (2)_견적서(2001-1.)_견적서(2002-1)_(현)영산강 화원지구 포장공사" xfId="10927"/>
    <cellStyle name="_적격(화산) _부별지_ip (2)_견적서(2001-1.)_견적서(2002-1)_견적서(2002-1)" xfId="10928"/>
    <cellStyle name="_적격(화산) _부별지_ip (2)_견적서(2001-1.)_견적서(2002-1)_견적서(2002-1)_(현)영산강 화원지구 포장공사" xfId="10929"/>
    <cellStyle name="_적격(화산) _부별지_ip (2)_견적서(2001-1.)_견적서(2002-1)_대중견적서(2002-1)" xfId="10930"/>
    <cellStyle name="_적격(화산) _부별지_ip (2)_견적서(2001-1.)_견적서(2002-1)_대중견적서(2002-1)_(현)영산강 화원지구 포장공사" xfId="10931"/>
    <cellStyle name="_적격(화산) _부별지_ip (2)_견적서(2002-1)" xfId="10932"/>
    <cellStyle name="_적격(화산) _부별지_ip (2)_견적서(2002-1)_(현)영산강 화원지구 포장공사" xfId="10933"/>
    <cellStyle name="_적격(화산) _부별지_ip (2)_견적서(2002-1)_견적서(2002-1)" xfId="10934"/>
    <cellStyle name="_적격(화산) _부별지_ip (2)_견적서(2002-1)_견적서(2002-1)_(현)영산강 화원지구 포장공사" xfId="10935"/>
    <cellStyle name="_적격(화산) _부별지_ip (2)_견적서(2002-1)_대중견적서(2002-1)" xfId="10936"/>
    <cellStyle name="_적격(화산) _부별지_ip (2)_견적서(2002-1)_대중견적서(2002-1)_(현)영산강 화원지구 포장공사" xfId="10937"/>
    <cellStyle name="_적격(화산) _부별지_jipbun (2)" xfId="10938"/>
    <cellStyle name="_적격(화산) _부별지_jipbun (2)_(현)영산강 화원지구 포장공사" xfId="10939"/>
    <cellStyle name="_적격(화산) _부별지_jipbun (2)_견적서(2001-1)" xfId="10940"/>
    <cellStyle name="_적격(화산) _부별지_jipbun (2)_견적서(2001-1)_(현)영산강 화원지구 포장공사" xfId="10941"/>
    <cellStyle name="_적격(화산) _부별지_jipbun (2)_견적서(2001-1)_견적서(2002-1)" xfId="10942"/>
    <cellStyle name="_적격(화산) _부별지_jipbun (2)_견적서(2001-1)_견적서(2002-1)_(현)영산강 화원지구 포장공사" xfId="10943"/>
    <cellStyle name="_적격(화산) _부별지_jipbun (2)_견적서(2001-1)_견적서(2002-1)_견적서(2002-1)" xfId="10944"/>
    <cellStyle name="_적격(화산) _부별지_jipbun (2)_견적서(2001-1)_견적서(2002-1)_견적서(2002-1)_(현)영산강 화원지구 포장공사" xfId="10945"/>
    <cellStyle name="_적격(화산) _부별지_jipbun (2)_견적서(2001-1)_견적서(2002-1)_대중견적서(2002-1)" xfId="10946"/>
    <cellStyle name="_적격(화산) _부별지_jipbun (2)_견적서(2001-1)_견적서(2002-1)_대중견적서(2002-1)_(현)영산강 화원지구 포장공사" xfId="10947"/>
    <cellStyle name="_적격(화산) _부별지_jipbun (2)_견적서(2001-1.)" xfId="10948"/>
    <cellStyle name="_적격(화산) _부별지_jipbun (2)_견적서(2001-1.)_(현)영산강 화원지구 포장공사" xfId="10949"/>
    <cellStyle name="_적격(화산) _부별지_jipbun (2)_견적서(2001-1.)_견적서(2002-1)" xfId="10950"/>
    <cellStyle name="_적격(화산) _부별지_jipbun (2)_견적서(2001-1.)_견적서(2002-1)_(현)영산강 화원지구 포장공사" xfId="10951"/>
    <cellStyle name="_적격(화산) _부별지_jipbun (2)_견적서(2001-1.)_견적서(2002-1)_견적서(2002-1)" xfId="10952"/>
    <cellStyle name="_적격(화산) _부별지_jipbun (2)_견적서(2001-1.)_견적서(2002-1)_견적서(2002-1)_(현)영산강 화원지구 포장공사" xfId="10953"/>
    <cellStyle name="_적격(화산) _부별지_jipbun (2)_견적서(2001-1.)_견적서(2002-1)_대중견적서(2002-1)" xfId="10954"/>
    <cellStyle name="_적격(화산) _부별지_jipbun (2)_견적서(2001-1.)_견적서(2002-1)_대중견적서(2002-1)_(현)영산강 화원지구 포장공사" xfId="10955"/>
    <cellStyle name="_적격(화산) _부별지_jipbun (2)_견적서(2002-1)" xfId="10956"/>
    <cellStyle name="_적격(화산) _부별지_jipbun (2)_견적서(2002-1)_(현)영산강 화원지구 포장공사" xfId="10957"/>
    <cellStyle name="_적격(화산) _부별지_jipbun (2)_견적서(2002-1)_견적서(2002-1)" xfId="10958"/>
    <cellStyle name="_적격(화산) _부별지_jipbun (2)_견적서(2002-1)_견적서(2002-1)_(현)영산강 화원지구 포장공사" xfId="10959"/>
    <cellStyle name="_적격(화산) _부별지_jipbun (2)_견적서(2002-1)_대중견적서(2002-1)" xfId="10960"/>
    <cellStyle name="_적격(화산) _부별지_jipbun (2)_견적서(2002-1)_대중견적서(2002-1)_(현)영산강 화원지구 포장공사" xfId="10961"/>
    <cellStyle name="_적격(화산) _부별지_견적서(2001-1)" xfId="10962"/>
    <cellStyle name="_적격(화산) _부별지_견적서(2001-1)_(현)영산강 화원지구 포장공사" xfId="10963"/>
    <cellStyle name="_적격(화산) _부별지_견적서(2001-1)_견적서(2002-1)" xfId="10964"/>
    <cellStyle name="_적격(화산) _부별지_견적서(2001-1)_견적서(2002-1)_(현)영산강 화원지구 포장공사" xfId="10965"/>
    <cellStyle name="_적격(화산) _부별지_견적서(2001-1)_견적서(2002-1)_견적서(2002-1)" xfId="10966"/>
    <cellStyle name="_적격(화산) _부별지_견적서(2001-1)_견적서(2002-1)_견적서(2002-1)_(현)영산강 화원지구 포장공사" xfId="10967"/>
    <cellStyle name="_적격(화산) _부별지_견적서(2001-1)_견적서(2002-1)_대중견적서(2002-1)" xfId="10968"/>
    <cellStyle name="_적격(화산) _부별지_견적서(2001-1)_견적서(2002-1)_대중견적서(2002-1)_(현)영산강 화원지구 포장공사" xfId="10969"/>
    <cellStyle name="_적격(화산) _부별지_견적서(2001-1.)" xfId="10970"/>
    <cellStyle name="_적격(화산) _부별지_견적서(2001-1.)_(현)영산강 화원지구 포장공사" xfId="10971"/>
    <cellStyle name="_적격(화산) _부별지_견적서(2001-1.)_견적서(2002-1)" xfId="10972"/>
    <cellStyle name="_적격(화산) _부별지_견적서(2001-1.)_견적서(2002-1)_(현)영산강 화원지구 포장공사" xfId="10973"/>
    <cellStyle name="_적격(화산) _부별지_견적서(2001-1.)_견적서(2002-1)_견적서(2002-1)" xfId="10974"/>
    <cellStyle name="_적격(화산) _부별지_견적서(2001-1.)_견적서(2002-1)_견적서(2002-1)_(현)영산강 화원지구 포장공사" xfId="10975"/>
    <cellStyle name="_적격(화산) _부별지_견적서(2001-1.)_견적서(2002-1)_대중견적서(2002-1)" xfId="10976"/>
    <cellStyle name="_적격(화산) _부별지_견적서(2001-1.)_견적서(2002-1)_대중견적서(2002-1)_(현)영산강 화원지구 포장공사" xfId="10977"/>
    <cellStyle name="_적격(화산) _부별지_견적서(2002-1)" xfId="10978"/>
    <cellStyle name="_적격(화산) _부별지_견적서(2002-1)_(현)영산강 화원지구 포장공사" xfId="10979"/>
    <cellStyle name="_적격(화산) _부별지_견적서(2002-1)_견적서(2002-1)" xfId="10980"/>
    <cellStyle name="_적격(화산) _부별지_견적서(2002-1)_견적서(2002-1)_(현)영산강 화원지구 포장공사" xfId="10981"/>
    <cellStyle name="_적격(화산) _부별지_견적서(2002-1)_대중견적서(2002-1)" xfId="10982"/>
    <cellStyle name="_적격(화산) _부별지_견적서(2002-1)_대중견적서(2002-1)_(현)영산강 화원지구 포장공사" xfId="10983"/>
    <cellStyle name="_적격(화산) _부천 소사" xfId="7979"/>
    <cellStyle name="_적격(화산) _부천 소사 2차" xfId="7980"/>
    <cellStyle name="_적격(화산) _부천 소사 2차_신사동업무시설빌딩분리" xfId="7981"/>
    <cellStyle name="_적격(화산) _부천 소사 2차_입찰견적서(제출)" xfId="7982"/>
    <cellStyle name="_적격(화산) _부천 소사 2차_입찰견적서(제출-세원NEGO)" xfId="7983"/>
    <cellStyle name="_적격(화산) _부천 소사 2차_입찰견적서(제출-수정)" xfId="7984"/>
    <cellStyle name="_적격(화산) _부천 소사_신사동업무시설빌딩분리" xfId="7985"/>
    <cellStyle name="_적격(화산) _부천 소사_입찰견적서(제출)" xfId="7986"/>
    <cellStyle name="_적격(화산) _부천 소사_입찰견적서(제출-세원NEGO)" xfId="7987"/>
    <cellStyle name="_적격(화산) _부천 소사_입찰견적서(제출-수정)" xfId="7988"/>
    <cellStyle name="_적격(화산) _북면원덕 보고서" xfId="6201"/>
    <cellStyle name="_적격(화산) _북면원덕 보고서(조달청양식)2004년4월30일-최종수정" xfId="6202"/>
    <cellStyle name="_적격(화산) _북면원덕(예상K치)" xfId="6203"/>
    <cellStyle name="_적격(화산) _분당선(왕십리-청담간)" xfId="6204"/>
    <cellStyle name="_적격(화산) _붙임12참조(현풍-김천6공구)" xfId="6205"/>
    <cellStyle name="_적격(화산) _서울지하철 301 ES 보고서(9월1일)" xfId="6206"/>
    <cellStyle name="_적격(화산) _서울지하철 301 ES 보고서(9월1일)수정" xfId="6207"/>
    <cellStyle name="_적격(화산) _서천공주4공구조달청양식" xfId="6208"/>
    <cellStyle name="_적격(화산) _서천공주4공구조달청양식_보고서(3공구-4월7)" xfId="6209"/>
    <cellStyle name="_적격(화산) _설계" xfId="10984"/>
    <cellStyle name="_적격(화산) _설계 (2)" xfId="10985"/>
    <cellStyle name="_적격(화산) _설계 (2)_(현)영산강 화원지구 포장공사" xfId="10986"/>
    <cellStyle name="_적격(화산) _설계 (2)_견적서(2001-1)" xfId="10987"/>
    <cellStyle name="_적격(화산) _설계 (2)_견적서(2001-1)_(현)영산강 화원지구 포장공사" xfId="10988"/>
    <cellStyle name="_적격(화산) _설계 (2)_견적서(2001-1)_견적서(2002-1)" xfId="10989"/>
    <cellStyle name="_적격(화산) _설계 (2)_견적서(2001-1)_견적서(2002-1)_(현)영산강 화원지구 포장공사" xfId="10990"/>
    <cellStyle name="_적격(화산) _설계 (2)_견적서(2001-1)_견적서(2002-1)_견적서(2002-1)" xfId="10991"/>
    <cellStyle name="_적격(화산) _설계 (2)_견적서(2001-1)_견적서(2002-1)_견적서(2002-1)_(현)영산강 화원지구 포장공사" xfId="10992"/>
    <cellStyle name="_적격(화산) _설계 (2)_견적서(2001-1)_견적서(2002-1)_대중견적서(2002-1)" xfId="10993"/>
    <cellStyle name="_적격(화산) _설계 (2)_견적서(2001-1)_견적서(2002-1)_대중견적서(2002-1)_(현)영산강 화원지구 포장공사" xfId="10994"/>
    <cellStyle name="_적격(화산) _설계 (2)_견적서(2001-1.)" xfId="10995"/>
    <cellStyle name="_적격(화산) _설계 (2)_견적서(2001-1.)_(현)영산강 화원지구 포장공사" xfId="10996"/>
    <cellStyle name="_적격(화산) _설계 (2)_견적서(2001-1.)_견적서(2002-1)" xfId="10997"/>
    <cellStyle name="_적격(화산) _설계 (2)_견적서(2001-1.)_견적서(2002-1)_(현)영산강 화원지구 포장공사" xfId="10998"/>
    <cellStyle name="_적격(화산) _설계 (2)_견적서(2001-1.)_견적서(2002-1)_견적서(2002-1)" xfId="10999"/>
    <cellStyle name="_적격(화산) _설계 (2)_견적서(2001-1.)_견적서(2002-1)_견적서(2002-1)_(현)영산강 화원지구 포장공사" xfId="11000"/>
    <cellStyle name="_적격(화산) _설계 (2)_견적서(2001-1.)_견적서(2002-1)_대중견적서(2002-1)" xfId="11001"/>
    <cellStyle name="_적격(화산) _설계 (2)_견적서(2001-1.)_견적서(2002-1)_대중견적서(2002-1)_(현)영산강 화원지구 포장공사" xfId="11002"/>
    <cellStyle name="_적격(화산) _설계 (2)_견적서(2002-1)" xfId="11003"/>
    <cellStyle name="_적격(화산) _설계 (2)_견적서(2002-1)_(현)영산강 화원지구 포장공사" xfId="11004"/>
    <cellStyle name="_적격(화산) _설계 (2)_견적서(2002-1)_견적서(2002-1)" xfId="11005"/>
    <cellStyle name="_적격(화산) _설계 (2)_견적서(2002-1)_견적서(2002-1)_(현)영산강 화원지구 포장공사" xfId="11006"/>
    <cellStyle name="_적격(화산) _설계 (2)_견적서(2002-1)_대중견적서(2002-1)" xfId="11007"/>
    <cellStyle name="_적격(화산) _설계 (2)_견적서(2002-1)_대중견적서(2002-1)_(현)영산강 화원지구 포장공사" xfId="11008"/>
    <cellStyle name="_적격(화산) _설계_(현)영산강 화원지구 포장공사" xfId="11009"/>
    <cellStyle name="_적격(화산) _설계_견적서(2001-1)" xfId="11010"/>
    <cellStyle name="_적격(화산) _설계_견적서(2001-1)_(현)영산강 화원지구 포장공사" xfId="11011"/>
    <cellStyle name="_적격(화산) _설계_견적서(2001-1)_견적서(2002-1)" xfId="11012"/>
    <cellStyle name="_적격(화산) _설계_견적서(2001-1)_견적서(2002-1)_(현)영산강 화원지구 포장공사" xfId="11013"/>
    <cellStyle name="_적격(화산) _설계_견적서(2001-1)_견적서(2002-1)_견적서(2002-1)" xfId="11014"/>
    <cellStyle name="_적격(화산) _설계_견적서(2001-1)_견적서(2002-1)_견적서(2002-1)_(현)영산강 화원지구 포장공사" xfId="11015"/>
    <cellStyle name="_적격(화산) _설계_견적서(2001-1)_견적서(2002-1)_대중견적서(2002-1)" xfId="11016"/>
    <cellStyle name="_적격(화산) _설계_견적서(2001-1)_견적서(2002-1)_대중견적서(2002-1)_(현)영산강 화원지구 포장공사" xfId="11017"/>
    <cellStyle name="_적격(화산) _설계_견적서(2001-1.)" xfId="11018"/>
    <cellStyle name="_적격(화산) _설계_견적서(2001-1.)_(현)영산강 화원지구 포장공사" xfId="11019"/>
    <cellStyle name="_적격(화산) _설계_견적서(2001-1.)_견적서(2002-1)" xfId="11020"/>
    <cellStyle name="_적격(화산) _설계_견적서(2001-1.)_견적서(2002-1)_(현)영산강 화원지구 포장공사" xfId="11021"/>
    <cellStyle name="_적격(화산) _설계_견적서(2001-1.)_견적서(2002-1)_견적서(2002-1)" xfId="11022"/>
    <cellStyle name="_적격(화산) _설계_견적서(2001-1.)_견적서(2002-1)_견적서(2002-1)_(현)영산강 화원지구 포장공사" xfId="11023"/>
    <cellStyle name="_적격(화산) _설계_견적서(2001-1.)_견적서(2002-1)_대중견적서(2002-1)" xfId="11024"/>
    <cellStyle name="_적격(화산) _설계_견적서(2001-1.)_견적서(2002-1)_대중견적서(2002-1)_(현)영산강 화원지구 포장공사" xfId="11025"/>
    <cellStyle name="_적격(화산) _설계_견적서(2002-1)" xfId="11026"/>
    <cellStyle name="_적격(화산) _설계_견적서(2002-1)_(현)영산강 화원지구 포장공사" xfId="11027"/>
    <cellStyle name="_적격(화산) _설계_견적서(2002-1)_견적서(2002-1)" xfId="11028"/>
    <cellStyle name="_적격(화산) _설계_견적서(2002-1)_견적서(2002-1)_(현)영산강 화원지구 포장공사" xfId="11029"/>
    <cellStyle name="_적격(화산) _설계_견적서(2002-1)_대중견적서(2002-1)" xfId="11030"/>
    <cellStyle name="_적격(화산) _설계_견적서(2002-1)_대중견적서(2002-1)_(현)영산강 화원지구 포장공사" xfId="11031"/>
    <cellStyle name="_적격(화산) _설계대도급(es)" xfId="6210"/>
    <cellStyle name="_적격(화산) _설계대도급(es)_1" xfId="6211"/>
    <cellStyle name="_적격(화산) _설계대도급(es)_건축(es)" xfId="6212"/>
    <cellStyle name="_적격(화산) _설계대도급(es)_설계대도급(es)" xfId="6213"/>
    <cellStyle name="_적격(화산) _성남도촌지구 1차 ES 보고서" xfId="6214"/>
    <cellStyle name="_적격(화산) _수출입은행" xfId="7989"/>
    <cellStyle name="_적격(화산) _수출입은행_신사동업무시설빌딩분리" xfId="7990"/>
    <cellStyle name="_적격(화산) _수출입은행_입찰견적서(제출)" xfId="7991"/>
    <cellStyle name="_적격(화산) _수출입은행_입찰견적서(제출-세원NEGO)" xfId="7992"/>
    <cellStyle name="_적격(화산) _수출입은행_입찰견적서(제출-수정)" xfId="7993"/>
    <cellStyle name="_적격(화산) _신사동업무시설빌딩분리" xfId="7994"/>
    <cellStyle name="_적격(화산) _입찰 (2)" xfId="11032"/>
    <cellStyle name="_적격(화산) _입찰 (2)_(현)영산강 화원지구 포장공사" xfId="11033"/>
    <cellStyle name="_적격(화산) _입찰 (2)_견적서(2001-1)" xfId="11034"/>
    <cellStyle name="_적격(화산) _입찰 (2)_견적서(2001-1)_(현)영산강 화원지구 포장공사" xfId="11035"/>
    <cellStyle name="_적격(화산) _입찰 (2)_견적서(2001-1)_견적서(2002-1)" xfId="11036"/>
    <cellStyle name="_적격(화산) _입찰 (2)_견적서(2001-1)_견적서(2002-1)_(현)영산강 화원지구 포장공사" xfId="11037"/>
    <cellStyle name="_적격(화산) _입찰 (2)_견적서(2001-1)_견적서(2002-1)_견적서(2002-1)" xfId="11038"/>
    <cellStyle name="_적격(화산) _입찰 (2)_견적서(2001-1)_견적서(2002-1)_견적서(2002-1)_(현)영산강 화원지구 포장공사" xfId="11039"/>
    <cellStyle name="_적격(화산) _입찰 (2)_견적서(2001-1)_견적서(2002-1)_대중견적서(2002-1)" xfId="11040"/>
    <cellStyle name="_적격(화산) _입찰 (2)_견적서(2001-1)_견적서(2002-1)_대중견적서(2002-1)_(현)영산강 화원지구 포장공사" xfId="11041"/>
    <cellStyle name="_적격(화산) _입찰 (2)_견적서(2001-1.)" xfId="11042"/>
    <cellStyle name="_적격(화산) _입찰 (2)_견적서(2001-1.)_(현)영산강 화원지구 포장공사" xfId="11043"/>
    <cellStyle name="_적격(화산) _입찰 (2)_견적서(2001-1.)_견적서(2002-1)" xfId="11044"/>
    <cellStyle name="_적격(화산) _입찰 (2)_견적서(2001-1.)_견적서(2002-1)_(현)영산강 화원지구 포장공사" xfId="11045"/>
    <cellStyle name="_적격(화산) _입찰 (2)_견적서(2001-1.)_견적서(2002-1)_견적서(2002-1)" xfId="11046"/>
    <cellStyle name="_적격(화산) _입찰 (2)_견적서(2001-1.)_견적서(2002-1)_견적서(2002-1)_(현)영산강 화원지구 포장공사" xfId="11047"/>
    <cellStyle name="_적격(화산) _입찰 (2)_견적서(2001-1.)_견적서(2002-1)_대중견적서(2002-1)" xfId="11048"/>
    <cellStyle name="_적격(화산) _입찰 (2)_견적서(2001-1.)_견적서(2002-1)_대중견적서(2002-1)_(현)영산강 화원지구 포장공사" xfId="11049"/>
    <cellStyle name="_적격(화산) _입찰 (2)_견적서(2002-1)" xfId="11050"/>
    <cellStyle name="_적격(화산) _입찰 (2)_견적서(2002-1)_(현)영산강 화원지구 포장공사" xfId="11051"/>
    <cellStyle name="_적격(화산) _입찰 (2)_견적서(2002-1)_견적서(2002-1)" xfId="11052"/>
    <cellStyle name="_적격(화산) _입찰 (2)_견적서(2002-1)_견적서(2002-1)_(현)영산강 화원지구 포장공사" xfId="11053"/>
    <cellStyle name="_적격(화산) _입찰 (2)_견적서(2002-1)_대중견적서(2002-1)" xfId="11054"/>
    <cellStyle name="_적격(화산) _입찰 (2)_견적서(2002-1)_대중견적서(2002-1)_(현)영산강 화원지구 포장공사" xfId="11055"/>
    <cellStyle name="_적격(화산) _입찰견적서(제출)" xfId="7995"/>
    <cellStyle name="_적격(화산) _입찰견적서(제출-세원NEGO)" xfId="7996"/>
    <cellStyle name="_적격(화산) _입찰견적서(제출-수정)" xfId="7997"/>
    <cellStyle name="_적격(화산) _장담2공구 수정보고서(11월18일자)" xfId="6215"/>
    <cellStyle name="_적격(화산) _장담2공구 총괄보고서" xfId="6216"/>
    <cellStyle name="_적격(화산) _장담보고서(2공구)-4월1일" xfId="6217"/>
    <cellStyle name="_적격(화산) _장담보고서(2공구)-건축" xfId="6218"/>
    <cellStyle name="_적격(화산) _장담보고서(3공구)-2월28일-예상치" xfId="6219"/>
    <cellStyle name="_적격(화산) _장담보고서(3공구)3차보고서(08월31일자)" xfId="6220"/>
    <cellStyle name="_적격(화산) _전체간지" xfId="6221"/>
    <cellStyle name="_적격(화산) _정천상전1차ES보고서(8월31일자)" xfId="6222"/>
    <cellStyle name="_적격(화산) _조경이식실정보고(굴취신규)" xfId="3698"/>
    <cellStyle name="_적격(화산) _조달청양식산출근거대당1" xfId="6223"/>
    <cellStyle name="_적격(화산) _집갑 (2)" xfId="11056"/>
    <cellStyle name="_적격(화산) _집갑 (2)_(현)영산강 화원지구 포장공사" xfId="11057"/>
    <cellStyle name="_적격(화산) _집갑 (2)_견적서(2001-1)" xfId="11058"/>
    <cellStyle name="_적격(화산) _집갑 (2)_견적서(2001-1)_(현)영산강 화원지구 포장공사" xfId="11059"/>
    <cellStyle name="_적격(화산) _집갑 (2)_견적서(2001-1)_견적서(2002-1)" xfId="11060"/>
    <cellStyle name="_적격(화산) _집갑 (2)_견적서(2001-1)_견적서(2002-1)_(현)영산강 화원지구 포장공사" xfId="11061"/>
    <cellStyle name="_적격(화산) _집갑 (2)_견적서(2001-1)_견적서(2002-1)_견적서(2002-1)" xfId="11062"/>
    <cellStyle name="_적격(화산) _집갑 (2)_견적서(2001-1)_견적서(2002-1)_견적서(2002-1)_(현)영산강 화원지구 포장공사" xfId="11063"/>
    <cellStyle name="_적격(화산) _집갑 (2)_견적서(2001-1)_견적서(2002-1)_대중견적서(2002-1)" xfId="11064"/>
    <cellStyle name="_적격(화산) _집갑 (2)_견적서(2001-1)_견적서(2002-1)_대중견적서(2002-1)_(현)영산강 화원지구 포장공사" xfId="11065"/>
    <cellStyle name="_적격(화산) _집갑 (2)_견적서(2001-1.)" xfId="11066"/>
    <cellStyle name="_적격(화산) _집갑 (2)_견적서(2001-1.)_(현)영산강 화원지구 포장공사" xfId="11067"/>
    <cellStyle name="_적격(화산) _집갑 (2)_견적서(2001-1.)_견적서(2002-1)" xfId="11068"/>
    <cellStyle name="_적격(화산) _집갑 (2)_견적서(2001-1.)_견적서(2002-1)_(현)영산강 화원지구 포장공사" xfId="11069"/>
    <cellStyle name="_적격(화산) _집갑 (2)_견적서(2001-1.)_견적서(2002-1)_견적서(2002-1)" xfId="11070"/>
    <cellStyle name="_적격(화산) _집갑 (2)_견적서(2001-1.)_견적서(2002-1)_견적서(2002-1)_(현)영산강 화원지구 포장공사" xfId="11071"/>
    <cellStyle name="_적격(화산) _집갑 (2)_견적서(2001-1.)_견적서(2002-1)_대중견적서(2002-1)" xfId="11072"/>
    <cellStyle name="_적격(화산) _집갑 (2)_견적서(2001-1.)_견적서(2002-1)_대중견적서(2002-1)_(현)영산강 화원지구 포장공사" xfId="11073"/>
    <cellStyle name="_적격(화산) _집갑 (2)_견적서(2002-1)" xfId="11074"/>
    <cellStyle name="_적격(화산) _집갑 (2)_견적서(2002-1)_(현)영산강 화원지구 포장공사" xfId="11075"/>
    <cellStyle name="_적격(화산) _집갑 (2)_견적서(2002-1)_견적서(2002-1)" xfId="11076"/>
    <cellStyle name="_적격(화산) _집갑 (2)_견적서(2002-1)_견적서(2002-1)_(현)영산강 화원지구 포장공사" xfId="11077"/>
    <cellStyle name="_적격(화산) _집갑 (2)_견적서(2002-1)_대중견적서(2002-1)" xfId="11078"/>
    <cellStyle name="_적격(화산) _집갑 (2)_견적서(2002-1)_대중견적서(2002-1)_(현)영산강 화원지구 포장공사" xfId="11079"/>
    <cellStyle name="_적격(화산) _집행 (2)" xfId="11080"/>
    <cellStyle name="_적격(화산) _집행 (2)_(현)영산강 화원지구 포장공사" xfId="11081"/>
    <cellStyle name="_적격(화산) _집행 (2)_견적서(2001-1)" xfId="11082"/>
    <cellStyle name="_적격(화산) _집행 (2)_견적서(2001-1)_(현)영산강 화원지구 포장공사" xfId="11083"/>
    <cellStyle name="_적격(화산) _집행 (2)_견적서(2001-1)_견적서(2002-1)" xfId="11084"/>
    <cellStyle name="_적격(화산) _집행 (2)_견적서(2001-1)_견적서(2002-1)_(현)영산강 화원지구 포장공사" xfId="11085"/>
    <cellStyle name="_적격(화산) _집행 (2)_견적서(2001-1)_견적서(2002-1)_견적서(2002-1)" xfId="11086"/>
    <cellStyle name="_적격(화산) _집행 (2)_견적서(2001-1)_견적서(2002-1)_견적서(2002-1)_(현)영산강 화원지구 포장공사" xfId="11087"/>
    <cellStyle name="_적격(화산) _집행 (2)_견적서(2001-1)_견적서(2002-1)_대중견적서(2002-1)" xfId="11088"/>
    <cellStyle name="_적격(화산) _집행 (2)_견적서(2001-1)_견적서(2002-1)_대중견적서(2002-1)_(현)영산강 화원지구 포장공사" xfId="11089"/>
    <cellStyle name="_적격(화산) _집행 (2)_견적서(2001-1.)" xfId="11090"/>
    <cellStyle name="_적격(화산) _집행 (2)_견적서(2001-1.)_(현)영산강 화원지구 포장공사" xfId="11091"/>
    <cellStyle name="_적격(화산) _집행 (2)_견적서(2001-1.)_견적서(2002-1)" xfId="11092"/>
    <cellStyle name="_적격(화산) _집행 (2)_견적서(2001-1.)_견적서(2002-1)_(현)영산강 화원지구 포장공사" xfId="11093"/>
    <cellStyle name="_적격(화산) _집행 (2)_견적서(2001-1.)_견적서(2002-1)_견적서(2002-1)" xfId="11094"/>
    <cellStyle name="_적격(화산) _집행 (2)_견적서(2001-1.)_견적서(2002-1)_견적서(2002-1)_(현)영산강 화원지구 포장공사" xfId="11095"/>
    <cellStyle name="_적격(화산) _집행 (2)_견적서(2001-1.)_견적서(2002-1)_대중견적서(2002-1)" xfId="11096"/>
    <cellStyle name="_적격(화산) _집행 (2)_견적서(2001-1.)_견적서(2002-1)_대중견적서(2002-1)_(현)영산강 화원지구 포장공사" xfId="11097"/>
    <cellStyle name="_적격(화산) _집행 (2)_견적서(2002-1)" xfId="11098"/>
    <cellStyle name="_적격(화산) _집행 (2)_견적서(2002-1)_(현)영산강 화원지구 포장공사" xfId="11099"/>
    <cellStyle name="_적격(화산) _집행 (2)_견적서(2002-1)_견적서(2002-1)" xfId="11100"/>
    <cellStyle name="_적격(화산) _집행 (2)_견적서(2002-1)_견적서(2002-1)_(현)영산강 화원지구 포장공사" xfId="11101"/>
    <cellStyle name="_적격(화산) _집행 (2)_견적서(2002-1)_대중견적서(2002-1)" xfId="11102"/>
    <cellStyle name="_적격(화산) _집행 (2)_견적서(2002-1)_대중견적서(2002-1)_(현)영산강 화원지구 포장공사" xfId="11103"/>
    <cellStyle name="_적격(화산) _집행 (93)" xfId="11104"/>
    <cellStyle name="_적격(화산) _집행 (93)_(현)영산강 화원지구 포장공사" xfId="11105"/>
    <cellStyle name="_적격(화산) _집행 (93)_견적서(2001-1)" xfId="11106"/>
    <cellStyle name="_적격(화산) _집행 (93)_견적서(2001-1)_(현)영산강 화원지구 포장공사" xfId="11107"/>
    <cellStyle name="_적격(화산) _집행 (93)_견적서(2001-1)_견적서(2002-1)" xfId="11108"/>
    <cellStyle name="_적격(화산) _집행 (93)_견적서(2001-1)_견적서(2002-1)_(현)영산강 화원지구 포장공사" xfId="11109"/>
    <cellStyle name="_적격(화산) _집행 (93)_견적서(2001-1)_견적서(2002-1)_견적서(2002-1)" xfId="11110"/>
    <cellStyle name="_적격(화산) _집행 (93)_견적서(2001-1)_견적서(2002-1)_견적서(2002-1)_(현)영산강 화원지구 포장공사" xfId="11111"/>
    <cellStyle name="_적격(화산) _집행 (93)_견적서(2001-1)_견적서(2002-1)_대중견적서(2002-1)" xfId="11112"/>
    <cellStyle name="_적격(화산) _집행 (93)_견적서(2001-1)_견적서(2002-1)_대중견적서(2002-1)_(현)영산강 화원지구 포장공사" xfId="11113"/>
    <cellStyle name="_적격(화산) _집행 (93)_견적서(2001-1.)" xfId="11114"/>
    <cellStyle name="_적격(화산) _집행 (93)_견적서(2001-1.)_(현)영산강 화원지구 포장공사" xfId="11115"/>
    <cellStyle name="_적격(화산) _집행 (93)_견적서(2001-1.)_견적서(2002-1)" xfId="11116"/>
    <cellStyle name="_적격(화산) _집행 (93)_견적서(2001-1.)_견적서(2002-1)_(현)영산강 화원지구 포장공사" xfId="11117"/>
    <cellStyle name="_적격(화산) _집행 (93)_견적서(2001-1.)_견적서(2002-1)_견적서(2002-1)" xfId="11118"/>
    <cellStyle name="_적격(화산) _집행 (93)_견적서(2001-1.)_견적서(2002-1)_견적서(2002-1)_(현)영산강 화원지구 포장공사" xfId="11119"/>
    <cellStyle name="_적격(화산) _집행 (93)_견적서(2001-1.)_견적서(2002-1)_대중견적서(2002-1)" xfId="11120"/>
    <cellStyle name="_적격(화산) _집행 (93)_견적서(2001-1.)_견적서(2002-1)_대중견적서(2002-1)_(현)영산강 화원지구 포장공사" xfId="11121"/>
    <cellStyle name="_적격(화산) _집행 (93)_견적서(2002-1)" xfId="11122"/>
    <cellStyle name="_적격(화산) _집행 (93)_견적서(2002-1)_(현)영산강 화원지구 포장공사" xfId="11123"/>
    <cellStyle name="_적격(화산) _집행 (93)_견적서(2002-1)_견적서(2002-1)" xfId="11124"/>
    <cellStyle name="_적격(화산) _집행 (93)_견적서(2002-1)_견적서(2002-1)_(현)영산강 화원지구 포장공사" xfId="11125"/>
    <cellStyle name="_적격(화산) _집행 (93)_견적서(2002-1)_대중견적서(2002-1)" xfId="11126"/>
    <cellStyle name="_적격(화산) _집행 (93)_견적서(2002-1)_대중견적서(2002-1)_(현)영산강 화원지구 포장공사" xfId="11127"/>
    <cellStyle name="_적격(화산) _철콘 (2)" xfId="11128"/>
    <cellStyle name="_적격(화산) _철콘 (2)_(현)영산강 화원지구 포장공사" xfId="11129"/>
    <cellStyle name="_적격(화산) _철콘 (2)_견적서(2001-1)" xfId="11130"/>
    <cellStyle name="_적격(화산) _철콘 (2)_견적서(2001-1)_(현)영산강 화원지구 포장공사" xfId="11131"/>
    <cellStyle name="_적격(화산) _철콘 (2)_견적서(2001-1)_견적서(2002-1)" xfId="11132"/>
    <cellStyle name="_적격(화산) _철콘 (2)_견적서(2001-1)_견적서(2002-1)_(현)영산강 화원지구 포장공사" xfId="11133"/>
    <cellStyle name="_적격(화산) _철콘 (2)_견적서(2001-1)_견적서(2002-1)_견적서(2002-1)" xfId="11134"/>
    <cellStyle name="_적격(화산) _철콘 (2)_견적서(2001-1)_견적서(2002-1)_견적서(2002-1)_(현)영산강 화원지구 포장공사" xfId="11135"/>
    <cellStyle name="_적격(화산) _철콘 (2)_견적서(2001-1)_견적서(2002-1)_대중견적서(2002-1)" xfId="11136"/>
    <cellStyle name="_적격(화산) _철콘 (2)_견적서(2001-1)_견적서(2002-1)_대중견적서(2002-1)_(현)영산강 화원지구 포장공사" xfId="11137"/>
    <cellStyle name="_적격(화산) _철콘 (2)_견적서(2001-1.)" xfId="11138"/>
    <cellStyle name="_적격(화산) _철콘 (2)_견적서(2001-1.)_(현)영산강 화원지구 포장공사" xfId="11139"/>
    <cellStyle name="_적격(화산) _철콘 (2)_견적서(2001-1.)_견적서(2002-1)" xfId="11140"/>
    <cellStyle name="_적격(화산) _철콘 (2)_견적서(2001-1.)_견적서(2002-1)_(현)영산강 화원지구 포장공사" xfId="11141"/>
    <cellStyle name="_적격(화산) _철콘 (2)_견적서(2001-1.)_견적서(2002-1)_견적서(2002-1)" xfId="11142"/>
    <cellStyle name="_적격(화산) _철콘 (2)_견적서(2001-1.)_견적서(2002-1)_견적서(2002-1)_(현)영산강 화원지구 포장공사" xfId="11143"/>
    <cellStyle name="_적격(화산) _철콘 (2)_견적서(2001-1.)_견적서(2002-1)_대중견적서(2002-1)" xfId="11144"/>
    <cellStyle name="_적격(화산) _철콘 (2)_견적서(2001-1.)_견적서(2002-1)_대중견적서(2002-1)_(현)영산강 화원지구 포장공사" xfId="11145"/>
    <cellStyle name="_적격(화산) _철콘 (2)_견적서(2002-1)" xfId="11146"/>
    <cellStyle name="_적격(화산) _철콘 (2)_견적서(2002-1)_(현)영산강 화원지구 포장공사" xfId="11147"/>
    <cellStyle name="_적격(화산) _철콘 (2)_견적서(2002-1)_견적서(2002-1)" xfId="11148"/>
    <cellStyle name="_적격(화산) _철콘 (2)_견적서(2002-1)_견적서(2002-1)_(현)영산강 화원지구 포장공사" xfId="11149"/>
    <cellStyle name="_적격(화산) _철콘 (2)_견적서(2002-1)_대중견적서(2002-1)" xfId="11150"/>
    <cellStyle name="_적격(화산) _철콘 (2)_견적서(2002-1)_대중견적서(2002-1)_(현)영산강 화원지구 포장공사" xfId="11151"/>
    <cellStyle name="_적격(화산) _철콘 (3)" xfId="11152"/>
    <cellStyle name="_적격(화산) _철콘 (3)_(현)영산강 화원지구 포장공사" xfId="11153"/>
    <cellStyle name="_적격(화산) _철콘 (3)_견적서(2001-1)" xfId="11154"/>
    <cellStyle name="_적격(화산) _철콘 (3)_견적서(2001-1)_(현)영산강 화원지구 포장공사" xfId="11155"/>
    <cellStyle name="_적격(화산) _철콘 (3)_견적서(2001-1)_견적서(2002-1)" xfId="11156"/>
    <cellStyle name="_적격(화산) _철콘 (3)_견적서(2001-1)_견적서(2002-1)_(현)영산강 화원지구 포장공사" xfId="11157"/>
    <cellStyle name="_적격(화산) _철콘 (3)_견적서(2001-1)_견적서(2002-1)_견적서(2002-1)" xfId="11158"/>
    <cellStyle name="_적격(화산) _철콘 (3)_견적서(2001-1)_견적서(2002-1)_견적서(2002-1)_(현)영산강 화원지구 포장공사" xfId="11159"/>
    <cellStyle name="_적격(화산) _철콘 (3)_견적서(2001-1)_견적서(2002-1)_대중견적서(2002-1)" xfId="11160"/>
    <cellStyle name="_적격(화산) _철콘 (3)_견적서(2001-1)_견적서(2002-1)_대중견적서(2002-1)_(현)영산강 화원지구 포장공사" xfId="11161"/>
    <cellStyle name="_적격(화산) _철콘 (3)_견적서(2001-1.)" xfId="11162"/>
    <cellStyle name="_적격(화산) _철콘 (3)_견적서(2001-1.)_(현)영산강 화원지구 포장공사" xfId="11163"/>
    <cellStyle name="_적격(화산) _철콘 (3)_견적서(2001-1.)_견적서(2002-1)" xfId="11164"/>
    <cellStyle name="_적격(화산) _철콘 (3)_견적서(2001-1.)_견적서(2002-1)_(현)영산강 화원지구 포장공사" xfId="11165"/>
    <cellStyle name="_적격(화산) _철콘 (3)_견적서(2001-1.)_견적서(2002-1)_견적서(2002-1)" xfId="11166"/>
    <cellStyle name="_적격(화산) _철콘 (3)_견적서(2001-1.)_견적서(2002-1)_견적서(2002-1)_(현)영산강 화원지구 포장공사" xfId="11167"/>
    <cellStyle name="_적격(화산) _철콘 (3)_견적서(2001-1.)_견적서(2002-1)_대중견적서(2002-1)" xfId="11168"/>
    <cellStyle name="_적격(화산) _철콘 (3)_견적서(2001-1.)_견적서(2002-1)_대중견적서(2002-1)_(현)영산강 화원지구 포장공사" xfId="11169"/>
    <cellStyle name="_적격(화산) _철콘 (3)_견적서(2002-1)" xfId="11170"/>
    <cellStyle name="_적격(화산) _철콘 (3)_견적서(2002-1)_(현)영산강 화원지구 포장공사" xfId="11171"/>
    <cellStyle name="_적격(화산) _철콘 (3)_견적서(2002-1)_견적서(2002-1)" xfId="11172"/>
    <cellStyle name="_적격(화산) _철콘 (3)_견적서(2002-1)_견적서(2002-1)_(현)영산강 화원지구 포장공사" xfId="11173"/>
    <cellStyle name="_적격(화산) _철콘 (3)_견적서(2002-1)_대중견적서(2002-1)" xfId="11174"/>
    <cellStyle name="_적격(화산) _철콘 (3)_견적서(2002-1)_대중견적서(2002-1)_(현)영산강 화원지구 포장공사" xfId="11175"/>
    <cellStyle name="_적격(화산) _철콘 (4)" xfId="11176"/>
    <cellStyle name="_적격(화산) _철콘 (4)_(현)영산강 화원지구 포장공사" xfId="11177"/>
    <cellStyle name="_적격(화산) _철콘 (4)_견적서(2001-1)" xfId="11178"/>
    <cellStyle name="_적격(화산) _철콘 (4)_견적서(2001-1)_(현)영산강 화원지구 포장공사" xfId="11179"/>
    <cellStyle name="_적격(화산) _철콘 (4)_견적서(2001-1)_견적서(2002-1)" xfId="11180"/>
    <cellStyle name="_적격(화산) _철콘 (4)_견적서(2001-1)_견적서(2002-1)_(현)영산강 화원지구 포장공사" xfId="11181"/>
    <cellStyle name="_적격(화산) _철콘 (4)_견적서(2001-1)_견적서(2002-1)_견적서(2002-1)" xfId="11182"/>
    <cellStyle name="_적격(화산) _철콘 (4)_견적서(2001-1)_견적서(2002-1)_견적서(2002-1)_(현)영산강 화원지구 포장공사" xfId="11183"/>
    <cellStyle name="_적격(화산) _철콘 (4)_견적서(2001-1)_견적서(2002-1)_대중견적서(2002-1)" xfId="11184"/>
    <cellStyle name="_적격(화산) _철콘 (4)_견적서(2001-1)_견적서(2002-1)_대중견적서(2002-1)_(현)영산강 화원지구 포장공사" xfId="11185"/>
    <cellStyle name="_적격(화산) _철콘 (4)_견적서(2001-1.)" xfId="11186"/>
    <cellStyle name="_적격(화산) _철콘 (4)_견적서(2001-1.)_(현)영산강 화원지구 포장공사" xfId="11187"/>
    <cellStyle name="_적격(화산) _철콘 (4)_견적서(2001-1.)_견적서(2002-1)" xfId="11188"/>
    <cellStyle name="_적격(화산) _철콘 (4)_견적서(2001-1.)_견적서(2002-1)_(현)영산강 화원지구 포장공사" xfId="11189"/>
    <cellStyle name="_적격(화산) _철콘 (4)_견적서(2001-1.)_견적서(2002-1)_견적서(2002-1)" xfId="11190"/>
    <cellStyle name="_적격(화산) _철콘 (4)_견적서(2001-1.)_견적서(2002-1)_견적서(2002-1)_(현)영산강 화원지구 포장공사" xfId="11191"/>
    <cellStyle name="_적격(화산) _철콘 (4)_견적서(2001-1.)_견적서(2002-1)_대중견적서(2002-1)" xfId="11192"/>
    <cellStyle name="_적격(화산) _철콘 (4)_견적서(2001-1.)_견적서(2002-1)_대중견적서(2002-1)_(현)영산강 화원지구 포장공사" xfId="11193"/>
    <cellStyle name="_적격(화산) _철콘 (4)_견적서(2002-1)" xfId="11194"/>
    <cellStyle name="_적격(화산) _철콘 (4)_견적서(2002-1)_(현)영산강 화원지구 포장공사" xfId="11195"/>
    <cellStyle name="_적격(화산) _철콘 (4)_견적서(2002-1)_견적서(2002-1)" xfId="11196"/>
    <cellStyle name="_적격(화산) _철콘 (4)_견적서(2002-1)_견적서(2002-1)_(현)영산강 화원지구 포장공사" xfId="11197"/>
    <cellStyle name="_적격(화산) _철콘 (4)_견적서(2002-1)_대중견적서(2002-1)" xfId="11198"/>
    <cellStyle name="_적격(화산) _철콘 (4)_견적서(2002-1)_대중견적서(2002-1)_(현)영산강 화원지구 포장공사" xfId="11199"/>
    <cellStyle name="_적격(화산) _철콘 (5)" xfId="11200"/>
    <cellStyle name="_적격(화산) _철콘 (5)_(현)영산강 화원지구 포장공사" xfId="11201"/>
    <cellStyle name="_적격(화산) _철콘 (5)_견적서(2001-1)" xfId="11202"/>
    <cellStyle name="_적격(화산) _철콘 (5)_견적서(2001-1)_(현)영산강 화원지구 포장공사" xfId="11203"/>
    <cellStyle name="_적격(화산) _철콘 (5)_견적서(2001-1)_견적서(2002-1)" xfId="11204"/>
    <cellStyle name="_적격(화산) _철콘 (5)_견적서(2001-1)_견적서(2002-1)_(현)영산강 화원지구 포장공사" xfId="11205"/>
    <cellStyle name="_적격(화산) _철콘 (5)_견적서(2001-1)_견적서(2002-1)_견적서(2002-1)" xfId="11206"/>
    <cellStyle name="_적격(화산) _철콘 (5)_견적서(2001-1)_견적서(2002-1)_견적서(2002-1)_(현)영산강 화원지구 포장공사" xfId="11207"/>
    <cellStyle name="_적격(화산) _철콘 (5)_견적서(2001-1)_견적서(2002-1)_대중견적서(2002-1)" xfId="11208"/>
    <cellStyle name="_적격(화산) _철콘 (5)_견적서(2001-1)_견적서(2002-1)_대중견적서(2002-1)_(현)영산강 화원지구 포장공사" xfId="11209"/>
    <cellStyle name="_적격(화산) _철콘 (5)_견적서(2001-1.)" xfId="11210"/>
    <cellStyle name="_적격(화산) _철콘 (5)_견적서(2001-1.)_(현)영산강 화원지구 포장공사" xfId="11211"/>
    <cellStyle name="_적격(화산) _철콘 (5)_견적서(2001-1.)_견적서(2002-1)" xfId="11212"/>
    <cellStyle name="_적격(화산) _철콘 (5)_견적서(2001-1.)_견적서(2002-1)_(현)영산강 화원지구 포장공사" xfId="11213"/>
    <cellStyle name="_적격(화산) _철콘 (5)_견적서(2001-1.)_견적서(2002-1)_견적서(2002-1)" xfId="11214"/>
    <cellStyle name="_적격(화산) _철콘 (5)_견적서(2001-1.)_견적서(2002-1)_견적서(2002-1)_(현)영산강 화원지구 포장공사" xfId="11215"/>
    <cellStyle name="_적격(화산) _철콘 (5)_견적서(2001-1.)_견적서(2002-1)_대중견적서(2002-1)" xfId="11216"/>
    <cellStyle name="_적격(화산) _철콘 (5)_견적서(2001-1.)_견적서(2002-1)_대중견적서(2002-1)_(현)영산강 화원지구 포장공사" xfId="11217"/>
    <cellStyle name="_적격(화산) _철콘 (5)_견적서(2002-1)" xfId="11218"/>
    <cellStyle name="_적격(화산) _철콘 (5)_견적서(2002-1)_(현)영산강 화원지구 포장공사" xfId="11219"/>
    <cellStyle name="_적격(화산) _철콘 (5)_견적서(2002-1)_견적서(2002-1)" xfId="11220"/>
    <cellStyle name="_적격(화산) _철콘 (5)_견적서(2002-1)_견적서(2002-1)_(현)영산강 화원지구 포장공사" xfId="11221"/>
    <cellStyle name="_적격(화산) _철콘 (5)_견적서(2002-1)_대중견적서(2002-1)" xfId="11222"/>
    <cellStyle name="_적격(화산) _철콘 (5)_견적서(2002-1)_대중견적서(2002-1)_(현)영산강 화원지구 포장공사" xfId="11223"/>
    <cellStyle name="_적격(화산) _충정로임시동력(계약)" xfId="7998"/>
    <cellStyle name="_적격(화산) _충정로임시동력(계약)_신사동업무시설빌딩분리" xfId="7999"/>
    <cellStyle name="_적격(화산) _충정로임시동력(계약)_입찰견적서(제출)" xfId="8000"/>
    <cellStyle name="_적격(화산) _충정로임시동력(계약)_입찰견적서(제출-세원NEGO)" xfId="8001"/>
    <cellStyle name="_적격(화산) _충정로임시동력(계약)_입찰견적서(제출-수정)" xfId="8002"/>
    <cellStyle name="_적격(화산) _토공 (2)" xfId="11224"/>
    <cellStyle name="_적격(화산) _토공 (2)_(현)영산강 화원지구 포장공사" xfId="11225"/>
    <cellStyle name="_적격(화산) _토공 (2)_견적서(2001-1)" xfId="11226"/>
    <cellStyle name="_적격(화산) _토공 (2)_견적서(2001-1)_(현)영산강 화원지구 포장공사" xfId="11227"/>
    <cellStyle name="_적격(화산) _토공 (2)_견적서(2001-1)_견적서(2002-1)" xfId="11228"/>
    <cellStyle name="_적격(화산) _토공 (2)_견적서(2001-1)_견적서(2002-1)_(현)영산강 화원지구 포장공사" xfId="11229"/>
    <cellStyle name="_적격(화산) _토공 (2)_견적서(2001-1)_견적서(2002-1)_견적서(2002-1)" xfId="11230"/>
    <cellStyle name="_적격(화산) _토공 (2)_견적서(2001-1)_견적서(2002-1)_견적서(2002-1)_(현)영산강 화원지구 포장공사" xfId="11231"/>
    <cellStyle name="_적격(화산) _토공 (2)_견적서(2001-1)_견적서(2002-1)_대중견적서(2002-1)" xfId="11232"/>
    <cellStyle name="_적격(화산) _토공 (2)_견적서(2001-1)_견적서(2002-1)_대중견적서(2002-1)_(현)영산강 화원지구 포장공사" xfId="11233"/>
    <cellStyle name="_적격(화산) _토공 (2)_견적서(2001-1.)" xfId="11234"/>
    <cellStyle name="_적격(화산) _토공 (2)_견적서(2001-1.)_(현)영산강 화원지구 포장공사" xfId="11235"/>
    <cellStyle name="_적격(화산) _토공 (2)_견적서(2001-1.)_견적서(2002-1)" xfId="11236"/>
    <cellStyle name="_적격(화산) _토공 (2)_견적서(2001-1.)_견적서(2002-1)_(현)영산강 화원지구 포장공사" xfId="11237"/>
    <cellStyle name="_적격(화산) _토공 (2)_견적서(2001-1.)_견적서(2002-1)_견적서(2002-1)" xfId="11238"/>
    <cellStyle name="_적격(화산) _토공 (2)_견적서(2001-1.)_견적서(2002-1)_견적서(2002-1)_(현)영산강 화원지구 포장공사" xfId="11239"/>
    <cellStyle name="_적격(화산) _토공 (2)_견적서(2001-1.)_견적서(2002-1)_대중견적서(2002-1)" xfId="11240"/>
    <cellStyle name="_적격(화산) _토공 (2)_견적서(2001-1.)_견적서(2002-1)_대중견적서(2002-1)_(현)영산강 화원지구 포장공사" xfId="11241"/>
    <cellStyle name="_적격(화산) _토공 (2)_견적서(2002-1)" xfId="11242"/>
    <cellStyle name="_적격(화산) _토공 (2)_견적서(2002-1)_(현)영산강 화원지구 포장공사" xfId="11243"/>
    <cellStyle name="_적격(화산) _토공 (2)_견적서(2002-1)_견적서(2002-1)" xfId="11244"/>
    <cellStyle name="_적격(화산) _토공 (2)_견적서(2002-1)_견적서(2002-1)_(현)영산강 화원지구 포장공사" xfId="11245"/>
    <cellStyle name="_적격(화산) _토공 (2)_견적서(2002-1)_대중견적서(2002-1)" xfId="11246"/>
    <cellStyle name="_적격(화산) _토공 (2)_견적서(2002-1)_대중견적서(2002-1)_(현)영산강 화원지구 포장공사" xfId="11247"/>
    <cellStyle name="_적격(화산) _평동내역(01.09.07,실행3,관급계상)" xfId="3699"/>
    <cellStyle name="_적격(화산) _평동내역(87.9%실행)" xfId="3700"/>
    <cellStyle name="_적격(화산) _평동산업단지진입도로개설공사(5공구)1.2공구(2월16일제출)" xfId="8003"/>
    <cellStyle name="_적격(화산) _평동산업단지진입도로개설공사(5공구)1.2공구(2월16일제출)_갑지양식(기본)" xfId="8004"/>
    <cellStyle name="_적격(화산) _하도1 (2)" xfId="11248"/>
    <cellStyle name="_적격(화산) _하도1 (2)_(현)영산강 화원지구 포장공사" xfId="11249"/>
    <cellStyle name="_적격(화산) _하도1 (2)_견적서(2001-1)" xfId="11250"/>
    <cellStyle name="_적격(화산) _하도1 (2)_견적서(2001-1)_(현)영산강 화원지구 포장공사" xfId="11251"/>
    <cellStyle name="_적격(화산) _하도1 (2)_견적서(2001-1)_견적서(2002-1)" xfId="11252"/>
    <cellStyle name="_적격(화산) _하도1 (2)_견적서(2001-1)_견적서(2002-1)_(현)영산강 화원지구 포장공사" xfId="11253"/>
    <cellStyle name="_적격(화산) _하도1 (2)_견적서(2001-1)_견적서(2002-1)_견적서(2002-1)" xfId="11254"/>
    <cellStyle name="_적격(화산) _하도1 (2)_견적서(2001-1)_견적서(2002-1)_견적서(2002-1)_(현)영산강 화원지구 포장공사" xfId="11255"/>
    <cellStyle name="_적격(화산) _하도1 (2)_견적서(2001-1)_견적서(2002-1)_대중견적서(2002-1)" xfId="11256"/>
    <cellStyle name="_적격(화산) _하도1 (2)_견적서(2001-1)_견적서(2002-1)_대중견적서(2002-1)_(현)영산강 화원지구 포장공사" xfId="11257"/>
    <cellStyle name="_적격(화산) _하도1 (2)_견적서(2001-1.)" xfId="11258"/>
    <cellStyle name="_적격(화산) _하도1 (2)_견적서(2001-1.)_(현)영산강 화원지구 포장공사" xfId="11259"/>
    <cellStyle name="_적격(화산) _하도1 (2)_견적서(2001-1.)_견적서(2002-1)" xfId="11260"/>
    <cellStyle name="_적격(화산) _하도1 (2)_견적서(2001-1.)_견적서(2002-1)_(현)영산강 화원지구 포장공사" xfId="11261"/>
    <cellStyle name="_적격(화산) _하도1 (2)_견적서(2001-1.)_견적서(2002-1)_견적서(2002-1)" xfId="11262"/>
    <cellStyle name="_적격(화산) _하도1 (2)_견적서(2001-1.)_견적서(2002-1)_견적서(2002-1)_(현)영산강 화원지구 포장공사" xfId="11263"/>
    <cellStyle name="_적격(화산) _하도1 (2)_견적서(2001-1.)_견적서(2002-1)_대중견적서(2002-1)" xfId="11264"/>
    <cellStyle name="_적격(화산) _하도1 (2)_견적서(2001-1.)_견적서(2002-1)_대중견적서(2002-1)_(현)영산강 화원지구 포장공사" xfId="11265"/>
    <cellStyle name="_적격(화산) _하도1 (2)_견적서(2002-1)" xfId="11266"/>
    <cellStyle name="_적격(화산) _하도1 (2)_견적서(2002-1)_(현)영산강 화원지구 포장공사" xfId="11267"/>
    <cellStyle name="_적격(화산) _하도1 (2)_견적서(2002-1)_견적서(2002-1)" xfId="11268"/>
    <cellStyle name="_적격(화산) _하도1 (2)_견적서(2002-1)_견적서(2002-1)_(현)영산강 화원지구 포장공사" xfId="11269"/>
    <cellStyle name="_적격(화산) _하도1 (2)_견적서(2002-1)_대중견적서(2002-1)" xfId="11270"/>
    <cellStyle name="_적격(화산) _하도1 (2)_견적서(2002-1)_대중견적서(2002-1)_(현)영산강 화원지구 포장공사" xfId="11271"/>
    <cellStyle name="_적격(화산) _하사항" xfId="11272"/>
    <cellStyle name="_적격(화산) _하사항_(현)영산강 화원지구 포장공사" xfId="11273"/>
    <cellStyle name="_적격(화산) _하사항_buip (2)" xfId="11274"/>
    <cellStyle name="_적격(화산) _하사항_buip (2)_(현)영산강 화원지구 포장공사" xfId="11275"/>
    <cellStyle name="_적격(화산) _하사항_buip (2)_견적서(2001-1)" xfId="11276"/>
    <cellStyle name="_적격(화산) _하사항_buip (2)_견적서(2001-1)_(현)영산강 화원지구 포장공사" xfId="11277"/>
    <cellStyle name="_적격(화산) _하사항_buip (2)_견적서(2001-1)_견적서(2002-1)" xfId="11278"/>
    <cellStyle name="_적격(화산) _하사항_buip (2)_견적서(2001-1)_견적서(2002-1)_(현)영산강 화원지구 포장공사" xfId="11279"/>
    <cellStyle name="_적격(화산) _하사항_buip (2)_견적서(2001-1)_견적서(2002-1)_견적서(2002-1)" xfId="11280"/>
    <cellStyle name="_적격(화산) _하사항_buip (2)_견적서(2001-1)_견적서(2002-1)_견적서(2002-1)_(현)영산강 화원지구 포장공사" xfId="11281"/>
    <cellStyle name="_적격(화산) _하사항_buip (2)_견적서(2001-1)_견적서(2002-1)_대중견적서(2002-1)" xfId="11282"/>
    <cellStyle name="_적격(화산) _하사항_buip (2)_견적서(2001-1)_견적서(2002-1)_대중견적서(2002-1)_(현)영산강 화원지구 포장공사" xfId="11283"/>
    <cellStyle name="_적격(화산) _하사항_buip (2)_견적서(2001-1.)" xfId="11284"/>
    <cellStyle name="_적격(화산) _하사항_buip (2)_견적서(2001-1.)_(현)영산강 화원지구 포장공사" xfId="11285"/>
    <cellStyle name="_적격(화산) _하사항_buip (2)_견적서(2001-1.)_견적서(2002-1)" xfId="11286"/>
    <cellStyle name="_적격(화산) _하사항_buip (2)_견적서(2001-1.)_견적서(2002-1)_(현)영산강 화원지구 포장공사" xfId="11287"/>
    <cellStyle name="_적격(화산) _하사항_buip (2)_견적서(2001-1.)_견적서(2002-1)_견적서(2002-1)" xfId="11288"/>
    <cellStyle name="_적격(화산) _하사항_buip (2)_견적서(2001-1.)_견적서(2002-1)_견적서(2002-1)_(현)영산강 화원지구 포장공사" xfId="11289"/>
    <cellStyle name="_적격(화산) _하사항_buip (2)_견적서(2001-1.)_견적서(2002-1)_대중견적서(2002-1)" xfId="11290"/>
    <cellStyle name="_적격(화산) _하사항_buip (2)_견적서(2001-1.)_견적서(2002-1)_대중견적서(2002-1)_(현)영산강 화원지구 포장공사" xfId="11291"/>
    <cellStyle name="_적격(화산) _하사항_buip (2)_견적서(2002-1)" xfId="11292"/>
    <cellStyle name="_적격(화산) _하사항_buip (2)_견적서(2002-1)_(현)영산강 화원지구 포장공사" xfId="11293"/>
    <cellStyle name="_적격(화산) _하사항_buip (2)_견적서(2002-1)_견적서(2002-1)" xfId="11294"/>
    <cellStyle name="_적격(화산) _하사항_buip (2)_견적서(2002-1)_견적서(2002-1)_(현)영산강 화원지구 포장공사" xfId="11295"/>
    <cellStyle name="_적격(화산) _하사항_buip (2)_견적서(2002-1)_대중견적서(2002-1)" xfId="11296"/>
    <cellStyle name="_적격(화산) _하사항_buip (2)_견적서(2002-1)_대중견적서(2002-1)_(현)영산강 화원지구 포장공사" xfId="11297"/>
    <cellStyle name="_적격(화산) _하사항_ip (2)" xfId="11298"/>
    <cellStyle name="_적격(화산) _하사항_ip (2)_(현)영산강 화원지구 포장공사" xfId="11299"/>
    <cellStyle name="_적격(화산) _하사항_ip (2)_견적서(2001-1)" xfId="11300"/>
    <cellStyle name="_적격(화산) _하사항_ip (2)_견적서(2001-1)_(현)영산강 화원지구 포장공사" xfId="11301"/>
    <cellStyle name="_적격(화산) _하사항_ip (2)_견적서(2001-1)_견적서(2002-1)" xfId="11302"/>
    <cellStyle name="_적격(화산) _하사항_ip (2)_견적서(2001-1)_견적서(2002-1)_(현)영산강 화원지구 포장공사" xfId="11303"/>
    <cellStyle name="_적격(화산) _하사항_ip (2)_견적서(2001-1)_견적서(2002-1)_견적서(2002-1)" xfId="11304"/>
    <cellStyle name="_적격(화산) _하사항_ip (2)_견적서(2001-1)_견적서(2002-1)_견적서(2002-1)_(현)영산강 화원지구 포장공사" xfId="11305"/>
    <cellStyle name="_적격(화산) _하사항_ip (2)_견적서(2001-1)_견적서(2002-1)_대중견적서(2002-1)" xfId="11306"/>
    <cellStyle name="_적격(화산) _하사항_ip (2)_견적서(2001-1)_견적서(2002-1)_대중견적서(2002-1)_(현)영산강 화원지구 포장공사" xfId="11307"/>
    <cellStyle name="_적격(화산) _하사항_ip (2)_견적서(2001-1.)" xfId="11308"/>
    <cellStyle name="_적격(화산) _하사항_ip (2)_견적서(2001-1.)_(현)영산강 화원지구 포장공사" xfId="11309"/>
    <cellStyle name="_적격(화산) _하사항_ip (2)_견적서(2001-1.)_견적서(2002-1)" xfId="11310"/>
    <cellStyle name="_적격(화산) _하사항_ip (2)_견적서(2001-1.)_견적서(2002-1)_(현)영산강 화원지구 포장공사" xfId="11311"/>
    <cellStyle name="_적격(화산) _하사항_ip (2)_견적서(2001-1.)_견적서(2002-1)_견적서(2002-1)" xfId="11312"/>
    <cellStyle name="_적격(화산) _하사항_ip (2)_견적서(2001-1.)_견적서(2002-1)_견적서(2002-1)_(현)영산강 화원지구 포장공사" xfId="11313"/>
    <cellStyle name="_적격(화산) _하사항_ip (2)_견적서(2001-1.)_견적서(2002-1)_대중견적서(2002-1)" xfId="11314"/>
    <cellStyle name="_적격(화산) _하사항_ip (2)_견적서(2001-1.)_견적서(2002-1)_대중견적서(2002-1)_(현)영산강 화원지구 포장공사" xfId="11315"/>
    <cellStyle name="_적격(화산) _하사항_ip (2)_견적서(2002-1)" xfId="11316"/>
    <cellStyle name="_적격(화산) _하사항_ip (2)_견적서(2002-1)_(현)영산강 화원지구 포장공사" xfId="11317"/>
    <cellStyle name="_적격(화산) _하사항_ip (2)_견적서(2002-1)_견적서(2002-1)" xfId="11318"/>
    <cellStyle name="_적격(화산) _하사항_ip (2)_견적서(2002-1)_견적서(2002-1)_(현)영산강 화원지구 포장공사" xfId="11319"/>
    <cellStyle name="_적격(화산) _하사항_ip (2)_견적서(2002-1)_대중견적서(2002-1)" xfId="11320"/>
    <cellStyle name="_적격(화산) _하사항_ip (2)_견적서(2002-1)_대중견적서(2002-1)_(현)영산강 화원지구 포장공사" xfId="11321"/>
    <cellStyle name="_적격(화산) _하사항_jipbun (2)" xfId="11322"/>
    <cellStyle name="_적격(화산) _하사항_jipbun (2)_(현)영산강 화원지구 포장공사" xfId="11323"/>
    <cellStyle name="_적격(화산) _하사항_jipbun (2)_견적서(2001-1)" xfId="11324"/>
    <cellStyle name="_적격(화산) _하사항_jipbun (2)_견적서(2001-1)_(현)영산강 화원지구 포장공사" xfId="11325"/>
    <cellStyle name="_적격(화산) _하사항_jipbun (2)_견적서(2001-1)_견적서(2002-1)" xfId="11326"/>
    <cellStyle name="_적격(화산) _하사항_jipbun (2)_견적서(2001-1)_견적서(2002-1)_(현)영산강 화원지구 포장공사" xfId="11327"/>
    <cellStyle name="_적격(화산) _하사항_jipbun (2)_견적서(2001-1)_견적서(2002-1)_견적서(2002-1)" xfId="11328"/>
    <cellStyle name="_적격(화산) _하사항_jipbun (2)_견적서(2001-1)_견적서(2002-1)_견적서(2002-1)_(현)영산강 화원지구 포장공사" xfId="11329"/>
    <cellStyle name="_적격(화산) _하사항_jipbun (2)_견적서(2001-1)_견적서(2002-1)_대중견적서(2002-1)" xfId="11330"/>
    <cellStyle name="_적격(화산) _하사항_jipbun (2)_견적서(2001-1)_견적서(2002-1)_대중견적서(2002-1)_(현)영산강 화원지구 포장공사" xfId="11331"/>
    <cellStyle name="_적격(화산) _하사항_jipbun (2)_견적서(2001-1.)" xfId="11332"/>
    <cellStyle name="_적격(화산) _하사항_jipbun (2)_견적서(2001-1.)_(현)영산강 화원지구 포장공사" xfId="11333"/>
    <cellStyle name="_적격(화산) _하사항_jipbun (2)_견적서(2001-1.)_견적서(2002-1)" xfId="11334"/>
    <cellStyle name="_적격(화산) _하사항_jipbun (2)_견적서(2001-1.)_견적서(2002-1)_(현)영산강 화원지구 포장공사" xfId="11335"/>
    <cellStyle name="_적격(화산) _하사항_jipbun (2)_견적서(2001-1.)_견적서(2002-1)_견적서(2002-1)" xfId="11336"/>
    <cellStyle name="_적격(화산) _하사항_jipbun (2)_견적서(2001-1.)_견적서(2002-1)_견적서(2002-1)_(현)영산강 화원지구 포장공사" xfId="11337"/>
    <cellStyle name="_적격(화산) _하사항_jipbun (2)_견적서(2001-1.)_견적서(2002-1)_대중견적서(2002-1)" xfId="11338"/>
    <cellStyle name="_적격(화산) _하사항_jipbun (2)_견적서(2001-1.)_견적서(2002-1)_대중견적서(2002-1)_(현)영산강 화원지구 포장공사" xfId="11339"/>
    <cellStyle name="_적격(화산) _하사항_jipbun (2)_견적서(2002-1)" xfId="11340"/>
    <cellStyle name="_적격(화산) _하사항_jipbun (2)_견적서(2002-1)_(현)영산강 화원지구 포장공사" xfId="11341"/>
    <cellStyle name="_적격(화산) _하사항_jipbun (2)_견적서(2002-1)_견적서(2002-1)" xfId="11342"/>
    <cellStyle name="_적격(화산) _하사항_jipbun (2)_견적서(2002-1)_견적서(2002-1)_(현)영산강 화원지구 포장공사" xfId="11343"/>
    <cellStyle name="_적격(화산) _하사항_jipbun (2)_견적서(2002-1)_대중견적서(2002-1)" xfId="11344"/>
    <cellStyle name="_적격(화산) _하사항_jipbun (2)_견적서(2002-1)_대중견적서(2002-1)_(현)영산강 화원지구 포장공사" xfId="11345"/>
    <cellStyle name="_적격(화산) _하사항_견적서(2001-1)" xfId="11346"/>
    <cellStyle name="_적격(화산) _하사항_견적서(2001-1)_(현)영산강 화원지구 포장공사" xfId="11347"/>
    <cellStyle name="_적격(화산) _하사항_견적서(2001-1)_견적서(2002-1)" xfId="11348"/>
    <cellStyle name="_적격(화산) _하사항_견적서(2001-1)_견적서(2002-1)_(현)영산강 화원지구 포장공사" xfId="11349"/>
    <cellStyle name="_적격(화산) _하사항_견적서(2001-1)_견적서(2002-1)_견적서(2002-1)" xfId="11350"/>
    <cellStyle name="_적격(화산) _하사항_견적서(2001-1)_견적서(2002-1)_견적서(2002-1)_(현)영산강 화원지구 포장공사" xfId="11351"/>
    <cellStyle name="_적격(화산) _하사항_견적서(2001-1)_견적서(2002-1)_대중견적서(2002-1)" xfId="11352"/>
    <cellStyle name="_적격(화산) _하사항_견적서(2001-1)_견적서(2002-1)_대중견적서(2002-1)_(현)영산강 화원지구 포장공사" xfId="11353"/>
    <cellStyle name="_적격(화산) _하사항_견적서(2001-1.)" xfId="11354"/>
    <cellStyle name="_적격(화산) _하사항_견적서(2001-1.)_(현)영산강 화원지구 포장공사" xfId="11355"/>
    <cellStyle name="_적격(화산) _하사항_견적서(2001-1.)_견적서(2002-1)" xfId="11356"/>
    <cellStyle name="_적격(화산) _하사항_견적서(2001-1.)_견적서(2002-1)_(현)영산강 화원지구 포장공사" xfId="11357"/>
    <cellStyle name="_적격(화산) _하사항_견적서(2001-1.)_견적서(2002-1)_견적서(2002-1)" xfId="11358"/>
    <cellStyle name="_적격(화산) _하사항_견적서(2001-1.)_견적서(2002-1)_견적서(2002-1)_(현)영산강 화원지구 포장공사" xfId="11359"/>
    <cellStyle name="_적격(화산) _하사항_견적서(2001-1.)_견적서(2002-1)_대중견적서(2002-1)" xfId="11360"/>
    <cellStyle name="_적격(화산) _하사항_견적서(2001-1.)_견적서(2002-1)_대중견적서(2002-1)_(현)영산강 화원지구 포장공사" xfId="11361"/>
    <cellStyle name="_적격(화산) _하사항_견적서(2002-1)" xfId="11362"/>
    <cellStyle name="_적격(화산) _하사항_견적서(2002-1)_(현)영산강 화원지구 포장공사" xfId="11363"/>
    <cellStyle name="_적격(화산) _하사항_견적서(2002-1)_견적서(2002-1)" xfId="11364"/>
    <cellStyle name="_적격(화산) _하사항_견적서(2002-1)_견적서(2002-1)_(현)영산강 화원지구 포장공사" xfId="11365"/>
    <cellStyle name="_적격(화산) _하사항_견적서(2002-1)_대중견적서(2002-1)" xfId="11366"/>
    <cellStyle name="_적격(화산) _하사항_견적서(2002-1)_대중견적서(2002-1)_(현)영산강 화원지구 포장공사" xfId="11367"/>
    <cellStyle name="_적격예상투찰" xfId="6224"/>
    <cellStyle name="_적격예상투찰_설계내역(1-2차분 45억)당초 변경" xfId="6225"/>
    <cellStyle name="_적격예상투찰_설계내역(1-2차분 45억)당초 변경_ES적용금액산출(2002.8.14)" xfId="6226"/>
    <cellStyle name="_적격예상투찰_설계내역(1-2차분 45억)당초 변경_원주적용대가" xfId="6227"/>
    <cellStyle name="_적용단가표" xfId="6228"/>
    <cellStyle name="_전기공사" xfId="485"/>
    <cellStyle name="_전남도청사최종납품" xfId="486"/>
    <cellStyle name="_전남도청사최종납품(작업이)2" xfId="487"/>
    <cellStyle name="_전력SCADA 2003.11.25(한화스타일)" xfId="8005"/>
    <cellStyle name="_전시show case내역서09(1).12" xfId="489"/>
    <cellStyle name="_전시용영상HW" xfId="488"/>
    <cellStyle name="_전자지불(삼성SDS)" xfId="490"/>
    <cellStyle name="_전자지불-(케이비)" xfId="491"/>
    <cellStyle name="_전체공사내역서" xfId="6656"/>
    <cellStyle name="_정보통신-광통신망관리(050214)" xfId="492"/>
    <cellStyle name="_정보통신대학원 일위대가" xfId="8006"/>
    <cellStyle name="_정산양식 (version 1)" xfId="6657"/>
    <cellStyle name="_정산잡비" xfId="6229"/>
    <cellStyle name="_제일은행하계근무복" xfId="493"/>
    <cellStyle name="_제작업체견적(스테이지넷)" xfId="494"/>
    <cellStyle name="_제조원가-1" xfId="495"/>
    <cellStyle name="_제주한화콘도" xfId="496"/>
    <cellStyle name="_조경이식실정보고(굴취신규)" xfId="3701"/>
    <cellStyle name="_조달청양식(슬기띠퇴직고용)" xfId="6230"/>
    <cellStyle name="_조달청양식(퇴직고용)" xfId="6231"/>
    <cellStyle name="_조달청양식(퇴직고용)_1공구" xfId="6232"/>
    <cellStyle name="_조달청양식(퇴직고용)_1공구_보고서(3공구-4월7)" xfId="6233"/>
    <cellStyle name="_조달청양식(퇴직고용)_고서-담양(2공구) 3차 ES 보고서(9월1일)" xfId="6234"/>
    <cellStyle name="_조달청양식(퇴직고용)_고서담양(2공구)_04.07" xfId="6235"/>
    <cellStyle name="_조달청양식(퇴직고용)_보고서(1공구)-4월7일" xfId="6236"/>
    <cellStyle name="_조달청양식(퇴직고용)_보고서(2004년2월1일자)" xfId="6237"/>
    <cellStyle name="_조달청양식(퇴직고용)_보고서(2공구)" xfId="6238"/>
    <cellStyle name="_조달청양식(퇴직고용)_보고서(3공구)-3월14일" xfId="6239"/>
    <cellStyle name="_조달청양식(퇴직고용)_보고서(3공구-3월14)" xfId="6240"/>
    <cellStyle name="_조달청양식(퇴직고용)_보고서(3공구-4월7)" xfId="6241"/>
    <cellStyle name="_조달청양식(퇴직고용)_보고서(4공구)" xfId="6242"/>
    <cellStyle name="_조달청양식(퇴직고용)_보고서(4공구)_보고서(3공구-4월7)" xfId="6243"/>
    <cellStyle name="_조달청양식(퇴직고용)_보고서(5공구)" xfId="6244"/>
    <cellStyle name="_조달청양식(퇴직고용)_보고서(7공구)" xfId="6245"/>
    <cellStyle name="_조달청양식(퇴직고용)_보고서(7공구)_보고서(3공구-4월7)" xfId="6246"/>
    <cellStyle name="_조달청양식(퇴직고용)_보고서(건축)50" xfId="6247"/>
    <cellStyle name="_조달청양식(퇴직고용)_보고서(건축)6번이슬정오" xfId="6248"/>
    <cellStyle name="_조달청양식(퇴직고용)_보고서(토목)" xfId="6249"/>
    <cellStyle name="_조달청양식(퇴직고용)_북면원덕 보고서" xfId="6250"/>
    <cellStyle name="_조달청양식(퇴직고용)_북면원덕 보고서(조달청양식)2004년4월30일-최종수정" xfId="6251"/>
    <cellStyle name="_조달청양식(퇴직고용)_북면원덕(예상K치)" xfId="6252"/>
    <cellStyle name="_조달청양식(퇴직고용)_분당선(왕십리-청담간)" xfId="6253"/>
    <cellStyle name="_조달청양식(퇴직고용)_붙임12참조(현풍-김천6공구)" xfId="6254"/>
    <cellStyle name="_조달청양식(퇴직고용)_서울지하철 301 ES 보고서(9월1일)" xfId="6255"/>
    <cellStyle name="_조달청양식(퇴직고용)_서울지하철 301 ES 보고서(9월1일)수정" xfId="6256"/>
    <cellStyle name="_조달청양식(퇴직고용)_성남도촌지구 1차 ES 보고서" xfId="6257"/>
    <cellStyle name="_조달청양식(퇴직고용)_장담2공구 수정보고서(11월18일자)" xfId="6258"/>
    <cellStyle name="_조달청양식(퇴직고용)_장담2공구 총괄보고서" xfId="6259"/>
    <cellStyle name="_조달청양식(퇴직고용)_장담보고서(2공구)-4월1일" xfId="6260"/>
    <cellStyle name="_조달청양식(퇴직고용)_장담보고서(2공구)-건축" xfId="6261"/>
    <cellStyle name="_조달청양식(퇴직고용)_장담보고서(3공구)-2월28일-예상치" xfId="6262"/>
    <cellStyle name="_조달청양식(퇴직고용)_장담보고서(3공구)3차보고서(08월31일자)" xfId="6263"/>
    <cellStyle name="_조달청양식(퇴직고용)_전체간지" xfId="6264"/>
    <cellStyle name="_조달청양식(퇴직고용)_정천상전1차ES보고서(8월31일자)" xfId="6265"/>
    <cellStyle name="_조달청양식(퇴직고용)_조달청양식산출근거대당1" xfId="6266"/>
    <cellStyle name="_조목스크린-제작" xfId="497"/>
    <cellStyle name="_조인양식" xfId="8007"/>
    <cellStyle name="_조합견적" xfId="498"/>
    <cellStyle name="_주차관제견적" xfId="8008"/>
    <cellStyle name="_중부지역본부-" xfId="499"/>
    <cellStyle name="_중앙분리대 단가산출서" xfId="6267"/>
    <cellStyle name="_중앙분리대 단가산출서_1" xfId="6268"/>
    <cellStyle name="_중앙분리대 단가산출서_설계서(발주용)" xfId="6269"/>
    <cellStyle name="_중앙분리대 단가산출서_설계제잡비(도급비율)" xfId="6270"/>
    <cellStyle name="_증권예탁원_퇴직연금시스템_구축_요약_Ver2" xfId="509"/>
    <cellStyle name="_지반조사비내역서_감포관광단지" xfId="8009"/>
    <cellStyle name="_직접경비" xfId="510"/>
    <cellStyle name="_집계" xfId="8010"/>
    <cellStyle name="_집행갑지 " xfId="6271"/>
    <cellStyle name="_집행갑지 _(현)영산강 화원지구 포장공사" xfId="11368"/>
    <cellStyle name="_집행갑지 _★이화-삼계도급실행(2003.04.11)" xfId="8011"/>
    <cellStyle name="_집행갑지 _111" xfId="6272"/>
    <cellStyle name="_집행갑지 _1공구" xfId="6273"/>
    <cellStyle name="_집행갑지 _1공구_보고서(3공구-4월7)" xfId="6274"/>
    <cellStyle name="_집행갑지 _K2_3공구" xfId="6275"/>
    <cellStyle name="_집행갑지 _K2_3공구_보고서(3공구-4월7)" xfId="6276"/>
    <cellStyle name="_집행갑지 _K치(20020331)" xfId="6277"/>
    <cellStyle name="_집행갑지 _K치(20020331)_1공구" xfId="6278"/>
    <cellStyle name="_집행갑지 _K치(20020331)_1공구_보고서(3공구-4월7)" xfId="6279"/>
    <cellStyle name="_집행갑지 _K치(20020331)_K치(2002-8월)" xfId="6280"/>
    <cellStyle name="_집행갑지 _K치(20020331)_K치(2002-8월)_1공구" xfId="6281"/>
    <cellStyle name="_집행갑지 _K치(20020331)_K치(2002-8월)_1공구_보고서(3공구-4월7)" xfId="6282"/>
    <cellStyle name="_집행갑지 _K치(20020331)_K치(2002-8월)_고서-담양(2공구) 3차 ES 보고서(9월1일)" xfId="6283"/>
    <cellStyle name="_집행갑지 _K치(20020331)_K치(2002-8월)_고서담양(2공구)_04.07" xfId="6284"/>
    <cellStyle name="_집행갑지 _K치(20020331)_K치(2002-8월)_내역서( 부지임대료제외)" xfId="6285"/>
    <cellStyle name="_집행갑지 _K치(20020331)_K치(2002-8월)_내역서( 부지임대료제외)_보고서(3공구-4월7)" xfId="6286"/>
    <cellStyle name="_집행갑지 _K치(20020331)_K치(2002-8월)_보고서(1공구)-4월7일" xfId="6287"/>
    <cellStyle name="_집행갑지 _K치(20020331)_K치(2002-8월)_보고서(2004년2월1일자)" xfId="6288"/>
    <cellStyle name="_집행갑지 _K치(20020331)_K치(2002-8월)_보고서(2공구)" xfId="6289"/>
    <cellStyle name="_집행갑지 _K치(20020331)_K치(2002-8월)_보고서(3공구)-3월14일" xfId="6290"/>
    <cellStyle name="_집행갑지 _K치(20020331)_K치(2002-8월)_보고서(3공구-3월14)" xfId="6291"/>
    <cellStyle name="_집행갑지 _K치(20020331)_K치(2002-8월)_보고서(3공구-4월7)" xfId="6292"/>
    <cellStyle name="_집행갑지 _K치(20020331)_K치(2002-8월)_보고서(4공구)" xfId="6293"/>
    <cellStyle name="_집행갑지 _K치(20020331)_K치(2002-8월)_보고서(4공구)_보고서(3공구-4월7)" xfId="6294"/>
    <cellStyle name="_집행갑지 _K치(20020331)_K치(2002-8월)_보고서(5공구)" xfId="6295"/>
    <cellStyle name="_집행갑지 _K치(20020331)_K치(2002-8월)_보고서(7공구)" xfId="6296"/>
    <cellStyle name="_집행갑지 _K치(20020331)_K치(2002-8월)_보고서(7공구)_보고서(3공구-4월7)" xfId="6297"/>
    <cellStyle name="_집행갑지 _K치(20020331)_K치(2002-8월)_보고서(건축)50" xfId="6298"/>
    <cellStyle name="_집행갑지 _K치(20020331)_K치(2002-8월)_보고서(건축)6번이슬정오" xfId="6299"/>
    <cellStyle name="_집행갑지 _K치(20020331)_K치(2002-8월)_보고서(토목)" xfId="6300"/>
    <cellStyle name="_집행갑지 _K치(20020331)_K치(2002-8월)_북면원덕 보고서" xfId="6301"/>
    <cellStyle name="_집행갑지 _K치(20020331)_K치(2002-8월)_북면원덕 보고서(조달청양식)2004년4월30일-최종수정" xfId="6302"/>
    <cellStyle name="_집행갑지 _K치(20020331)_K치(2002-8월)_북면원덕(예상K치)" xfId="6303"/>
    <cellStyle name="_집행갑지 _K치(20020331)_K치(2002-8월)_분당선(왕십리-청담간)" xfId="6304"/>
    <cellStyle name="_집행갑지 _K치(20020331)_K치(2002-8월)_붙임12참조(현풍-김천6공구)" xfId="6305"/>
    <cellStyle name="_집행갑지 _K치(20020331)_K치(2002-8월)_서울지하철 301 ES 보고서(9월1일)" xfId="6306"/>
    <cellStyle name="_집행갑지 _K치(20020331)_K치(2002-8월)_서울지하철 301 ES 보고서(9월1일)수정" xfId="6307"/>
    <cellStyle name="_집행갑지 _K치(20020331)_K치(2002-8월)_서천공주4공구조달청양식" xfId="6308"/>
    <cellStyle name="_집행갑지 _K치(20020331)_K치(2002-8월)_서천공주4공구조달청양식_보고서(3공구-4월7)" xfId="6309"/>
    <cellStyle name="_집행갑지 _K치(20020331)_K치(2002-8월)_성남도촌지구 1차 ES 보고서" xfId="6310"/>
    <cellStyle name="_집행갑지 _K치(20020331)_K치(2002-8월)_장담2공구 수정보고서(11월18일자)" xfId="6311"/>
    <cellStyle name="_집행갑지 _K치(20020331)_K치(2002-8월)_장담2공구 총괄보고서" xfId="6312"/>
    <cellStyle name="_집행갑지 _K치(20020331)_K치(2002-8월)_장담보고서(2공구)-4월1일" xfId="6313"/>
    <cellStyle name="_집행갑지 _K치(20020331)_K치(2002-8월)_장담보고서(2공구)-건축" xfId="6314"/>
    <cellStyle name="_집행갑지 _K치(20020331)_K치(2002-8월)_장담보고서(3공구)-2월28일-예상치" xfId="6315"/>
    <cellStyle name="_집행갑지 _K치(20020331)_K치(2002-8월)_장담보고서(3공구)3차보고서(08월31일자)" xfId="6316"/>
    <cellStyle name="_집행갑지 _K치(20020331)_K치(2002-8월)_전체간지" xfId="6317"/>
    <cellStyle name="_집행갑지 _K치(20020331)_K치(2002-8월)_정천상전1차ES보고서(8월31일자)" xfId="6318"/>
    <cellStyle name="_집행갑지 _K치(20020331)_K치(2002-8월)_조달청양식산출근거대당1" xfId="6319"/>
    <cellStyle name="_집행갑지 _K치(20020331)_고서-담양(2공구) 3차 ES 보고서(9월1일)" xfId="6320"/>
    <cellStyle name="_집행갑지 _K치(20020331)_고서담양(2공구)_04.07" xfId="6321"/>
    <cellStyle name="_집행갑지 _K치(20020331)_내역서( 부지임대료제외)" xfId="6322"/>
    <cellStyle name="_집행갑지 _K치(20020331)_내역서( 부지임대료제외)_보고서(3공구-4월7)" xfId="6323"/>
    <cellStyle name="_집행갑지 _K치(20020331)_보고서(1공구)-4월7일" xfId="6324"/>
    <cellStyle name="_집행갑지 _K치(20020331)_보고서(2004년2월1일자)" xfId="6325"/>
    <cellStyle name="_집행갑지 _K치(20020331)_보고서(2공구)" xfId="6326"/>
    <cellStyle name="_집행갑지 _K치(20020331)_보고서(3공구)-3월14일" xfId="6327"/>
    <cellStyle name="_집행갑지 _K치(20020331)_보고서(3공구-3월14)" xfId="6328"/>
    <cellStyle name="_집행갑지 _K치(20020331)_보고서(3공구-4월7)" xfId="6329"/>
    <cellStyle name="_집행갑지 _K치(20020331)_보고서(4공구)" xfId="6330"/>
    <cellStyle name="_집행갑지 _K치(20020331)_보고서(4공구)_보고서(3공구-4월7)" xfId="6331"/>
    <cellStyle name="_집행갑지 _K치(20020331)_보고서(5공구)" xfId="6332"/>
    <cellStyle name="_집행갑지 _K치(20020331)_보고서(7공구)" xfId="6333"/>
    <cellStyle name="_집행갑지 _K치(20020331)_보고서(7공구)_보고서(3공구-4월7)" xfId="6334"/>
    <cellStyle name="_집행갑지 _K치(20020331)_보고서(건축)50" xfId="6335"/>
    <cellStyle name="_집행갑지 _K치(20020331)_보고서(건축)6번이슬정오" xfId="6336"/>
    <cellStyle name="_집행갑지 _K치(20020331)_보고서(토목)" xfId="6337"/>
    <cellStyle name="_집행갑지 _K치(20020331)_북면원덕 보고서" xfId="6338"/>
    <cellStyle name="_집행갑지 _K치(20020331)_북면원덕 보고서(조달청양식)2004년4월30일-최종수정" xfId="6339"/>
    <cellStyle name="_집행갑지 _K치(20020331)_북면원덕(예상K치)" xfId="6340"/>
    <cellStyle name="_집행갑지 _K치(20020331)_분당선(왕십리-청담간)" xfId="6341"/>
    <cellStyle name="_집행갑지 _K치(20020331)_붙임12참조(현풍-김천6공구)" xfId="6342"/>
    <cellStyle name="_집행갑지 _K치(20020331)_서울지하철 301 ES 보고서(9월1일)" xfId="6343"/>
    <cellStyle name="_집행갑지 _K치(20020331)_서울지하철 301 ES 보고서(9월1일)수정" xfId="6344"/>
    <cellStyle name="_집행갑지 _K치(20020331)_서천공주4공구조달청양식" xfId="6345"/>
    <cellStyle name="_집행갑지 _K치(20020331)_서천공주4공구조달청양식_보고서(3공구-4월7)" xfId="6346"/>
    <cellStyle name="_집행갑지 _K치(20020331)_성남도촌지구 1차 ES 보고서" xfId="6347"/>
    <cellStyle name="_집행갑지 _K치(20020331)_장담2공구 수정보고서(11월18일자)" xfId="6348"/>
    <cellStyle name="_집행갑지 _K치(20020331)_장담2공구 총괄보고서" xfId="6349"/>
    <cellStyle name="_집행갑지 _K치(20020331)_장담보고서(2공구)-4월1일" xfId="6350"/>
    <cellStyle name="_집행갑지 _K치(20020331)_장담보고서(2공구)-건축" xfId="6351"/>
    <cellStyle name="_집행갑지 _K치(20020331)_장담보고서(3공구)-2월28일-예상치" xfId="6352"/>
    <cellStyle name="_집행갑지 _K치(20020331)_장담보고서(3공구)3차보고서(08월31일자)" xfId="6353"/>
    <cellStyle name="_집행갑지 _K치(20020331)_전체간지" xfId="6354"/>
    <cellStyle name="_집행갑지 _K치(20020331)_정천상전1차ES보고서(8월31일자)" xfId="6355"/>
    <cellStyle name="_집행갑지 _K치(20020331)_조달청양식산출근거대당1" xfId="6356"/>
    <cellStyle name="_집행갑지 _k치(2003.4.7)" xfId="6357"/>
    <cellStyle name="_집행갑지 _k치(2003.4.7)_보고서(3공구-4월7)" xfId="6358"/>
    <cellStyle name="_집행갑지 _K치(확장1공구)" xfId="6359"/>
    <cellStyle name="_집행갑지 _갑지양식(기본)" xfId="8012"/>
    <cellStyle name="_집행갑지 _견적서(2001-1)" xfId="11369"/>
    <cellStyle name="_집행갑지 _견적서(2001-1)_(현)영산강 화원지구 포장공사" xfId="11370"/>
    <cellStyle name="_집행갑지 _견적서(2001-1)_견적서(2002-1)" xfId="11371"/>
    <cellStyle name="_집행갑지 _견적서(2001-1)_견적서(2002-1)_(현)영산강 화원지구 포장공사" xfId="11372"/>
    <cellStyle name="_집행갑지 _견적서(2001-1)_견적서(2002-1)_견적서(2002-1)" xfId="11373"/>
    <cellStyle name="_집행갑지 _견적서(2001-1)_견적서(2002-1)_견적서(2002-1)_(현)영산강 화원지구 포장공사" xfId="11374"/>
    <cellStyle name="_집행갑지 _견적서(2001-1)_견적서(2002-1)_대중견적서(2002-1)" xfId="11375"/>
    <cellStyle name="_집행갑지 _견적서(2001-1)_견적서(2002-1)_대중견적서(2002-1)_(현)영산강 화원지구 포장공사" xfId="11376"/>
    <cellStyle name="_집행갑지 _견적서(2001-1.)" xfId="11377"/>
    <cellStyle name="_집행갑지 _견적서(2001-1.)_(현)영산강 화원지구 포장공사" xfId="11378"/>
    <cellStyle name="_집행갑지 _견적서(2001-1.)_견적서(2002-1)" xfId="11379"/>
    <cellStyle name="_집행갑지 _견적서(2001-1.)_견적서(2002-1)_(현)영산강 화원지구 포장공사" xfId="11380"/>
    <cellStyle name="_집행갑지 _견적서(2001-1.)_견적서(2002-1)_견적서(2002-1)" xfId="11381"/>
    <cellStyle name="_집행갑지 _견적서(2001-1.)_견적서(2002-1)_견적서(2002-1)_(현)영산강 화원지구 포장공사" xfId="11382"/>
    <cellStyle name="_집행갑지 _견적서(2001-1.)_견적서(2002-1)_대중견적서(2002-1)" xfId="11383"/>
    <cellStyle name="_집행갑지 _견적서(2001-1.)_견적서(2002-1)_대중견적서(2002-1)_(현)영산강 화원지구 포장공사" xfId="11384"/>
    <cellStyle name="_집행갑지 _견적서(2002-1)" xfId="11385"/>
    <cellStyle name="_집행갑지 _견적서(2002-1)_(현)영산강 화원지구 포장공사" xfId="11386"/>
    <cellStyle name="_집행갑지 _견적서(2002-1)_견적서(2002-1)" xfId="11387"/>
    <cellStyle name="_집행갑지 _견적서(2002-1)_견적서(2002-1)_(현)영산강 화원지구 포장공사" xfId="11388"/>
    <cellStyle name="_집행갑지 _견적서(2002-1)_대중견적서(2002-1)" xfId="11389"/>
    <cellStyle name="_집행갑지 _견적서(2002-1)_대중견적서(2002-1)_(현)영산강 화원지구 포장공사" xfId="11390"/>
    <cellStyle name="_집행갑지 _고서-담양(2공구) 3차 ES 보고서(9월1일)" xfId="6360"/>
    <cellStyle name="_집행갑지 _고서담양(2공구)_04.07" xfId="6361"/>
    <cellStyle name="_집행갑지 _기본단가" xfId="8013"/>
    <cellStyle name="_집행갑지 _내역서( 부지임대료제외)" xfId="6362"/>
    <cellStyle name="_집행갑지 _내역서( 부지임대료제외)_보고서(3공구-4월7)" xfId="6363"/>
    <cellStyle name="_집행갑지 _대곡댐 이설도로 건설공사" xfId="8014"/>
    <cellStyle name="_집행갑지 _대곡댐 이설도로 건설공사_갑지양식(기본)" xfId="8015"/>
    <cellStyle name="_집행갑지 _보고서(1공구)-4월7일" xfId="6364"/>
    <cellStyle name="_집행갑지 _보고서(2004년2월1일자)" xfId="6365"/>
    <cellStyle name="_집행갑지 _보고서(2공구)" xfId="6366"/>
    <cellStyle name="_집행갑지 _보고서(3공구)-3월14일" xfId="6367"/>
    <cellStyle name="_집행갑지 _보고서(3공구-3월14)" xfId="6368"/>
    <cellStyle name="_집행갑지 _보고서(3공구-4월7)" xfId="6369"/>
    <cellStyle name="_집행갑지 _보고서(4공구)" xfId="6370"/>
    <cellStyle name="_집행갑지 _보고서(4공구)_보고서(3공구-4월7)" xfId="6371"/>
    <cellStyle name="_집행갑지 _보고서(5공구)" xfId="6372"/>
    <cellStyle name="_집행갑지 _보고서(7공구)" xfId="6373"/>
    <cellStyle name="_집행갑지 _보고서(7공구)_보고서(3공구-4월7)" xfId="6374"/>
    <cellStyle name="_집행갑지 _보고서(건축)50" xfId="6375"/>
    <cellStyle name="_집행갑지 _보고서(건축)6번이슬정오" xfId="6376"/>
    <cellStyle name="_집행갑지 _보고서(토목)" xfId="6377"/>
    <cellStyle name="_집행갑지 _북면원덕 보고서" xfId="6378"/>
    <cellStyle name="_집행갑지 _북면원덕 보고서(조달청양식)2004년4월30일-최종수정" xfId="6379"/>
    <cellStyle name="_집행갑지 _북면원덕(예상K치)" xfId="6380"/>
    <cellStyle name="_집행갑지 _분당선(왕십리-청담간)" xfId="6381"/>
    <cellStyle name="_집행갑지 _붙임12참조(현풍-김천6공구)" xfId="6382"/>
    <cellStyle name="_집행갑지 _서울지하철 301 ES 보고서(9월1일)" xfId="6383"/>
    <cellStyle name="_집행갑지 _서울지하철 301 ES 보고서(9월1일)수정" xfId="6384"/>
    <cellStyle name="_집행갑지 _서천공주4공구조달청양식" xfId="6385"/>
    <cellStyle name="_집행갑지 _서천공주4공구조달청양식_보고서(3공구-4월7)" xfId="6386"/>
    <cellStyle name="_집행갑지 _성남도촌지구 1차 ES 보고서" xfId="6387"/>
    <cellStyle name="_집행갑지 _장담2공구 수정보고서(11월18일자)" xfId="6388"/>
    <cellStyle name="_집행갑지 _장담2공구 총괄보고서" xfId="6389"/>
    <cellStyle name="_집행갑지 _장담보고서(2공구)-4월1일" xfId="6390"/>
    <cellStyle name="_집행갑지 _장담보고서(2공구)-건축" xfId="6391"/>
    <cellStyle name="_집행갑지 _장담보고서(3공구)-2월28일-예상치" xfId="6392"/>
    <cellStyle name="_집행갑지 _장담보고서(3공구)3차보고서(08월31일자)" xfId="6393"/>
    <cellStyle name="_집행갑지 _전체간지" xfId="6394"/>
    <cellStyle name="_집행갑지 _정천상전1차ES보고서(8월31일자)" xfId="6395"/>
    <cellStyle name="_집행갑지 _조달청양식산출근거대당1" xfId="6396"/>
    <cellStyle name="_집행갑지 _평동산업단지진입도로개설공사(5공구)1.2공구(2월16일제출)" xfId="8016"/>
    <cellStyle name="_집행갑지 _평동산업단지진입도로개설공사(5공구)1.2공구(2월16일제출)_갑지양식(기본)" xfId="8017"/>
    <cellStyle name="_착공계" xfId="6397"/>
    <cellStyle name="_창(에리트(설치제외)" xfId="511"/>
    <cellStyle name="_창원상수도(투찰)-0.815%" xfId="6398"/>
    <cellStyle name="_책상 및 의자 4종(전송)" xfId="512"/>
    <cellStyle name="_천수교-새벼리간 도로(투찰)+1.15%" xfId="6399"/>
    <cellStyle name="_천안 삼성코닝 SP 납품(대선기공)" xfId="513"/>
    <cellStyle name="_철콘대비2" xfId="6400"/>
    <cellStyle name="_철콘대비2_1" xfId="6401"/>
    <cellStyle name="_철콘대비2_1 2" xfId="6662"/>
    <cellStyle name="_철콘대비2_2" xfId="6402"/>
    <cellStyle name="_철콘대비2_2 2" xfId="6663"/>
    <cellStyle name="_청계천문화관-시설관리" xfId="514"/>
    <cellStyle name="_청문당 내역보완" xfId="515"/>
    <cellStyle name="_청소년수련관산출근거조서" xfId="516"/>
    <cellStyle name="_청소년수련관산출근거조서_1" xfId="517"/>
    <cellStyle name="_청소년수련관일위대가" xfId="518"/>
    <cellStyle name="_청소년수련관일위대가_1" xfId="519"/>
    <cellStyle name="_청주도시기본계획 변경설계서(최종)" xfId="8018"/>
    <cellStyle name="_청주우회(남면-북면)" xfId="6403"/>
    <cellStyle name="_청주우회(남면-북면)_설계내역(1-2차분 45억)당초 변경" xfId="6404"/>
    <cellStyle name="_청주우회(남면-북면)_설계내역(1-2차분 45억)당초 변경_ES적용금액산출(2002.8.14)" xfId="6405"/>
    <cellStyle name="_청주우회(남면-북면)_설계내역(1-2차분 45억)당초 변경_원주적용대가" xfId="6406"/>
    <cellStyle name="_체크밸브 일체형 버터플라이밸브" xfId="520"/>
    <cellStyle name="_총괄(최종)" xfId="521"/>
    <cellStyle name="_최종내역(공사)" xfId="522"/>
    <cellStyle name="_최종내역(자재)" xfId="523"/>
    <cellStyle name="_최종-황순원산출서" xfId="524"/>
    <cellStyle name="_춘천전화국증축통신+개요" xfId="525"/>
    <cellStyle name="_춘천합동내역+개요(수정한최종)" xfId="526"/>
    <cellStyle name="_충무1.민속박물관(설치-충무)" xfId="527"/>
    <cellStyle name="_충청지역본부-" xfId="528"/>
    <cellStyle name="_충효예(장비)(1)-류빈" xfId="529"/>
    <cellStyle name="_침상, 관물함3" xfId="530"/>
    <cellStyle name="_카톨릭병원(최종-20021120)" xfId="8019"/>
    <cellStyle name="_코스모스씨앤티(손익계산서,제조원가명세서)" xfId="531"/>
    <cellStyle name="_타견적" xfId="532"/>
    <cellStyle name="_터널상부도장삭제" xfId="6407"/>
    <cellStyle name="_터널상부도장삭제_1공구" xfId="6408"/>
    <cellStyle name="_터널상부도장삭제_1공구_보고서(3공구-4월7)" xfId="6409"/>
    <cellStyle name="_터널상부도장삭제_고서-담양(2공구) 3차 ES 보고서(9월1일)" xfId="6410"/>
    <cellStyle name="_터널상부도장삭제_고서담양(2공구)_04.07" xfId="6411"/>
    <cellStyle name="_터널상부도장삭제_보고서(1공구)-4월7일" xfId="6412"/>
    <cellStyle name="_터널상부도장삭제_보고서(2004년2월1일자)" xfId="6413"/>
    <cellStyle name="_터널상부도장삭제_보고서(2공구)" xfId="6414"/>
    <cellStyle name="_터널상부도장삭제_보고서(3공구)-3월14일" xfId="6415"/>
    <cellStyle name="_터널상부도장삭제_보고서(3공구-3월14)" xfId="6416"/>
    <cellStyle name="_터널상부도장삭제_보고서(3공구-4월7)" xfId="6417"/>
    <cellStyle name="_터널상부도장삭제_보고서(4공구)" xfId="6418"/>
    <cellStyle name="_터널상부도장삭제_보고서(4공구)_보고서(3공구-4월7)" xfId="6419"/>
    <cellStyle name="_터널상부도장삭제_보고서(5공구)" xfId="6420"/>
    <cellStyle name="_터널상부도장삭제_보고서(7공구)" xfId="6421"/>
    <cellStyle name="_터널상부도장삭제_보고서(7공구)_보고서(3공구-4월7)" xfId="6422"/>
    <cellStyle name="_터널상부도장삭제_보고서(건축)50" xfId="6423"/>
    <cellStyle name="_터널상부도장삭제_보고서(건축)6번이슬정오" xfId="6424"/>
    <cellStyle name="_터널상부도장삭제_보고서(토목)" xfId="6425"/>
    <cellStyle name="_터널상부도장삭제_북면원덕 보고서" xfId="6426"/>
    <cellStyle name="_터널상부도장삭제_북면원덕 보고서(조달청양식)2004년4월30일-최종수정" xfId="6427"/>
    <cellStyle name="_터널상부도장삭제_북면원덕(예상K치)" xfId="6428"/>
    <cellStyle name="_터널상부도장삭제_분당선(왕십리-청담간)" xfId="6429"/>
    <cellStyle name="_터널상부도장삭제_붙임12참조(현풍-김천6공구)" xfId="6430"/>
    <cellStyle name="_터널상부도장삭제_서울지하철 301 ES 보고서(9월1일)" xfId="6431"/>
    <cellStyle name="_터널상부도장삭제_서울지하철 301 ES 보고서(9월1일)수정" xfId="6432"/>
    <cellStyle name="_터널상부도장삭제_서천공주4공구조달청양식" xfId="6433"/>
    <cellStyle name="_터널상부도장삭제_서천공주4공구조달청양식_보고서(3공구-4월7)" xfId="6434"/>
    <cellStyle name="_터널상부도장삭제_성남도촌지구 1차 ES 보고서" xfId="6435"/>
    <cellStyle name="_터널상부도장삭제_장담2공구 수정보고서(11월18일자)" xfId="6436"/>
    <cellStyle name="_터널상부도장삭제_장담2공구 총괄보고서" xfId="6437"/>
    <cellStyle name="_터널상부도장삭제_장담보고서(2공구)-4월1일" xfId="6438"/>
    <cellStyle name="_터널상부도장삭제_장담보고서(2공구)-건축" xfId="6439"/>
    <cellStyle name="_터널상부도장삭제_장담보고서(3공구)-2월28일-예상치" xfId="6440"/>
    <cellStyle name="_터널상부도장삭제_장담보고서(3공구)3차보고서(08월31일자)" xfId="6441"/>
    <cellStyle name="_터널상부도장삭제_전체간지" xfId="6442"/>
    <cellStyle name="_터널상부도장삭제_정천상전1차ES보고서(8월31일자)" xfId="6443"/>
    <cellStyle name="_터널상부도장삭제_조달청양식산출근거대당1" xfId="6444"/>
    <cellStyle name="_터널진입차단시설(제조)" xfId="533"/>
    <cellStyle name="_테니스장(030922)" xfId="534"/>
    <cellStyle name="_테마공사새로03" xfId="535"/>
    <cellStyle name="_토질조사세부내역서" xfId="8020"/>
    <cellStyle name="_토질조사세부내역서(ver3)060529" xfId="8021"/>
    <cellStyle name="_통행료 전자지불 SW" xfId="536"/>
    <cellStyle name="_통행료면탈방지시스템(최종)" xfId="537"/>
    <cellStyle name="_퇴직연금 기록관리 시스템" xfId="539"/>
    <cellStyle name="_투찰서(검산-과선교)" xfId="8022"/>
    <cellStyle name="_파주공설운동장" xfId="11391"/>
    <cellStyle name="_평동내역(01.09.07,실행3,관급계상)" xfId="3702"/>
    <cellStyle name="_평동내역(87.9%실행)" xfId="3703"/>
    <cellStyle name="_평동산업단지진입도로개설공사(5공구)1.2공구(2월16일제출)" xfId="8023"/>
    <cellStyle name="_평동산업단지진입도로개설공사(5공구)1.2공구(2월16일제출)_갑지양식(기본)" xfId="8024"/>
    <cellStyle name="_평창펌프장(게비온매트리스)" xfId="8025"/>
    <cellStyle name="_평창펌프장(게비온매트리스)_060703-천안농촌공사가동보(12.0x1.0-1조)" xfId="8026"/>
    <cellStyle name="_포장(5호(1)" xfId="11392"/>
    <cellStyle name="_포장내역" xfId="11393"/>
    <cellStyle name="_표지" xfId="540"/>
    <cellStyle name="_풍림임시" xfId="8027"/>
    <cellStyle name="_하계동계약" xfId="8028"/>
    <cellStyle name="_하사항" xfId="11394"/>
    <cellStyle name="_하사항_(현)영산강 화원지구 포장공사" xfId="11395"/>
    <cellStyle name="_하사항_견적서(2001-1)" xfId="11396"/>
    <cellStyle name="_하사항_견적서(2001-1)_(현)영산강 화원지구 포장공사" xfId="11397"/>
    <cellStyle name="_하사항_견적서(2001-1)_견적서(2002-1)" xfId="11398"/>
    <cellStyle name="_하사항_견적서(2001-1)_견적서(2002-1)_(현)영산강 화원지구 포장공사" xfId="11399"/>
    <cellStyle name="_하사항_견적서(2001-1)_견적서(2002-1)_견적서(2002-1)" xfId="11400"/>
    <cellStyle name="_하사항_견적서(2001-1)_견적서(2002-1)_견적서(2002-1)_(현)영산강 화원지구 포장공사" xfId="11401"/>
    <cellStyle name="_하사항_견적서(2001-1)_견적서(2002-1)_대중견적서(2002-1)" xfId="11402"/>
    <cellStyle name="_하사항_견적서(2001-1)_견적서(2002-1)_대중견적서(2002-1)_(현)영산강 화원지구 포장공사" xfId="11403"/>
    <cellStyle name="_하사항_견적서(2001-1.)" xfId="11404"/>
    <cellStyle name="_하사항_견적서(2001-1.)_(현)영산강 화원지구 포장공사" xfId="11405"/>
    <cellStyle name="_하사항_견적서(2001-1.)_견적서(2002-1)" xfId="11406"/>
    <cellStyle name="_하사항_견적서(2001-1.)_견적서(2002-1)_(현)영산강 화원지구 포장공사" xfId="11407"/>
    <cellStyle name="_하사항_견적서(2001-1.)_견적서(2002-1)_견적서(2002-1)" xfId="11408"/>
    <cellStyle name="_하사항_견적서(2001-1.)_견적서(2002-1)_견적서(2002-1)_(현)영산강 화원지구 포장공사" xfId="11409"/>
    <cellStyle name="_하사항_견적서(2001-1.)_견적서(2002-1)_대중견적서(2002-1)" xfId="11410"/>
    <cellStyle name="_하사항_견적서(2001-1.)_견적서(2002-1)_대중견적서(2002-1)_(현)영산강 화원지구 포장공사" xfId="11411"/>
    <cellStyle name="_하사항_견적서(2002-1)" xfId="11412"/>
    <cellStyle name="_하사항_견적서(2002-1)_(현)영산강 화원지구 포장공사" xfId="11413"/>
    <cellStyle name="_하사항_견적서(2002-1)_견적서(2002-1)" xfId="11414"/>
    <cellStyle name="_하사항_견적서(2002-1)_견적서(2002-1)_(현)영산강 화원지구 포장공사" xfId="11415"/>
    <cellStyle name="_하사항_견적서(2002-1)_대중견적서(2002-1)" xfId="11416"/>
    <cellStyle name="_하사항_견적서(2002-1)_대중견적서(2002-1)_(현)영산강 화원지구 포장공사" xfId="11417"/>
    <cellStyle name="_하이패스 전자지불(050214)" xfId="541"/>
    <cellStyle name="_하이패스(최종)" xfId="542"/>
    <cellStyle name="_학생사물함18종" xfId="543"/>
    <cellStyle name="_한강물환경생태 산출서" xfId="544"/>
    <cellStyle name="_한일청소년" xfId="545"/>
    <cellStyle name="_한화석유화학(cell추가공사_070627)" xfId="8029"/>
    <cellStyle name="_한효빌딩개보수" xfId="8030"/>
    <cellStyle name="_항측판독용역" xfId="546"/>
    <cellStyle name="_해룡월전문화마을영상원격2(순천프로8)(1)" xfId="8031"/>
    <cellStyle name="_해룡최종2007시행계획(계약내역)" xfId="8032"/>
    <cellStyle name="_헤이스견적서" xfId="547"/>
    <cellStyle name="_현수막 추가" xfId="548"/>
    <cellStyle name="_협력업체견적대비(수송동)" xfId="8033"/>
    <cellStyle name="_협력업체견적대비(행신)" xfId="8034"/>
    <cellStyle name="_형광등기구최종-조일전기" xfId="549"/>
    <cellStyle name="_호남지역본부-" xfId="550"/>
    <cellStyle name="_호남지역본부-20041220" xfId="551"/>
    <cellStyle name="_호안블럭5종내역(노무비법)" xfId="552"/>
    <cellStyle name="_홍길동미래세움제출용" xfId="6666"/>
    <cellStyle name="_홍제초 수목이식(2차)" xfId="8035"/>
    <cellStyle name="_홍제토목" xfId="8036"/>
    <cellStyle name="_화성동탄내역서(0419)" xfId="8037"/>
    <cellStyle name="_환경기초 민간위탁(공동오수-개별오수)-KKKK " xfId="3704"/>
    <cellStyle name="_효자APT가설공사" xfId="8038"/>
    <cellStyle name="_휴대용바코드" xfId="553"/>
    <cellStyle name="_흙막이공사(일위)" xfId="554"/>
    <cellStyle name="``" xfId="8039"/>
    <cellStyle name="´þ" xfId="8040"/>
    <cellStyle name="´þ·?" xfId="566"/>
    <cellStyle name="’E‰Y [0.00]_laroux" xfId="567"/>
    <cellStyle name="’E‰Y_laroux" xfId="568"/>
    <cellStyle name="¤@?e_TEST-1 " xfId="569"/>
    <cellStyle name="\MNPREF32.DLL&amp;" xfId="8041"/>
    <cellStyle name="+,-,0" xfId="8042"/>
    <cellStyle name="△백분율" xfId="3705"/>
    <cellStyle name="△콤마" xfId="3706"/>
    <cellStyle name="°ia¤¼o¼ya¡" xfId="570"/>
    <cellStyle name="°ia¤aa·a1" xfId="571"/>
    <cellStyle name="°ia¤aa·a2" xfId="572"/>
    <cellStyle name="؀ŀŀ䅀؀ŀŀ䅀؀ŀ฀䅀؀฀฀䅀؀฀฀䅀؀฀฀䅀؀฀฀䅀؀฀฀䅀؀฀฀䅀؀฀฀䅀؀฀฀䅀؀฀฀䅀؀฀฀䁀" xfId="1100"/>
    <cellStyle name="؀฀฀䅀؀฀฀䅀؀฀฀䅀؀฀฀䅀؀฀฀䅀؀฀฀䅀؀฀฀䅀؀฀฀䁀" xfId="1157"/>
    <cellStyle name="؀฀฀䅀؀฀฀䅀؀฀฀䅀؀฀฀䅀؀฀฀䅀؀฀฀䁀" xfId="1156"/>
    <cellStyle name="؀฀฀䅀؀฀฀䅀؀฀฀䅀؀฀฀䁀" xfId="1155"/>
    <cellStyle name="" xfId="42"/>
    <cellStyle name="?" xfId="6445"/>
    <cellStyle name="? 2" xfId="6667"/>
    <cellStyle name="_TCS_축중기" xfId="563"/>
    <cellStyle name="_TCS_축중기_단가" xfId="564"/>
    <cellStyle name="_TTMS위탁수량(KHC)" xfId="565"/>
    <cellStyle name="_가로등주" xfId="309"/>
    <cellStyle name="_가로등주_단가" xfId="310"/>
    <cellStyle name="_강원지역본부" xfId="318"/>
    <cellStyle name="_강원지역본부(2006년)" xfId="319"/>
    <cellStyle name="_강원지역본부(2006년_060109)" xfId="321"/>
    <cellStyle name="_강원지역본부(2006년-051228)" xfId="322"/>
    <cellStyle name="_강원지역본부(2006년-060102)" xfId="323"/>
    <cellStyle name="_강원지역본부_단가" xfId="324"/>
    <cellStyle name="_개선형표지판(제조)-전송" xfId="326"/>
    <cellStyle name="_개선형표지판(제조)-전송_단가" xfId="327"/>
    <cellStyle name="_경남본부_2006년도_유지관리대상수량" xfId="344"/>
    <cellStyle name="_경남본부_2006년도_유지관리대상수량_경남지역본부(2006년)" xfId="345"/>
    <cellStyle name="_경남본부_2006년도_유지관리대상수량_경남지역본부(2006년도)" xfId="346"/>
    <cellStyle name="_경남지역본부-" xfId="349"/>
    <cellStyle name="_경남지역본부_20041220_상반기" xfId="350"/>
    <cellStyle name="_경남지역본부_20041220_상반기_2005년도급내역서" xfId="351"/>
    <cellStyle name="_경남지역본부_20041220_상반기_2005년도급내역서_TTMS위탁수량(KHC)" xfId="366"/>
    <cellStyle name="_경남지역본부_20041220_상반기_2005년도급내역서_강원지역본부(2006년)" xfId="352"/>
    <cellStyle name="_경남지역본부_20041220_상반기_2005년도급내역서_강원지역본부(2006년-051228)" xfId="353"/>
    <cellStyle name="_경남지역본부_20041220_상반기_2005년도급내역서_강원지역본부(2006년-060102)" xfId="354"/>
    <cellStyle name="_경남지역본부_20041220_상반기_2005년도급내역서_경남본부_2006년도_유지관리대상수량" xfId="355"/>
    <cellStyle name="_경남지역본부_20041220_상반기_2005년도급내역서_경남본부_2006년도_유지관리대상수량_경남지역본부(2006년)" xfId="356"/>
    <cellStyle name="_경남지역본부_20041220_상반기_2005년도급내역서_경남본부_2006년도_유지관리대상수량_경남지역본부(2006년도)" xfId="357"/>
    <cellStyle name="_경남지역본부_20041220_상반기_2005년도급내역서_중부지역본부(2006년)_기준" xfId="358"/>
    <cellStyle name="_경남지역본부_20041220_상반기_2005년도급내역서_중부지역본부(2006년)_기준_경남지역본부(2006년)" xfId="359"/>
    <cellStyle name="_경남지역본부_20041220_상반기_2005년도급내역서_중부지역본부(2006년)_기준_경남지역본부(2006년도)" xfId="360"/>
    <cellStyle name="_경남지역본부_20041220_상반기_2005년도급내역서_중부지역본부(2006년)_기준_경북지역본부(2006년)" xfId="361"/>
    <cellStyle name="_경남지역본부_20041220_상반기_2005년도급내역서_중부지역본부(2006년)_기준_경북지역본부(2006년도)" xfId="362"/>
    <cellStyle name="_경남지역본부_20041220_상반기_2005년도급내역서_중부지역본부(2006년-051220)" xfId="363"/>
    <cellStyle name="_경남지역본부_20041220_상반기_2005년도급내역서_중부지역본부(2006년-051228)" xfId="364"/>
    <cellStyle name="_경남지역본부_20041220_상반기_2005년도급내역서_중부지역본부(2006년-060102)" xfId="365"/>
    <cellStyle name="_경남지역본부_20041220_상반기_TTMS위탁수량(KHC)" xfId="381"/>
    <cellStyle name="_경남지역본부_20041220_상반기_강원지역본부(2006년)" xfId="367"/>
    <cellStyle name="_경남지역본부_20041220_상반기_강원지역본부(2006년-051228)" xfId="368"/>
    <cellStyle name="_경남지역본부_20041220_상반기_강원지역본부(2006년-060102)" xfId="369"/>
    <cellStyle name="_경남지역본부_20041220_상반기_경남본부_2006년도_유지관리대상수량" xfId="370"/>
    <cellStyle name="_경남지역본부_20041220_상반기_경남본부_2006년도_유지관리대상수량_경남지역본부(2006년)" xfId="371"/>
    <cellStyle name="_경남지역본부_20041220_상반기_경남본부_2006년도_유지관리대상수량_경남지역본부(2006년도)" xfId="372"/>
    <cellStyle name="_경남지역본부_20041220_상반기_중부지역본부(2006년)_기준" xfId="373"/>
    <cellStyle name="_경남지역본부_20041220_상반기_중부지역본부(2006년)_기준_경남지역본부(2006년)" xfId="374"/>
    <cellStyle name="_경남지역본부_20041220_상반기_중부지역본부(2006년)_기준_경남지역본부(2006년도)" xfId="375"/>
    <cellStyle name="_경남지역본부_20041220_상반기_중부지역본부(2006년)_기준_경북지역본부(2006년)" xfId="376"/>
    <cellStyle name="_경남지역본부_20041220_상반기_중부지역본부(2006년)_기준_경북지역본부(2006년도)" xfId="377"/>
    <cellStyle name="_경남지역본부_20041220_상반기_중부지역본부(2006년-051220)" xfId="378"/>
    <cellStyle name="_경남지역본부_20041220_상반기_중부지역본부(2006년-051228)" xfId="379"/>
    <cellStyle name="_경남지역본부_20041220_상반기_중부지역본부(2006년-060102)" xfId="380"/>
    <cellStyle name="_경북지역본부-" xfId="384"/>
    <cellStyle name="_승강기 및 CRT 감시반(0416)" xfId="453"/>
    <cellStyle name="_중부지역본부-" xfId="500"/>
    <cellStyle name="_중부지역본부(2006년)_기준" xfId="501"/>
    <cellStyle name="_중부지역본부(2006년)_기준_경남지역본부(2006년)" xfId="502"/>
    <cellStyle name="_중부지역본부(2006년)_기준_경남지역본부(2006년도)" xfId="503"/>
    <cellStyle name="_중부지역본부(2006년)_기준_경북지역본부(2006년)" xfId="504"/>
    <cellStyle name="_중부지역본부(2006년)_기준_경북지역본부(2006년도)" xfId="505"/>
    <cellStyle name="_중부지역본부(2006년-051220)" xfId="506"/>
    <cellStyle name="_중부지역본부(2006년-051228)" xfId="507"/>
    <cellStyle name="_중부지역본부(2006년-060102)" xfId="508"/>
    <cellStyle name="_통행료면탈방지시스템(최종)" xfId="538"/>
    <cellStyle name="0%" xfId="573"/>
    <cellStyle name="0,0_x000d__x000a_NA_x000d__x000a_" xfId="574"/>
    <cellStyle name="0.0" xfId="575"/>
    <cellStyle name="0.0%" xfId="576"/>
    <cellStyle name="0.00" xfId="577"/>
    <cellStyle name="0.00%" xfId="578"/>
    <cellStyle name="0.000%" xfId="579"/>
    <cellStyle name="0.0000%" xfId="580"/>
    <cellStyle name="0]_laroux_1_PLDT" xfId="6446"/>
    <cellStyle name="0뾍R_x0005_?뾍b_x0005_" xfId="3707"/>
    <cellStyle name="¼yAU(R)" xfId="3708"/>
    <cellStyle name="1" xfId="581"/>
    <cellStyle name="1 000 Kč_RESULTS" xfId="582"/>
    <cellStyle name="¹?º" xfId="8043"/>
    <cellStyle name="1_8.자재단가" xfId="8044"/>
    <cellStyle name="1_ALD SYSTEM" xfId="584"/>
    <cellStyle name="1_가로등주" xfId="583"/>
    <cellStyle name="1_공종별내역서" xfId="8045"/>
    <cellStyle name="1_굴전단일로외1개소(신)" xfId="3709"/>
    <cellStyle name="1_귀인APT(보안)" xfId="3710"/>
    <cellStyle name="1_수량(가동보)" xfId="8046"/>
    <cellStyle name="1_시민계략공사" xfId="3711"/>
    <cellStyle name="1_시민계략공사_2002년도각종계산서너릿제터널등7개소" xfId="3712"/>
    <cellStyle name="1_시민계략공사_2002년도각종계산서하반기원본" xfId="3713"/>
    <cellStyle name="1_시민계략공사_2002년도각종계산서하반기원본_구례향토전시판매장신축공사(전기)" xfId="3714"/>
    <cellStyle name="1_시민계략공사_2002년도각종계산서하반기원본_기산초냉난방시설공사(3월19일)" xfId="3715"/>
    <cellStyle name="1_시민계략공사_2002년도각종계산서하반기원본_내역(해양수산청)" xfId="3716"/>
    <cellStyle name="1_시민계략공사_2002년도각종계산서하반기원본_냉난방 내역 샘플" xfId="3717"/>
    <cellStyle name="1_시민계략공사_2002년도각종계산서하반기원본_냉난방 내역 샘플_신광중냉.난방시설공사(수정)" xfId="3718"/>
    <cellStyle name="1_시민계략공사_2002년도각종계산서하반기원본_냉난방 내역 샘플_월야초교통신시설공사(최종)" xfId="3719"/>
    <cellStyle name="1_시민계략공사_2002년도각종계산서하반기원본_동신대앞교차로 교통신호등 설치공사'" xfId="3720"/>
    <cellStyle name="1_시민계략공사_2002년도각종계산서하반기원본_동신대앞교차로 교통신호등 설치공사'_석곡동사무소신축통신공사" xfId="3721"/>
    <cellStyle name="1_시민계략공사_2002년도각종계산서하반기원본_동신대앞교차로 교통신호등 설치공사'_영광해양수산사무실신축공사(전기)-6월18일(최종)" xfId="3722"/>
    <cellStyle name="1_시민계략공사_2002년도각종계산서하반기원본_불갑제(계약금액)" xfId="8047"/>
    <cellStyle name="1_시민계략공사_2002년도각종계산서하반기원본_석곡동사무소신축통신공사" xfId="3723"/>
    <cellStyle name="1_시민계략공사_2002년도각종계산서하반기원본_신광중냉.난방시설공사(수정)" xfId="3724"/>
    <cellStyle name="1_시민계략공사_2002년도각종계산서하반기원본_신광중냉.난방시설공사(수정)_1" xfId="3725"/>
    <cellStyle name="1_시민계략공사_2002년도각종계산서하반기원본_신광중냉.난방시설공사(수정)_신광중냉.난방시설공사(수정)" xfId="3726"/>
    <cellStyle name="1_시민계략공사_2002년도각종계산서하반기원본_신광중냉.난방시설공사(수정)_월야초교통신시설공사(최종)" xfId="3727"/>
    <cellStyle name="1_시민계략공사_2002년도각종계산서하반기원본_영광서초등학교냉난방개선공사(11월16일)" xfId="3728"/>
    <cellStyle name="1_시민계략공사_2002년도각종계산서하반기원본_영광해양수산사무소신축공사(통신)-6월10일" xfId="3729"/>
    <cellStyle name="1_시민계략공사_2002년도각종계산서하반기원본_영광해양수산사무실신축공사(전기)" xfId="3730"/>
    <cellStyle name="1_시민계략공사_2002년도각종계산서하반기원본_영광해양수산사무실신축공사(전기)-5월21일" xfId="3731"/>
    <cellStyle name="1_시민계략공사_2002년도각종계산서하반기원본_영광해양수산사무실신축공사(전기)-6월10일" xfId="3732"/>
    <cellStyle name="1_시민계략공사_2002년도각종계산서하반기원본_영광해양수산사무실신축공사(전기)-6월18일(최종)" xfId="3733"/>
    <cellStyle name="1_시민계략공사_2002년도각종계산서하반기원본_영광해양수산사무실신축공사(전기)-6월4일" xfId="3734"/>
    <cellStyle name="1_시민계략공사_2002년도각종계산서하반기원본_월야초교통신시설공사(최종)" xfId="3735"/>
    <cellStyle name="1_시민계략공사_2002년도각종계산서하반기원본_월전마을 펌프장 신축공사(전기)" xfId="8048"/>
    <cellStyle name="1_시민계략공사_2002년도각종계산서하반기원본_율촌도서관신축공사(전기)노임조정(납품내역)" xfId="3736"/>
    <cellStyle name="1_시민계략공사_2002년도각종계산서하반기원본_율촌도서관신축공사(전기)노임조정(납품내역)_석곡동사무소신축통신공사" xfId="3737"/>
    <cellStyle name="1_시민계략공사_2002년도각종계산서하반기원본_율촌도서관신축공사(전기)노임조정(납품내역)_영광해양수산사무실신축공사(전기)" xfId="3738"/>
    <cellStyle name="1_시민계략공사_2002년도각종계산서하반기원본_율촌도서관신축공사(전기)노임조정(납품내역)_영광해양수산사무실신축공사(전기)-6월18일(최종)" xfId="3739"/>
    <cellStyle name="1_시민계략공사_2002년도각종계산서하반기원본_일곡동사무소신축전기공사(내역)" xfId="3740"/>
    <cellStyle name="1_시민계략공사_2002년도각종계산서하반기원본_전남대학교pilot plant신축공사(전기)" xfId="3741"/>
    <cellStyle name="1_시민계략공사_2002년도각종계산서하반기원본_전남대학교pilot plant신축공사(전기)-1차공사분(최종)" xfId="3742"/>
    <cellStyle name="1_시민계략공사_2002년도각종계산서하반기원본_전남대학교pilot plant신축공사(전기)-1차공사분(최종)_석곡동사무소신축통신공사" xfId="3743"/>
    <cellStyle name="1_시민계략공사_2002년도각종계산서하반기원본_전남대학교pilot plant신축공사(전기)-1차공사분(최종)_영광해양수산사무실신축공사(전기)" xfId="3744"/>
    <cellStyle name="1_시민계략공사_2002년도각종계산서하반기원본_전남대학교pilot plant신축공사(전기)-1차공사분(최종)_영광해양수산사무실신축공사(전기)-6월18일(최종)" xfId="3745"/>
    <cellStyle name="1_시민계략공사_2002년도각종계산서하반기원본_중앙초등학교키폰설비공사1월31일변경(관급별도)" xfId="3746"/>
    <cellStyle name="1_시민계략공사_2002년도각종계산서하반기원본_중앙초등학교키폰설비공사1월31일변경(관급별도)_석곡동사무소신축통신공사" xfId="3747"/>
    <cellStyle name="1_시민계략공사_2002년도각종계산서하반기원본_중앙초등학교키폰설비공사1월31일변경(관급별도)_영광해양수산사무실신축공사(전기)-6월18일(최종)" xfId="3748"/>
    <cellStyle name="1_시민계략공사_2002년도각종계산서하반기원본_해룡월전문화마을영상원격2(순천프로8)(1)" xfId="8049"/>
    <cellStyle name="1_시민계략공사_2003년 각종계산서" xfId="3749"/>
    <cellStyle name="1_시민계략공사_2003년 각종계산서(읽기전용)" xfId="3750"/>
    <cellStyle name="1_시민계략공사_2003년 각종계산서(읽기전용)_강당리프팅" xfId="3751"/>
    <cellStyle name="1_시민계략공사_2003년 각종계산서(읽기전용)_관급자재 (양지중)" xfId="3752"/>
    <cellStyle name="1_시민계략공사_2003년 각종계산서(읽기전용)_광림초(일대단가)" xfId="3753"/>
    <cellStyle name="1_시민계략공사_2003년 각종계산서(읽기전용)_광림초교 교사 신축공사(전기)" xfId="3754"/>
    <cellStyle name="1_시민계략공사_2003년 각종계산서(읽기전용)_광주체육고기숙사및수영장증축공사" xfId="3755"/>
    <cellStyle name="1_시민계략공사_2003년 각종계산서(읽기전용)_광주체육고기숙사및수영장증축공사(전기)" xfId="3756"/>
    <cellStyle name="1_시민계략공사_2003년 각종계산서(읽기전용)_광주체육고기숙사및수영장증축공사(전기)_불갑제(계약금액)" xfId="8050"/>
    <cellStyle name="1_시민계략공사_2003년 각종계산서(읽기전용)_광주체육고기숙사및수영장증축공사_불갑제(계약금액)" xfId="8051"/>
    <cellStyle name="1_시민계략공사_2003년 각종계산서(읽기전용)_내역서(전기)" xfId="3757"/>
    <cellStyle name="1_시민계략공사_2003년 각종계산서(읽기전용)_내역서(전기)_강당리프팅" xfId="3758"/>
    <cellStyle name="1_시민계략공사_2003년 각종계산서(읽기전용)_내역서(전기)_관급자재 (양지중)" xfId="3759"/>
    <cellStyle name="1_시민계략공사_2003년 각종계산서(읽기전용)_내역서(전기)_광림초(일대단가)" xfId="3760"/>
    <cellStyle name="1_시민계략공사_2003년 각종계산서(읽기전용)_내역서(전기)_광림초교 교사 신축공사(전기)" xfId="3761"/>
    <cellStyle name="1_시민계략공사_2003년 각종계산서(읽기전용)_내역서(전기)_광주체육고기숙사및수영장증축공사" xfId="3762"/>
    <cellStyle name="1_시민계략공사_2003년 각종계산서(읽기전용)_내역서(전기)_광주체육고기숙사및수영장증축공사(전기)" xfId="3763"/>
    <cellStyle name="1_시민계략공사_2003년 각종계산서(읽기전용)_내역서(전기)_광주체육고기숙사및수영장증축공사(전기)_불갑제(계약금액)" xfId="8052"/>
    <cellStyle name="1_시민계략공사_2003년 각종계산서(읽기전용)_내역서(전기)_광주체육고기숙사및수영장증축공사_불갑제(계약금액)" xfId="8053"/>
    <cellStyle name="1_시민계략공사_2003년 각종계산서(읽기전용)_내역서(전기)_노안마을회관창고증축공사" xfId="3764"/>
    <cellStyle name="1_시민계략공사_2003년 각종계산서(읽기전용)_내역서(전기)_노안마을회관창고증축공사_도서관2층휴게실내부시설공사" xfId="3765"/>
    <cellStyle name="1_시민계략공사_2003년 각종계산서(읽기전용)_내역서(전기)_도서관2층휴게실내부시설공사" xfId="3766"/>
    <cellStyle name="1_시민계략공사_2003년 각종계산서(읽기전용)_내역서(전기)_동신대앞교차로 교통신호등 설치공사'" xfId="3767"/>
    <cellStyle name="1_시민계략공사_2003년 각종계산서(읽기전용)_내역서(전기)_동신대앞교차로 교통신호등 설치공사'_석곡동사무소신축통신공사" xfId="3768"/>
    <cellStyle name="1_시민계략공사_2003년 각종계산서(읽기전용)_내역서(전기)_동신대앞교차로 교통신호등 설치공사'_영광해양수산사무실신축공사(전기)-6월18일(최종)" xfId="3769"/>
    <cellStyle name="1_시민계략공사_2003년 각종계산서(읽기전용)_내역서(전기)_불갑제(계약금액)" xfId="8054"/>
    <cellStyle name="1_시민계략공사_2003년 각종계산서(읽기전용)_내역서(전기)_석곡동사무소신축통신공사" xfId="3770"/>
    <cellStyle name="1_시민계략공사_2003년 각종계산서(읽기전용)_내역서(전기)_수배전반 관급자재 (양지중)" xfId="3771"/>
    <cellStyle name="1_시민계략공사_2003년 각종계산서(읽기전용)_내역서(전기)_수배전반 관급자재 (양지중)_불갑제(계약금액)" xfId="8055"/>
    <cellStyle name="1_시민계략공사_2003년 각종계산서(읽기전용)_내역서(전기)_신광중냉.난방시설공사(수정)" xfId="3772"/>
    <cellStyle name="1_시민계략공사_2003년 각종계산서(읽기전용)_내역서(전기)_양지중교사신축전기공사(최종)" xfId="3773"/>
    <cellStyle name="1_시민계략공사_2003년 각종계산서(읽기전용)_내역서(전기)_양지중교사신축전기공사(최종)_불갑제(계약금액)" xfId="8056"/>
    <cellStyle name="1_시민계략공사_2003년 각종계산서(읽기전용)_내역서(전기)_양지중학교 교사 신축공사" xfId="3774"/>
    <cellStyle name="1_시민계략공사_2003년 각종계산서(읽기전용)_내역서(전기)_양지중학교 교사 신축공사_불갑제(계약금액)" xfId="8057"/>
    <cellStyle name="1_시민계략공사_2003년 각종계산서(읽기전용)_내역서(전기)_연제초교교사신축전기" xfId="3775"/>
    <cellStyle name="1_시민계략공사_2003년 각종계산서(읽기전용)_내역서(전기)_연제초교교사신축전기_불갑제(계약금액)" xfId="8058"/>
    <cellStyle name="1_시민계략공사_2003년 각종계산서(읽기전용)_내역서(전기)_영광해양수산사무실신축공사(전기)" xfId="3776"/>
    <cellStyle name="1_시민계략공사_2003년 각종계산서(읽기전용)_내역서(전기)_영광해양수산사무실신축공사(전기)-5월21일" xfId="3777"/>
    <cellStyle name="1_시민계략공사_2003년 각종계산서(읽기전용)_내역서(전기)_영광해양수산사무실신축공사(전기)-6월18일(최종)" xfId="3778"/>
    <cellStyle name="1_시민계략공사_2003년 각종계산서(읽기전용)_내역서(전기)_월야초교통신시설공사(최종)" xfId="3779"/>
    <cellStyle name="1_시민계략공사_2003년 각종계산서(읽기전용)_내역서(전기)_월전마을 펌프장 신축공사(전기)" xfId="8059"/>
    <cellStyle name="1_시민계략공사_2003년 각종계산서(읽기전용)_내역서(전기)_인성고등학교 냉,난방시설공사" xfId="3780"/>
    <cellStyle name="1_시민계략공사_2003년 각종계산서(읽기전용)_내역서(전기)_전기단가(완료)" xfId="3781"/>
    <cellStyle name="1_시민계략공사_2003년 각종계산서(읽기전용)_내역서(전기)_조명기구수량-" xfId="3782"/>
    <cellStyle name="1_시민계략공사_2003년 각종계산서(읽기전용)_내역서(전기)_중앙초등학교키폰설비공사1월31일변경(공사포함)" xfId="3783"/>
    <cellStyle name="1_시민계략공사_2003년 각종계산서(읽기전용)_내역서(전기)_중앙초등학교키폰설비공사1월31일변경(관급별도)" xfId="3784"/>
    <cellStyle name="1_시민계략공사_2003년 각종계산서(읽기전용)_내역서(전기)_중앙초등학교키폰설비공사1월31일변경(관급별도)_석곡동사무소신축통신공사" xfId="3785"/>
    <cellStyle name="1_시민계략공사_2003년 각종계산서(읽기전용)_내역서(전기)_중앙초등학교키폰설비공사1월31일변경(관급별도)_영광해양수산사무실신축공사(전기)-6월18일(최종)" xfId="3786"/>
    <cellStyle name="1_시민계략공사_2003년 각종계산서(읽기전용)_내역서(전기)_청사개보수전기공사" xfId="3787"/>
    <cellStyle name="1_시민계략공사_2003년 각종계산서(읽기전용)_내역서(전기)_체육고등학교키폰설비공사(삼성)" xfId="3788"/>
    <cellStyle name="1_시민계략공사_2003년 각종계산서(읽기전용)_내역서(전기)_평동산단 진입도로(5공구)04년4월16일-전기" xfId="3789"/>
    <cellStyle name="1_시민계략공사_2003년 각종계산서(읽기전용)_내역서(전기)_평동산단 진입도로(5공구)04년4월16일-전기_불갑제(계약금액)" xfId="8060"/>
    <cellStyle name="1_시민계략공사_2003년 각종계산서(읽기전용)_내역서(전기)_평동산단진입도로(광주여대~호남고속도로간)개설공사-전기(3공구 설계변경)-11월변경" xfId="3790"/>
    <cellStyle name="1_시민계략공사_2003년 각종계산서(읽기전용)_내역서(전기)_해룡월전문화마을영상원격2(순천프로8)(1)" xfId="8061"/>
    <cellStyle name="1_시민계략공사_2003년 각종계산서(읽기전용)_내역서(전기)_해양수산부 완도권 합동청사 전기설비공사" xfId="3791"/>
    <cellStyle name="1_시민계략공사_2003년 각종계산서(읽기전용)_내역서(전기)_화개2초교 교사신축통신공사 (내역서-이지텍크)" xfId="3792"/>
    <cellStyle name="1_시민계략공사_2003년 각종계산서(읽기전용)_내역서(전기)_화개2초교 교사신축통신공사 (내역서-이지텍크)_불갑제(계약금액)" xfId="8062"/>
    <cellStyle name="1_시민계략공사_2003년 각종계산서(읽기전용)_내역서(전기)_화개2초교 교사신축통신공사 (내역서-이지텍크)_석곡동사무소신축통신공사" xfId="3793"/>
    <cellStyle name="1_시민계략공사_2003년 각종계산서(읽기전용)_내역서(전기)_화개2초교 교사신축통신공사 (내역서-이지텍크)_영광해양수산사무실신축공사(전기)" xfId="3794"/>
    <cellStyle name="1_시민계략공사_2003년 각종계산서(읽기전용)_내역서(전기)_화개2초교 교사신축통신공사 (내역서-이지텍크)_영광해양수산사무실신축공사(전기)-6월18일(최종)" xfId="3795"/>
    <cellStyle name="1_시민계략공사_2003년 각종계산서(읽기전용)_내역서(전기)_화개2초교 교사신축통신공사 (내역서-이지텍크)_중앙초등학교키폰설비공사1월31일변경(관급별도)" xfId="3796"/>
    <cellStyle name="1_시민계략공사_2003년 각종계산서(읽기전용)_내역서(전기)_화개2초교 교사신축통신공사 (내역서-이지텍크)_중앙초등학교키폰설비공사1월31일변경(관급별도)_석곡동사무소신축통신공사" xfId="3797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3798"/>
    <cellStyle name="1_시민계략공사_2003년 각종계산서(읽기전용)_노안마을회관창고증축공사" xfId="3799"/>
    <cellStyle name="1_시민계략공사_2003년 각종계산서(읽기전용)_노안마을회관창고증축공사_도서관2층휴게실내부시설공사" xfId="3800"/>
    <cellStyle name="1_시민계략공사_2003년 각종계산서(읽기전용)_도서관2층휴게실내부시설공사" xfId="3801"/>
    <cellStyle name="1_시민계략공사_2003년 각종계산서(읽기전용)_동신대앞교차로 교통신호등 설치공사'" xfId="3802"/>
    <cellStyle name="1_시민계략공사_2003년 각종계산서(읽기전용)_동신대앞교차로 교통신호등 설치공사'_석곡동사무소신축통신공사" xfId="3803"/>
    <cellStyle name="1_시민계략공사_2003년 각종계산서(읽기전용)_동신대앞교차로 교통신호등 설치공사'_영광해양수산사무실신축공사(전기)-6월18일(최종)" xfId="3804"/>
    <cellStyle name="1_시민계략공사_2003년 각종계산서(읽기전용)_불갑제(계약금액)" xfId="8063"/>
    <cellStyle name="1_시민계략공사_2003년 각종계산서(읽기전용)_석곡동사무소신축통신공사" xfId="3805"/>
    <cellStyle name="1_시민계략공사_2003년 각종계산서(읽기전용)_수배전반 관급자재 (양지중)" xfId="3806"/>
    <cellStyle name="1_시민계략공사_2003년 각종계산서(읽기전용)_수배전반 관급자재 (양지중)_불갑제(계약금액)" xfId="8064"/>
    <cellStyle name="1_시민계략공사_2003년 각종계산서(읽기전용)_신광중냉.난방시설공사(수정)" xfId="3807"/>
    <cellStyle name="1_시민계략공사_2003년 각종계산서(읽기전용)_양지중교사신축전기공사(최종)" xfId="3808"/>
    <cellStyle name="1_시민계략공사_2003년 각종계산서(읽기전용)_양지중교사신축전기공사(최종)_불갑제(계약금액)" xfId="8065"/>
    <cellStyle name="1_시민계략공사_2003년 각종계산서(읽기전용)_양지중학교 교사 신축공사" xfId="3809"/>
    <cellStyle name="1_시민계략공사_2003년 각종계산서(읽기전용)_양지중학교 교사 신축공사_불갑제(계약금액)" xfId="8066"/>
    <cellStyle name="1_시민계략공사_2003년 각종계산서(읽기전용)_연제초교교사신축전기" xfId="3810"/>
    <cellStyle name="1_시민계략공사_2003년 각종계산서(읽기전용)_연제초교교사신축전기_불갑제(계약금액)" xfId="8067"/>
    <cellStyle name="1_시민계략공사_2003년 각종계산서(읽기전용)_영광해양수산사무실신축공사(전기)" xfId="3811"/>
    <cellStyle name="1_시민계략공사_2003년 각종계산서(읽기전용)_영광해양수산사무실신축공사(전기)-5월21일" xfId="3812"/>
    <cellStyle name="1_시민계략공사_2003년 각종계산서(읽기전용)_영광해양수산사무실신축공사(전기)-6월18일(최종)" xfId="3813"/>
    <cellStyle name="1_시민계략공사_2003년 각종계산서(읽기전용)_월야초교통신시설공사(최종)" xfId="3814"/>
    <cellStyle name="1_시민계략공사_2003년 각종계산서(읽기전용)_월전마을 펌프장 신축공사(전기)" xfId="8068"/>
    <cellStyle name="1_시민계략공사_2003년 각종계산서(읽기전용)_인성고등학교 냉,난방시설공사" xfId="3815"/>
    <cellStyle name="1_시민계략공사_2003년 각종계산서(읽기전용)_전기단가(완료)" xfId="3816"/>
    <cellStyle name="1_시민계략공사_2003년 각종계산서(읽기전용)_조명기구수량-" xfId="3817"/>
    <cellStyle name="1_시민계략공사_2003년 각종계산서(읽기전용)_중앙초등학교키폰설비공사1월31일변경(공사포함)" xfId="3818"/>
    <cellStyle name="1_시민계략공사_2003년 각종계산서(읽기전용)_중앙초등학교키폰설비공사1월31일변경(관급별도)" xfId="3819"/>
    <cellStyle name="1_시민계략공사_2003년 각종계산서(읽기전용)_중앙초등학교키폰설비공사1월31일변경(관급별도)_석곡동사무소신축통신공사" xfId="3820"/>
    <cellStyle name="1_시민계략공사_2003년 각종계산서(읽기전용)_중앙초등학교키폰설비공사1월31일변경(관급별도)_영광해양수산사무실신축공사(전기)-6월18일(최종)" xfId="3821"/>
    <cellStyle name="1_시민계략공사_2003년 각종계산서(읽기전용)_청사개보수전기공사" xfId="3822"/>
    <cellStyle name="1_시민계략공사_2003년 각종계산서(읽기전용)_체육고등학교키폰설비공사(삼성)" xfId="3823"/>
    <cellStyle name="1_시민계략공사_2003년 각종계산서(읽기전용)_평동산단 진입도로(5공구)04년4월16일-전기" xfId="3824"/>
    <cellStyle name="1_시민계략공사_2003년 각종계산서(읽기전용)_평동산단 진입도로(5공구)04년4월16일-전기_불갑제(계약금액)" xfId="8069"/>
    <cellStyle name="1_시민계략공사_2003년 각종계산서(읽기전용)_평동산단진입도로(광주여대~호남고속도로간)개설공사-전기(3공구 설계변경)-11월변경" xfId="3825"/>
    <cellStyle name="1_시민계략공사_2003년 각종계산서(읽기전용)_해룡월전문화마을영상원격2(순천프로8)(1)" xfId="8070"/>
    <cellStyle name="1_시민계략공사_2003년 각종계산서(읽기전용)_해양수산부 완도권 합동청사 전기설비공사" xfId="3826"/>
    <cellStyle name="1_시민계략공사_2003년 각종계산서(읽기전용)_화개2초교 교사신축통신공사 (내역서-이지텍크)" xfId="3827"/>
    <cellStyle name="1_시민계략공사_2003년 각종계산서(읽기전용)_화개2초교 교사신축통신공사 (내역서-이지텍크)_불갑제(계약금액)" xfId="8071"/>
    <cellStyle name="1_시민계략공사_2003년 각종계산서(읽기전용)_화개2초교 교사신축통신공사 (내역서-이지텍크)_석곡동사무소신축통신공사" xfId="3828"/>
    <cellStyle name="1_시민계략공사_2003년 각종계산서(읽기전용)_화개2초교 교사신축통신공사 (내역서-이지텍크)_영광해양수산사무실신축공사(전기)" xfId="3829"/>
    <cellStyle name="1_시민계략공사_2003년 각종계산서(읽기전용)_화개2초교 교사신축통신공사 (내역서-이지텍크)_영광해양수산사무실신축공사(전기)-6월18일(최종)" xfId="3830"/>
    <cellStyle name="1_시민계략공사_2003년 각종계산서(읽기전용)_화개2초교 교사신축통신공사 (내역서-이지텍크)_중앙초등학교키폰설비공사1월31일변경(관급별도)" xfId="3831"/>
    <cellStyle name="1_시민계략공사_2003년 각종계산서(읽기전용)_화개2초교 교사신축통신공사 (내역서-이지텍크)_중앙초등학교키폰설비공사1월31일변경(관급별도)_석곡동사무소신축통신공사" xfId="3832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3833"/>
    <cellStyle name="1_시민계략공사_2회설변 변경내역서" xfId="3834"/>
    <cellStyle name="1_시민계략공사_2회설변 변경내역서_3회 기성에산좃도" xfId="3835"/>
    <cellStyle name="1_시민계략공사_2회설변 변경내역서_3회 기성에산좃도_국립나주병원 정신재활동 신축 통신공사(견적-산출)-1223" xfId="3836"/>
    <cellStyle name="1_시민계략공사_2회설변 변경내역서_3회 기성에산좃도_국립나주병원 정신재활동 신축 통신공사(견적-산출)-1223_현경고 기숙사 증축공사0525" xfId="3837"/>
    <cellStyle name="1_시민계략공사_2회설변 변경내역서_3회 기성에산좃도_본관내역서" xfId="3838"/>
    <cellStyle name="1_시민계략공사_2회설변 변경내역서_3회 기성에산좃도_본관내역서_국립나주병원 정신재활동 신축 통신공사(견적-산출)-1223" xfId="3839"/>
    <cellStyle name="1_시민계략공사_2회설변 변경내역서_3회 기성에산좃도_본관내역서_국립나주병원 정신재활동 신축 통신공사(견적-산출)-1223_현경고 기숙사 증축공사0525" xfId="3840"/>
    <cellStyle name="1_시민계략공사_2회설변 변경내역서_3회 기성에산좃도_본관내역서_현경고 기숙사 증축공사0525" xfId="3841"/>
    <cellStyle name="1_시민계략공사_2회설변 변경내역서_3회 기성에산좃도_현경고 기숙사 증축공사0525" xfId="3842"/>
    <cellStyle name="1_시민계략공사_2회설변 변경내역서_국립나주병원 정신재활동 신축 통신공사(견적-산출)-1223" xfId="3843"/>
    <cellStyle name="1_시민계략공사_2회설변 변경내역서_국립나주병원 정신재활동 신축 통신공사(견적-산출)-1223_현경고 기숙사 증축공사0525" xfId="3844"/>
    <cellStyle name="1_시민계략공사_2회설변 변경내역서_본관내역서" xfId="3845"/>
    <cellStyle name="1_시민계략공사_2회설변 변경내역서_본관내역서_국립나주병원 정신재활동 신축 통신공사(견적-산출)-1223" xfId="3846"/>
    <cellStyle name="1_시민계략공사_2회설변 변경내역서_본관내역서_국립나주병원 정신재활동 신축 통신공사(견적-산출)-1223_현경고 기숙사 증축공사0525" xfId="3847"/>
    <cellStyle name="1_시민계략공사_2회설변 변경내역서_본관내역서_현경고 기숙사 증축공사0525" xfId="3848"/>
    <cellStyle name="1_시민계략공사_2회설변 변경내역서_신설관로(정수장)" xfId="3849"/>
    <cellStyle name="1_시민계략공사_2회설변 변경내역서_신설관로(정수장)_국립나주병원 정신재활동 신축 통신공사(견적-산출)-1223" xfId="3850"/>
    <cellStyle name="1_시민계략공사_2회설변 변경내역서_신설관로(정수장)_국립나주병원 정신재활동 신축 통신공사(견적-산출)-1223_현경고 기숙사 증축공사0525" xfId="3851"/>
    <cellStyle name="1_시민계략공사_2회설변 변경내역서_신설관로(정수장)_본관내역서" xfId="3852"/>
    <cellStyle name="1_시민계략공사_2회설변 변경내역서_신설관로(정수장)_본관내역서_국립나주병원 정신재활동 신축 통신공사(견적-산출)-1223" xfId="3853"/>
    <cellStyle name="1_시민계략공사_2회설변 변경내역서_신설관로(정수장)_본관내역서_국립나주병원 정신재활동 신축 통신공사(견적-산출)-1223_현경고 기숙사 증축공사0525" xfId="3854"/>
    <cellStyle name="1_시민계략공사_2회설변 변경내역서_신설관로(정수장)_본관내역서_현경고 기숙사 증축공사0525" xfId="3855"/>
    <cellStyle name="1_시민계략공사_2회설변 변경내역서_신설관로(정수장)_현경고 기숙사 증축공사0525" xfId="3856"/>
    <cellStyle name="1_시민계략공사_2회설변 변경내역서_현경고 기숙사 증축공사0525" xfId="3857"/>
    <cellStyle name="1_시민계략공사_Book2" xfId="4703"/>
    <cellStyle name="1_시민계략공사_각종계산서" xfId="3858"/>
    <cellStyle name="1_시민계략공사_각종계산서(석곡동사무소)" xfId="3859"/>
    <cellStyle name="1_시민계략공사_계산서" xfId="3860"/>
    <cellStyle name="1_시민계략공사_계산서_동신대앞교차로 교통신호등 설치공사'" xfId="3861"/>
    <cellStyle name="1_시민계략공사_계산서_동신대앞교차로 교통신호등 설치공사'_석곡동사무소신축통신공사" xfId="3862"/>
    <cellStyle name="1_시민계략공사_계산서_동신대앞교차로 교통신호등 설치공사'_영광해양수산사무실신축공사(전기)-6월18일(최종)" xfId="3863"/>
    <cellStyle name="1_시민계략공사_계산서_불갑제(계약금액)" xfId="8072"/>
    <cellStyle name="1_시민계략공사_계산서_석곡동사무소신축통신공사" xfId="3864"/>
    <cellStyle name="1_시민계략공사_계산서_영광해양수산사무실신축공사(전기)" xfId="3865"/>
    <cellStyle name="1_시민계략공사_계산서_영광해양수산사무실신축공사(전기)-6월18일(최종)" xfId="3866"/>
    <cellStyle name="1_시민계략공사_계산서_월전마을 펌프장 신축공사(전기)" xfId="8073"/>
    <cellStyle name="1_시민계략공사_계산서_해룡월전문화마을영상원격2(순천프로8)(1)" xfId="8074"/>
    <cellStyle name="1_시민계략공사_계산서및내역서5월15일변경" xfId="3867"/>
    <cellStyle name="1_시민계략공사_계산서및내역서5월9일변경" xfId="3868"/>
    <cellStyle name="1_시민계략공사_광양중동중학교실증축공사(전기)-4월10일한번더" xfId="3869"/>
    <cellStyle name="1_시민계략공사_광주광역시 장애인종합복지관 태양광 발전설비공사" xfId="3870"/>
    <cellStyle name="1_시민계략공사_국립나주병원 정신재활동 신축 통신공사(견적-산출)-1223" xfId="3871"/>
    <cellStyle name="1_시민계략공사_국립나주병원 정신재활동 신축 통신공사(견적-산출)-1223_현경고 기숙사 증축공사0525" xfId="3872"/>
    <cellStyle name="1_시민계략공사_기성내역서" xfId="3873"/>
    <cellStyle name="1_시민계략공사_매곡동 00교회 신축공사" xfId="3874"/>
    <cellStyle name="1_시민계략공사_무안연꽃방죽(4월9일)한번더" xfId="3875"/>
    <cellStyle name="1_시민계략공사_보일약국~순국비간 도로개설 가로등설치공사" xfId="3876"/>
    <cellStyle name="1_시민계략공사_복지관 부하계산서" xfId="3877"/>
    <cellStyle name="1_시민계략공사_복지관 부하계산서_강당리프팅" xfId="3878"/>
    <cellStyle name="1_시민계략공사_복지관 부하계산서_관급자재 (양지중)" xfId="3879"/>
    <cellStyle name="1_시민계략공사_복지관 부하계산서_광림초(일대단가)" xfId="3880"/>
    <cellStyle name="1_시민계략공사_복지관 부하계산서_광림초교 교사 신축공사(전기)" xfId="3881"/>
    <cellStyle name="1_시민계략공사_복지관 부하계산서_광주체육고기숙사및수영장증축공사" xfId="3882"/>
    <cellStyle name="1_시민계략공사_복지관 부하계산서_광주체육고기숙사및수영장증축공사(전기)" xfId="3883"/>
    <cellStyle name="1_시민계략공사_복지관 부하계산서_광주체육고기숙사및수영장증축공사(전기)_불갑제(계약금액)" xfId="8075"/>
    <cellStyle name="1_시민계략공사_복지관 부하계산서_광주체육고기숙사및수영장증축공사_불갑제(계약금액)" xfId="8076"/>
    <cellStyle name="1_시민계략공사_복지관 부하계산서_내역서(전기)" xfId="3884"/>
    <cellStyle name="1_시민계략공사_복지관 부하계산서_내역서(전기)_강당리프팅" xfId="3885"/>
    <cellStyle name="1_시민계략공사_복지관 부하계산서_내역서(전기)_관급자재 (양지중)" xfId="3886"/>
    <cellStyle name="1_시민계략공사_복지관 부하계산서_내역서(전기)_광림초(일대단가)" xfId="3887"/>
    <cellStyle name="1_시민계략공사_복지관 부하계산서_내역서(전기)_광림초교 교사 신축공사(전기)" xfId="3888"/>
    <cellStyle name="1_시민계략공사_복지관 부하계산서_내역서(전기)_광주체육고기숙사및수영장증축공사" xfId="3889"/>
    <cellStyle name="1_시민계략공사_복지관 부하계산서_내역서(전기)_광주체육고기숙사및수영장증축공사(전기)" xfId="3890"/>
    <cellStyle name="1_시민계략공사_복지관 부하계산서_내역서(전기)_광주체육고기숙사및수영장증축공사(전기)_불갑제(계약금액)" xfId="8077"/>
    <cellStyle name="1_시민계략공사_복지관 부하계산서_내역서(전기)_광주체육고기숙사및수영장증축공사_불갑제(계약금액)" xfId="8078"/>
    <cellStyle name="1_시민계략공사_복지관 부하계산서_내역서(전기)_노안마을회관창고증축공사" xfId="3891"/>
    <cellStyle name="1_시민계략공사_복지관 부하계산서_내역서(전기)_노안마을회관창고증축공사_도서관2층휴게실내부시설공사" xfId="3892"/>
    <cellStyle name="1_시민계략공사_복지관 부하계산서_내역서(전기)_도서관2층휴게실내부시설공사" xfId="3893"/>
    <cellStyle name="1_시민계략공사_복지관 부하계산서_내역서(전기)_동신대앞교차로 교통신호등 설치공사'" xfId="3894"/>
    <cellStyle name="1_시민계략공사_복지관 부하계산서_내역서(전기)_동신대앞교차로 교통신호등 설치공사'_석곡동사무소신축통신공사" xfId="3895"/>
    <cellStyle name="1_시민계략공사_복지관 부하계산서_내역서(전기)_동신대앞교차로 교통신호등 설치공사'_영광해양수산사무실신축공사(전기)-6월18일(최종)" xfId="3896"/>
    <cellStyle name="1_시민계략공사_복지관 부하계산서_내역서(전기)_불갑제(계약금액)" xfId="8079"/>
    <cellStyle name="1_시민계략공사_복지관 부하계산서_내역서(전기)_석곡동사무소신축통신공사" xfId="3897"/>
    <cellStyle name="1_시민계략공사_복지관 부하계산서_내역서(전기)_수배전반 관급자재 (양지중)" xfId="3898"/>
    <cellStyle name="1_시민계략공사_복지관 부하계산서_내역서(전기)_수배전반 관급자재 (양지중)_불갑제(계약금액)" xfId="8080"/>
    <cellStyle name="1_시민계략공사_복지관 부하계산서_내역서(전기)_신광중냉.난방시설공사(수정)" xfId="3899"/>
    <cellStyle name="1_시민계략공사_복지관 부하계산서_내역서(전기)_양지중교사신축전기공사(최종)" xfId="3900"/>
    <cellStyle name="1_시민계략공사_복지관 부하계산서_내역서(전기)_양지중교사신축전기공사(최종)_불갑제(계약금액)" xfId="8081"/>
    <cellStyle name="1_시민계략공사_복지관 부하계산서_내역서(전기)_양지중학교 교사 신축공사" xfId="3901"/>
    <cellStyle name="1_시민계략공사_복지관 부하계산서_내역서(전기)_양지중학교 교사 신축공사_불갑제(계약금액)" xfId="8082"/>
    <cellStyle name="1_시민계략공사_복지관 부하계산서_내역서(전기)_연제초교교사신축전기" xfId="3902"/>
    <cellStyle name="1_시민계략공사_복지관 부하계산서_내역서(전기)_연제초교교사신축전기_불갑제(계약금액)" xfId="8083"/>
    <cellStyle name="1_시민계략공사_복지관 부하계산서_내역서(전기)_영광해양수산사무실신축공사(전기)" xfId="3903"/>
    <cellStyle name="1_시민계략공사_복지관 부하계산서_내역서(전기)_영광해양수산사무실신축공사(전기)-5월21일" xfId="3904"/>
    <cellStyle name="1_시민계략공사_복지관 부하계산서_내역서(전기)_영광해양수산사무실신축공사(전기)-6월18일(최종)" xfId="3905"/>
    <cellStyle name="1_시민계략공사_복지관 부하계산서_내역서(전기)_월야초교통신시설공사(최종)" xfId="3906"/>
    <cellStyle name="1_시민계략공사_복지관 부하계산서_내역서(전기)_월전마을 펌프장 신축공사(전기)" xfId="8084"/>
    <cellStyle name="1_시민계략공사_복지관 부하계산서_내역서(전기)_인성고등학교 냉,난방시설공사" xfId="3907"/>
    <cellStyle name="1_시민계략공사_복지관 부하계산서_내역서(전기)_전기단가(완료)" xfId="3908"/>
    <cellStyle name="1_시민계략공사_복지관 부하계산서_내역서(전기)_조명기구수량-" xfId="3909"/>
    <cellStyle name="1_시민계략공사_복지관 부하계산서_내역서(전기)_중앙초등학교키폰설비공사1월31일변경(공사포함)" xfId="3910"/>
    <cellStyle name="1_시민계략공사_복지관 부하계산서_내역서(전기)_중앙초등학교키폰설비공사1월31일변경(관급별도)" xfId="3911"/>
    <cellStyle name="1_시민계략공사_복지관 부하계산서_내역서(전기)_중앙초등학교키폰설비공사1월31일변경(관급별도)_석곡동사무소신축통신공사" xfId="3912"/>
    <cellStyle name="1_시민계략공사_복지관 부하계산서_내역서(전기)_중앙초등학교키폰설비공사1월31일변경(관급별도)_영광해양수산사무실신축공사(전기)-6월18일(최종)" xfId="3913"/>
    <cellStyle name="1_시민계략공사_복지관 부하계산서_내역서(전기)_청사개보수전기공사" xfId="3914"/>
    <cellStyle name="1_시민계략공사_복지관 부하계산서_내역서(전기)_체육고등학교키폰설비공사(삼성)" xfId="3915"/>
    <cellStyle name="1_시민계략공사_복지관 부하계산서_내역서(전기)_평동산단 진입도로(5공구)04년4월16일-전기" xfId="3916"/>
    <cellStyle name="1_시민계략공사_복지관 부하계산서_내역서(전기)_평동산단 진입도로(5공구)04년4월16일-전기_불갑제(계약금액)" xfId="8085"/>
    <cellStyle name="1_시민계략공사_복지관 부하계산서_내역서(전기)_평동산단진입도로(광주여대~호남고속도로간)개설공사-전기(3공구 설계변경)-11월변경" xfId="3917"/>
    <cellStyle name="1_시민계략공사_복지관 부하계산서_내역서(전기)_해룡월전문화마을영상원격2(순천프로8)(1)" xfId="8086"/>
    <cellStyle name="1_시민계략공사_복지관 부하계산서_내역서(전기)_해양수산부 완도권 합동청사 전기설비공사" xfId="3918"/>
    <cellStyle name="1_시민계략공사_복지관 부하계산서_내역서(전기)_화개2초교 교사신축통신공사 (내역서-이지텍크)" xfId="3919"/>
    <cellStyle name="1_시민계략공사_복지관 부하계산서_내역서(전기)_화개2초교 교사신축통신공사 (내역서-이지텍크)_불갑제(계약금액)" xfId="8087"/>
    <cellStyle name="1_시민계략공사_복지관 부하계산서_내역서(전기)_화개2초교 교사신축통신공사 (내역서-이지텍크)_석곡동사무소신축통신공사" xfId="3920"/>
    <cellStyle name="1_시민계략공사_복지관 부하계산서_내역서(전기)_화개2초교 교사신축통신공사 (내역서-이지텍크)_영광해양수산사무실신축공사(전기)" xfId="3921"/>
    <cellStyle name="1_시민계략공사_복지관 부하계산서_내역서(전기)_화개2초교 교사신축통신공사 (내역서-이지텍크)_영광해양수산사무실신축공사(전기)-6월18일(최종)" xfId="3922"/>
    <cellStyle name="1_시민계략공사_복지관 부하계산서_내역서(전기)_화개2초교 교사신축통신공사 (내역서-이지텍크)_중앙초등학교키폰설비공사1월31일변경(관급별도)" xfId="3923"/>
    <cellStyle name="1_시민계략공사_복지관 부하계산서_내역서(전기)_화개2초교 교사신축통신공사 (내역서-이지텍크)_중앙초등학교키폰설비공사1월31일변경(관급별도)_석곡동사무소신축통신공사" xfId="3924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3925"/>
    <cellStyle name="1_시민계략공사_복지관 부하계산서_노안마을회관창고증축공사" xfId="3926"/>
    <cellStyle name="1_시민계략공사_복지관 부하계산서_노안마을회관창고증축공사_도서관2층휴게실내부시설공사" xfId="3927"/>
    <cellStyle name="1_시민계략공사_복지관 부하계산서_도서관2층휴게실내부시설공사" xfId="3928"/>
    <cellStyle name="1_시민계략공사_복지관 부하계산서_동신대앞교차로 교통신호등 설치공사'" xfId="3929"/>
    <cellStyle name="1_시민계략공사_복지관 부하계산서_동신대앞교차로 교통신호등 설치공사'_석곡동사무소신축통신공사" xfId="3930"/>
    <cellStyle name="1_시민계략공사_복지관 부하계산서_동신대앞교차로 교통신호등 설치공사'_영광해양수산사무실신축공사(전기)-6월18일(최종)" xfId="3931"/>
    <cellStyle name="1_시민계략공사_복지관 부하계산서_불갑제(계약금액)" xfId="8088"/>
    <cellStyle name="1_시민계략공사_복지관 부하계산서_석곡동사무소신축통신공사" xfId="3932"/>
    <cellStyle name="1_시민계략공사_복지관 부하계산서_수배전반 관급자재 (양지중)" xfId="3933"/>
    <cellStyle name="1_시민계략공사_복지관 부하계산서_수배전반 관급자재 (양지중)_불갑제(계약금액)" xfId="8089"/>
    <cellStyle name="1_시민계략공사_복지관 부하계산서_신광중냉.난방시설공사(수정)" xfId="3934"/>
    <cellStyle name="1_시민계략공사_복지관 부하계산서_양지중교사신축전기공사(최종)" xfId="3935"/>
    <cellStyle name="1_시민계략공사_복지관 부하계산서_양지중교사신축전기공사(최종)_불갑제(계약금액)" xfId="8090"/>
    <cellStyle name="1_시민계략공사_복지관 부하계산서_양지중학교 교사 신축공사" xfId="3936"/>
    <cellStyle name="1_시민계략공사_복지관 부하계산서_양지중학교 교사 신축공사_불갑제(계약금액)" xfId="8091"/>
    <cellStyle name="1_시민계략공사_복지관 부하계산서_연제초교교사신축전기" xfId="3937"/>
    <cellStyle name="1_시민계략공사_복지관 부하계산서_연제초교교사신축전기_불갑제(계약금액)" xfId="8092"/>
    <cellStyle name="1_시민계략공사_복지관 부하계산서_영광해양수산사무실신축공사(전기)" xfId="3938"/>
    <cellStyle name="1_시민계략공사_복지관 부하계산서_영광해양수산사무실신축공사(전기)-5월21일" xfId="3939"/>
    <cellStyle name="1_시민계략공사_복지관 부하계산서_영광해양수산사무실신축공사(전기)-6월18일(최종)" xfId="3940"/>
    <cellStyle name="1_시민계략공사_복지관 부하계산서_월야초교통신시설공사(최종)" xfId="3941"/>
    <cellStyle name="1_시민계략공사_복지관 부하계산서_월전마을 펌프장 신축공사(전기)" xfId="8093"/>
    <cellStyle name="1_시민계략공사_복지관 부하계산서_인성고등학교 냉,난방시설공사" xfId="3942"/>
    <cellStyle name="1_시민계략공사_복지관 부하계산서_전기단가(완료)" xfId="3943"/>
    <cellStyle name="1_시민계략공사_복지관 부하계산서_조명기구수량-" xfId="3944"/>
    <cellStyle name="1_시민계략공사_복지관 부하계산서_중앙초등학교키폰설비공사1월31일변경(공사포함)" xfId="3945"/>
    <cellStyle name="1_시민계략공사_복지관 부하계산서_중앙초등학교키폰설비공사1월31일변경(관급별도)" xfId="3946"/>
    <cellStyle name="1_시민계략공사_복지관 부하계산서_중앙초등학교키폰설비공사1월31일변경(관급별도)_석곡동사무소신축통신공사" xfId="3947"/>
    <cellStyle name="1_시민계략공사_복지관 부하계산서_중앙초등학교키폰설비공사1월31일변경(관급별도)_영광해양수산사무실신축공사(전기)-6월18일(최종)" xfId="3948"/>
    <cellStyle name="1_시민계략공사_복지관 부하계산서_청사개보수전기공사" xfId="3949"/>
    <cellStyle name="1_시민계략공사_복지관 부하계산서_체육고등학교키폰설비공사(삼성)" xfId="3950"/>
    <cellStyle name="1_시민계략공사_복지관 부하계산서_평동산단 진입도로(5공구)04년4월16일-전기" xfId="3951"/>
    <cellStyle name="1_시민계략공사_복지관 부하계산서_평동산단 진입도로(5공구)04년4월16일-전기_불갑제(계약금액)" xfId="8094"/>
    <cellStyle name="1_시민계략공사_복지관 부하계산서_평동산단진입도로(광주여대~호남고속도로간)개설공사-전기(3공구 설계변경)-11월변경" xfId="3952"/>
    <cellStyle name="1_시민계략공사_복지관 부하계산서_해룡월전문화마을영상원격2(순천프로8)(1)" xfId="8095"/>
    <cellStyle name="1_시민계략공사_복지관 부하계산서_해양수산부 완도권 합동청사 전기설비공사" xfId="3953"/>
    <cellStyle name="1_시민계략공사_복지관 부하계산서_화개2초교 교사신축통신공사 (내역서-이지텍크)" xfId="3954"/>
    <cellStyle name="1_시민계략공사_복지관 부하계산서_화개2초교 교사신축통신공사 (내역서-이지텍크)_불갑제(계약금액)" xfId="8096"/>
    <cellStyle name="1_시민계략공사_복지관 부하계산서_화개2초교 교사신축통신공사 (내역서-이지텍크)_석곡동사무소신축통신공사" xfId="3955"/>
    <cellStyle name="1_시민계략공사_복지관 부하계산서_화개2초교 교사신축통신공사 (내역서-이지텍크)_영광해양수산사무실신축공사(전기)" xfId="3956"/>
    <cellStyle name="1_시민계략공사_복지관 부하계산서_화개2초교 교사신축통신공사 (내역서-이지텍크)_영광해양수산사무실신축공사(전기)-6월18일(최종)" xfId="3957"/>
    <cellStyle name="1_시민계략공사_복지관 부하계산서_화개2초교 교사신축통신공사 (내역서-이지텍크)_중앙초등학교키폰설비공사1월31일변경(관급별도)" xfId="3958"/>
    <cellStyle name="1_시민계략공사_복지관 부하계산서_화개2초교 교사신축통신공사 (내역서-이지텍크)_중앙초등학교키폰설비공사1월31일변경(관급별도)_석곡동사무소신축통신공사" xfId="3959"/>
    <cellStyle name="1_시민계략공사_복지관 부하계산서_화개2초교 교사신축통신공사 (내역서-이지텍크)_중앙초등학교키폰설비공사1월31일변경(관급별도)_영광해양수산사무실신축공사(전기)-6월18일(최종)" xfId="3960"/>
    <cellStyle name="1_시민계략공사_봉산면보건지소신축공사(전기)11월30일변경" xfId="3961"/>
    <cellStyle name="1_시민계략공사_부하계산서" xfId="3962"/>
    <cellStyle name="1_시민계략공사_부하계산서-백운중" xfId="3963"/>
    <cellStyle name="1_시민계략공사_북문로(팔마로)가로등설치공사(변경)3월11일" xfId="3964"/>
    <cellStyle name="1_시민계략공사_북문팔마로확포장공사가로등" xfId="3965"/>
    <cellStyle name="1_시민계략공사_비상부하,발전기용량 계산서" xfId="3966"/>
    <cellStyle name="1_시민계략공사_비상부하,발전기용량 계산서_강당리프팅" xfId="3967"/>
    <cellStyle name="1_시민계략공사_비상부하,발전기용량 계산서_관급자재 (양지중)" xfId="3968"/>
    <cellStyle name="1_시민계략공사_비상부하,발전기용량 계산서_광림초(일대단가)" xfId="3969"/>
    <cellStyle name="1_시민계략공사_비상부하,발전기용량 계산서_광림초교 교사 신축공사(전기)" xfId="3970"/>
    <cellStyle name="1_시민계략공사_비상부하,발전기용량 계산서_광주체육고기숙사및수영장증축공사" xfId="3971"/>
    <cellStyle name="1_시민계략공사_비상부하,발전기용량 계산서_광주체육고기숙사및수영장증축공사(전기)" xfId="3972"/>
    <cellStyle name="1_시민계략공사_비상부하,발전기용량 계산서_광주체육고기숙사및수영장증축공사(전기)_불갑제(계약금액)" xfId="8097"/>
    <cellStyle name="1_시민계략공사_비상부하,발전기용량 계산서_광주체육고기숙사및수영장증축공사_불갑제(계약금액)" xfId="8098"/>
    <cellStyle name="1_시민계략공사_비상부하,발전기용량 계산서_내역서(전기)" xfId="3973"/>
    <cellStyle name="1_시민계략공사_비상부하,발전기용량 계산서_내역서(전기)_강당리프팅" xfId="3974"/>
    <cellStyle name="1_시민계략공사_비상부하,발전기용량 계산서_내역서(전기)_관급자재 (양지중)" xfId="3975"/>
    <cellStyle name="1_시민계략공사_비상부하,발전기용량 계산서_내역서(전기)_광림초(일대단가)" xfId="3976"/>
    <cellStyle name="1_시민계략공사_비상부하,발전기용량 계산서_내역서(전기)_광림초교 교사 신축공사(전기)" xfId="3977"/>
    <cellStyle name="1_시민계략공사_비상부하,발전기용량 계산서_내역서(전기)_광주체육고기숙사및수영장증축공사" xfId="3978"/>
    <cellStyle name="1_시민계략공사_비상부하,발전기용량 계산서_내역서(전기)_광주체육고기숙사및수영장증축공사(전기)" xfId="3979"/>
    <cellStyle name="1_시민계략공사_비상부하,발전기용량 계산서_내역서(전기)_광주체육고기숙사및수영장증축공사(전기)_불갑제(계약금액)" xfId="8099"/>
    <cellStyle name="1_시민계략공사_비상부하,발전기용량 계산서_내역서(전기)_광주체육고기숙사및수영장증축공사_불갑제(계약금액)" xfId="8100"/>
    <cellStyle name="1_시민계략공사_비상부하,발전기용량 계산서_내역서(전기)_노안마을회관창고증축공사" xfId="3980"/>
    <cellStyle name="1_시민계략공사_비상부하,발전기용량 계산서_내역서(전기)_노안마을회관창고증축공사_도서관2층휴게실내부시설공사" xfId="3981"/>
    <cellStyle name="1_시민계략공사_비상부하,발전기용량 계산서_내역서(전기)_도서관2층휴게실내부시설공사" xfId="3982"/>
    <cellStyle name="1_시민계략공사_비상부하,발전기용량 계산서_내역서(전기)_동신대앞교차로 교통신호등 설치공사'" xfId="3983"/>
    <cellStyle name="1_시민계략공사_비상부하,발전기용량 계산서_내역서(전기)_동신대앞교차로 교통신호등 설치공사'_석곡동사무소신축통신공사" xfId="3984"/>
    <cellStyle name="1_시민계략공사_비상부하,발전기용량 계산서_내역서(전기)_동신대앞교차로 교통신호등 설치공사'_영광해양수산사무실신축공사(전기)-6월18일(최종)" xfId="3985"/>
    <cellStyle name="1_시민계략공사_비상부하,발전기용량 계산서_내역서(전기)_불갑제(계약금액)" xfId="8101"/>
    <cellStyle name="1_시민계략공사_비상부하,발전기용량 계산서_내역서(전기)_석곡동사무소신축통신공사" xfId="3986"/>
    <cellStyle name="1_시민계략공사_비상부하,발전기용량 계산서_내역서(전기)_수배전반 관급자재 (양지중)" xfId="3987"/>
    <cellStyle name="1_시민계략공사_비상부하,발전기용량 계산서_내역서(전기)_수배전반 관급자재 (양지중)_불갑제(계약금액)" xfId="8102"/>
    <cellStyle name="1_시민계략공사_비상부하,발전기용량 계산서_내역서(전기)_신광중냉.난방시설공사(수정)" xfId="3988"/>
    <cellStyle name="1_시민계략공사_비상부하,발전기용량 계산서_내역서(전기)_양지중교사신축전기공사(최종)" xfId="3989"/>
    <cellStyle name="1_시민계략공사_비상부하,발전기용량 계산서_내역서(전기)_양지중교사신축전기공사(최종)_불갑제(계약금액)" xfId="8103"/>
    <cellStyle name="1_시민계략공사_비상부하,발전기용량 계산서_내역서(전기)_양지중학교 교사 신축공사" xfId="3990"/>
    <cellStyle name="1_시민계략공사_비상부하,발전기용량 계산서_내역서(전기)_양지중학교 교사 신축공사_불갑제(계약금액)" xfId="8104"/>
    <cellStyle name="1_시민계략공사_비상부하,발전기용량 계산서_내역서(전기)_연제초교교사신축전기" xfId="3991"/>
    <cellStyle name="1_시민계략공사_비상부하,발전기용량 계산서_내역서(전기)_연제초교교사신축전기_불갑제(계약금액)" xfId="8105"/>
    <cellStyle name="1_시민계략공사_비상부하,발전기용량 계산서_내역서(전기)_영광해양수산사무실신축공사(전기)" xfId="3992"/>
    <cellStyle name="1_시민계략공사_비상부하,발전기용량 계산서_내역서(전기)_영광해양수산사무실신축공사(전기)-5월21일" xfId="3993"/>
    <cellStyle name="1_시민계략공사_비상부하,발전기용량 계산서_내역서(전기)_영광해양수산사무실신축공사(전기)-6월18일(최종)" xfId="3994"/>
    <cellStyle name="1_시민계략공사_비상부하,발전기용량 계산서_내역서(전기)_월야초교통신시설공사(최종)" xfId="3995"/>
    <cellStyle name="1_시민계략공사_비상부하,발전기용량 계산서_내역서(전기)_월전마을 펌프장 신축공사(전기)" xfId="8106"/>
    <cellStyle name="1_시민계략공사_비상부하,발전기용량 계산서_내역서(전기)_인성고등학교 냉,난방시설공사" xfId="3996"/>
    <cellStyle name="1_시민계략공사_비상부하,발전기용량 계산서_내역서(전기)_전기단가(완료)" xfId="3997"/>
    <cellStyle name="1_시민계략공사_비상부하,발전기용량 계산서_내역서(전기)_조명기구수량-" xfId="3998"/>
    <cellStyle name="1_시민계략공사_비상부하,발전기용량 계산서_내역서(전기)_중앙초등학교키폰설비공사1월31일변경(공사포함)" xfId="3999"/>
    <cellStyle name="1_시민계략공사_비상부하,발전기용량 계산서_내역서(전기)_중앙초등학교키폰설비공사1월31일변경(관급별도)" xfId="4000"/>
    <cellStyle name="1_시민계략공사_비상부하,발전기용량 계산서_내역서(전기)_중앙초등학교키폰설비공사1월31일변경(관급별도)_석곡동사무소신축통신공사" xfId="4001"/>
    <cellStyle name="1_시민계략공사_비상부하,발전기용량 계산서_내역서(전기)_중앙초등학교키폰설비공사1월31일변경(관급별도)_영광해양수산사무실신축공사(전기)-6월18일(최종)" xfId="4002"/>
    <cellStyle name="1_시민계략공사_비상부하,발전기용량 계산서_내역서(전기)_청사개보수전기공사" xfId="4003"/>
    <cellStyle name="1_시민계략공사_비상부하,발전기용량 계산서_내역서(전기)_체육고등학교키폰설비공사(삼성)" xfId="4004"/>
    <cellStyle name="1_시민계략공사_비상부하,발전기용량 계산서_내역서(전기)_평동산단 진입도로(5공구)04년4월16일-전기" xfId="4005"/>
    <cellStyle name="1_시민계략공사_비상부하,발전기용량 계산서_내역서(전기)_평동산단 진입도로(5공구)04년4월16일-전기_불갑제(계약금액)" xfId="8107"/>
    <cellStyle name="1_시민계략공사_비상부하,발전기용량 계산서_내역서(전기)_평동산단진입도로(광주여대~호남고속도로간)개설공사-전기(3공구 설계변경)-11월변경" xfId="4006"/>
    <cellStyle name="1_시민계략공사_비상부하,발전기용량 계산서_내역서(전기)_해룡월전문화마을영상원격2(순천프로8)(1)" xfId="8108"/>
    <cellStyle name="1_시민계략공사_비상부하,발전기용량 계산서_내역서(전기)_해양수산부 완도권 합동청사 전기설비공사" xfId="4007"/>
    <cellStyle name="1_시민계략공사_비상부하,발전기용량 계산서_내역서(전기)_화개2초교 교사신축통신공사 (내역서-이지텍크)" xfId="4008"/>
    <cellStyle name="1_시민계략공사_비상부하,발전기용량 계산서_내역서(전기)_화개2초교 교사신축통신공사 (내역서-이지텍크)_불갑제(계약금액)" xfId="8109"/>
    <cellStyle name="1_시민계략공사_비상부하,발전기용량 계산서_내역서(전기)_화개2초교 교사신축통신공사 (내역서-이지텍크)_석곡동사무소신축통신공사" xfId="4009"/>
    <cellStyle name="1_시민계략공사_비상부하,발전기용량 계산서_내역서(전기)_화개2초교 교사신축통신공사 (내역서-이지텍크)_영광해양수산사무실신축공사(전기)" xfId="4010"/>
    <cellStyle name="1_시민계략공사_비상부하,발전기용량 계산서_내역서(전기)_화개2초교 교사신축통신공사 (내역서-이지텍크)_영광해양수산사무실신축공사(전기)-6월18일(최종)" xfId="4011"/>
    <cellStyle name="1_시민계략공사_비상부하,발전기용량 계산서_내역서(전기)_화개2초교 교사신축통신공사 (내역서-이지텍크)_중앙초등학교키폰설비공사1월31일변경(관급별도)" xfId="4012"/>
    <cellStyle name="1_시민계략공사_비상부하,발전기용량 계산서_내역서(전기)_화개2초교 교사신축통신공사 (내역서-이지텍크)_중앙초등학교키폰설비공사1월31일변경(관급별도)_석곡동사무소신축통신공사" xfId="4013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4014"/>
    <cellStyle name="1_시민계략공사_비상부하,발전기용량 계산서_노안마을회관창고증축공사" xfId="4015"/>
    <cellStyle name="1_시민계략공사_비상부하,발전기용량 계산서_노안마을회관창고증축공사_도서관2층휴게실내부시설공사" xfId="4016"/>
    <cellStyle name="1_시민계략공사_비상부하,발전기용량 계산서_도서관2층휴게실내부시설공사" xfId="4017"/>
    <cellStyle name="1_시민계략공사_비상부하,발전기용량 계산서_동신대앞교차로 교통신호등 설치공사'" xfId="4018"/>
    <cellStyle name="1_시민계략공사_비상부하,발전기용량 계산서_동신대앞교차로 교통신호등 설치공사'_석곡동사무소신축통신공사" xfId="4019"/>
    <cellStyle name="1_시민계략공사_비상부하,발전기용량 계산서_동신대앞교차로 교통신호등 설치공사'_영광해양수산사무실신축공사(전기)-6월18일(최종)" xfId="4020"/>
    <cellStyle name="1_시민계략공사_비상부하,발전기용량 계산서_불갑제(계약금액)" xfId="8110"/>
    <cellStyle name="1_시민계략공사_비상부하,발전기용량 계산서_석곡동사무소신축통신공사" xfId="4021"/>
    <cellStyle name="1_시민계략공사_비상부하,발전기용량 계산서_수배전반 관급자재 (양지중)" xfId="4022"/>
    <cellStyle name="1_시민계략공사_비상부하,발전기용량 계산서_수배전반 관급자재 (양지중)_불갑제(계약금액)" xfId="8111"/>
    <cellStyle name="1_시민계략공사_비상부하,발전기용량 계산서_신광중냉.난방시설공사(수정)" xfId="4023"/>
    <cellStyle name="1_시민계략공사_비상부하,발전기용량 계산서_양지중교사신축전기공사(최종)" xfId="4024"/>
    <cellStyle name="1_시민계략공사_비상부하,발전기용량 계산서_양지중교사신축전기공사(최종)_불갑제(계약금액)" xfId="8112"/>
    <cellStyle name="1_시민계략공사_비상부하,발전기용량 계산서_양지중학교 교사 신축공사" xfId="4025"/>
    <cellStyle name="1_시민계략공사_비상부하,발전기용량 계산서_양지중학교 교사 신축공사_불갑제(계약금액)" xfId="8113"/>
    <cellStyle name="1_시민계략공사_비상부하,발전기용량 계산서_연제초교교사신축전기" xfId="4026"/>
    <cellStyle name="1_시민계략공사_비상부하,발전기용량 계산서_연제초교교사신축전기_불갑제(계약금액)" xfId="8114"/>
    <cellStyle name="1_시민계략공사_비상부하,발전기용량 계산서_영광해양수산사무실신축공사(전기)" xfId="4027"/>
    <cellStyle name="1_시민계략공사_비상부하,발전기용량 계산서_영광해양수산사무실신축공사(전기)-5월21일" xfId="4028"/>
    <cellStyle name="1_시민계략공사_비상부하,발전기용량 계산서_영광해양수산사무실신축공사(전기)-6월18일(최종)" xfId="4029"/>
    <cellStyle name="1_시민계략공사_비상부하,발전기용량 계산서_월야초교통신시설공사(최종)" xfId="4030"/>
    <cellStyle name="1_시민계략공사_비상부하,발전기용량 계산서_월전마을 펌프장 신축공사(전기)" xfId="8115"/>
    <cellStyle name="1_시민계략공사_비상부하,발전기용량 계산서_인성고등학교 냉,난방시설공사" xfId="4031"/>
    <cellStyle name="1_시민계략공사_비상부하,발전기용량 계산서_전기단가(완료)" xfId="4032"/>
    <cellStyle name="1_시민계략공사_비상부하,발전기용량 계산서_조명기구수량-" xfId="4033"/>
    <cellStyle name="1_시민계략공사_비상부하,발전기용량 계산서_중앙초등학교키폰설비공사1월31일변경(공사포함)" xfId="4034"/>
    <cellStyle name="1_시민계략공사_비상부하,발전기용량 계산서_중앙초등학교키폰설비공사1월31일변경(관급별도)" xfId="4035"/>
    <cellStyle name="1_시민계략공사_비상부하,발전기용량 계산서_중앙초등학교키폰설비공사1월31일변경(관급별도)_석곡동사무소신축통신공사" xfId="4036"/>
    <cellStyle name="1_시민계략공사_비상부하,발전기용량 계산서_중앙초등학교키폰설비공사1월31일변경(관급별도)_영광해양수산사무실신축공사(전기)-6월18일(최종)" xfId="4037"/>
    <cellStyle name="1_시민계략공사_비상부하,발전기용량 계산서_청사개보수전기공사" xfId="4038"/>
    <cellStyle name="1_시민계략공사_비상부하,발전기용량 계산서_체육고등학교키폰설비공사(삼성)" xfId="4039"/>
    <cellStyle name="1_시민계략공사_비상부하,발전기용량 계산서_평동산단 진입도로(5공구)04년4월16일-전기" xfId="4040"/>
    <cellStyle name="1_시민계략공사_비상부하,발전기용량 계산서_평동산단 진입도로(5공구)04년4월16일-전기_불갑제(계약금액)" xfId="8116"/>
    <cellStyle name="1_시민계략공사_비상부하,발전기용량 계산서_평동산단진입도로(광주여대~호남고속도로간)개설공사-전기(3공구 설계변경)-11월변경" xfId="4041"/>
    <cellStyle name="1_시민계략공사_비상부하,발전기용량 계산서_해룡월전문화마을영상원격2(순천프로8)(1)" xfId="8117"/>
    <cellStyle name="1_시민계략공사_비상부하,발전기용량 계산서_해양수산부 완도권 합동청사 전기설비공사" xfId="4042"/>
    <cellStyle name="1_시민계략공사_비상부하,발전기용량 계산서_화개2초교 교사신축통신공사 (내역서-이지텍크)" xfId="4043"/>
    <cellStyle name="1_시민계략공사_비상부하,발전기용량 계산서_화개2초교 교사신축통신공사 (내역서-이지텍크)_불갑제(계약금액)" xfId="8118"/>
    <cellStyle name="1_시민계략공사_비상부하,발전기용량 계산서_화개2초교 교사신축통신공사 (내역서-이지텍크)_석곡동사무소신축통신공사" xfId="4044"/>
    <cellStyle name="1_시민계략공사_비상부하,발전기용량 계산서_화개2초교 교사신축통신공사 (내역서-이지텍크)_영광해양수산사무실신축공사(전기)" xfId="4045"/>
    <cellStyle name="1_시민계략공사_비상부하,발전기용량 계산서_화개2초교 교사신축통신공사 (내역서-이지텍크)_영광해양수산사무실신축공사(전기)-6월18일(최종)" xfId="4046"/>
    <cellStyle name="1_시민계략공사_비상부하,발전기용량 계산서_화개2초교 교사신축통신공사 (내역서-이지텍크)_중앙초등학교키폰설비공사1월31일변경(관급별도)" xfId="4047"/>
    <cellStyle name="1_시민계략공사_비상부하,발전기용량 계산서_화개2초교 교사신축통신공사 (내역서-이지텍크)_중앙초등학교키폰설비공사1월31일변경(관급별도)_석곡동사무소신축통신공사" xfId="4048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4049"/>
    <cellStyle name="1_시민계략공사_사택내 소운동장" xfId="4050"/>
    <cellStyle name="1_시민계략공사_사택조명탑설계(최종)" xfId="4051"/>
    <cellStyle name="1_시민계략공사_설계변경(7.15.최종)" xfId="4052"/>
    <cellStyle name="1_시민계략공사_설계변경(7.15.최종)_3회 기성에산좃도" xfId="4053"/>
    <cellStyle name="1_시민계략공사_설계변경(7.15.최종)_3회 기성에산좃도_국립나주병원 정신재활동 신축 통신공사(견적-산출)-1223" xfId="4054"/>
    <cellStyle name="1_시민계략공사_설계변경(7.15.최종)_3회 기성에산좃도_국립나주병원 정신재활동 신축 통신공사(견적-산출)-1223_현경고 기숙사 증축공사0525" xfId="4055"/>
    <cellStyle name="1_시민계략공사_설계변경(7.15.최종)_3회 기성에산좃도_본관내역서" xfId="4056"/>
    <cellStyle name="1_시민계략공사_설계변경(7.15.최종)_3회 기성에산좃도_본관내역서_국립나주병원 정신재활동 신축 통신공사(견적-산출)-1223" xfId="4057"/>
    <cellStyle name="1_시민계략공사_설계변경(7.15.최종)_3회 기성에산좃도_본관내역서_국립나주병원 정신재활동 신축 통신공사(견적-산출)-1223_현경고 기숙사 증축공사0525" xfId="4058"/>
    <cellStyle name="1_시민계략공사_설계변경(7.15.최종)_3회 기성에산좃도_본관내역서_현경고 기숙사 증축공사0525" xfId="4059"/>
    <cellStyle name="1_시민계략공사_설계변경(7.15.최종)_3회 기성에산좃도_현경고 기숙사 증축공사0525" xfId="4060"/>
    <cellStyle name="1_시민계략공사_설계변경(7.15.최종)_국립나주병원 정신재활동 신축 통신공사(견적-산출)-1223" xfId="4061"/>
    <cellStyle name="1_시민계략공사_설계변경(7.15.최종)_국립나주병원 정신재활동 신축 통신공사(견적-산출)-1223_현경고 기숙사 증축공사0525" xfId="4062"/>
    <cellStyle name="1_시민계략공사_설계변경(7.15.최종)_물량산출서(3회기성)" xfId="4063"/>
    <cellStyle name="1_시민계략공사_설계변경(7.15.최종)_물량산출서(3회기성)_국립나주병원 정신재활동 신축 통신공사(견적-산출)-1223" xfId="4064"/>
    <cellStyle name="1_시민계략공사_설계변경(7.15.최종)_물량산출서(3회기성)_국립나주병원 정신재활동 신축 통신공사(견적-산출)-1223_현경고 기숙사 증축공사0525" xfId="4065"/>
    <cellStyle name="1_시민계략공사_설계변경(7.15.최종)_물량산출서(3회기성)_본관내역서" xfId="4066"/>
    <cellStyle name="1_시민계략공사_설계변경(7.15.최종)_물량산출서(3회기성)_본관내역서_국립나주병원 정신재활동 신축 통신공사(견적-산출)-1223" xfId="4067"/>
    <cellStyle name="1_시민계략공사_설계변경(7.15.최종)_물량산출서(3회기성)_본관내역서_국립나주병원 정신재활동 신축 통신공사(견적-산출)-1223_현경고 기숙사 증축공사0525" xfId="4068"/>
    <cellStyle name="1_시민계략공사_설계변경(7.15.최종)_물량산출서(3회기성)_본관내역서_현경고 기숙사 증축공사0525" xfId="4069"/>
    <cellStyle name="1_시민계략공사_설계변경(7.15.최종)_물량산출서(3회기성)_현경고 기숙사 증축공사0525" xfId="4070"/>
    <cellStyle name="1_시민계략공사_설계변경(7.15.최종)_본관내역서" xfId="4071"/>
    <cellStyle name="1_시민계략공사_설계변경(7.15.최종)_본관내역서_국립나주병원 정신재활동 신축 통신공사(견적-산출)-1223" xfId="4072"/>
    <cellStyle name="1_시민계략공사_설계변경(7.15.최종)_본관내역서_국립나주병원 정신재활동 신축 통신공사(견적-산출)-1223_현경고 기숙사 증축공사0525" xfId="4073"/>
    <cellStyle name="1_시민계략공사_설계변경(7.15.최종)_본관내역서_현경고 기숙사 증축공사0525" xfId="4074"/>
    <cellStyle name="1_시민계략공사_설계변경(7.15.최종)_신설관로(정수장)" xfId="4075"/>
    <cellStyle name="1_시민계략공사_설계변경(7.15.최종)_신설관로(정수장)_국립나주병원 정신재활동 신축 통신공사(견적-산출)-1223" xfId="4076"/>
    <cellStyle name="1_시민계략공사_설계변경(7.15.최종)_신설관로(정수장)_국립나주병원 정신재활동 신축 통신공사(견적-산출)-1223_현경고 기숙사 증축공사0525" xfId="4077"/>
    <cellStyle name="1_시민계략공사_설계변경(7.15.최종)_신설관로(정수장)_본관내역서" xfId="4078"/>
    <cellStyle name="1_시민계략공사_설계변경(7.15.최종)_신설관로(정수장)_본관내역서_국립나주병원 정신재활동 신축 통신공사(견적-산출)-1223" xfId="4079"/>
    <cellStyle name="1_시민계략공사_설계변경(7.15.최종)_신설관로(정수장)_본관내역서_국립나주병원 정신재활동 신축 통신공사(견적-산출)-1223_현경고 기숙사 증축공사0525" xfId="4080"/>
    <cellStyle name="1_시민계략공사_설계변경(7.15.최종)_신설관로(정수장)_본관내역서_현경고 기숙사 증축공사0525" xfId="4081"/>
    <cellStyle name="1_시민계략공사_설계변경(7.15.최종)_신설관로(정수장)_현경고 기숙사 증축공사0525" xfId="4082"/>
    <cellStyle name="1_시민계략공사_설계변경(7.15.최종)_현경고 기숙사 증축공사0525" xfId="4083"/>
    <cellStyle name="1_시민계략공사_설계변경7.7" xfId="4084"/>
    <cellStyle name="1_시민계략공사_설계변경7.7_2회설변 변경내역서" xfId="4085"/>
    <cellStyle name="1_시민계략공사_설계변경7.7_2회설변 변경내역서_국립나주병원 정신재활동 신축 통신공사(견적-산출)-1223" xfId="4086"/>
    <cellStyle name="1_시민계략공사_설계변경7.7_2회설변 변경내역서_국립나주병원 정신재활동 신축 통신공사(견적-산출)-1223_현경고 기숙사 증축공사0525" xfId="4087"/>
    <cellStyle name="1_시민계략공사_설계변경7.7_2회설변 변경내역서_본관내역서" xfId="4088"/>
    <cellStyle name="1_시민계략공사_설계변경7.7_2회설변 변경내역서_본관내역서_국립나주병원 정신재활동 신축 통신공사(견적-산출)-1223" xfId="4089"/>
    <cellStyle name="1_시민계략공사_설계변경7.7_2회설변 변경내역서_본관내역서_국립나주병원 정신재활동 신축 통신공사(견적-산출)-1223_현경고 기숙사 증축공사0525" xfId="4090"/>
    <cellStyle name="1_시민계략공사_설계변경7.7_2회설변 변경내역서_본관내역서_현경고 기숙사 증축공사0525" xfId="4091"/>
    <cellStyle name="1_시민계략공사_설계변경7.7_2회설변 변경내역서_현경고 기숙사 증축공사0525" xfId="4092"/>
    <cellStyle name="1_시민계략공사_설계변경7.7_3회 기성에산좃도" xfId="4093"/>
    <cellStyle name="1_시민계략공사_설계변경7.7_3회 기성에산좃도_국립나주병원 정신재활동 신축 통신공사(견적-산출)-1223" xfId="4094"/>
    <cellStyle name="1_시민계략공사_설계변경7.7_3회 기성에산좃도_국립나주병원 정신재활동 신축 통신공사(견적-산출)-1223_현경고 기숙사 증축공사0525" xfId="4095"/>
    <cellStyle name="1_시민계략공사_설계변경7.7_3회 기성에산좃도_본관내역서" xfId="4096"/>
    <cellStyle name="1_시민계략공사_설계변경7.7_3회 기성에산좃도_본관내역서_국립나주병원 정신재활동 신축 통신공사(견적-산출)-1223" xfId="4097"/>
    <cellStyle name="1_시민계략공사_설계변경7.7_3회 기성에산좃도_본관내역서_국립나주병원 정신재활동 신축 통신공사(견적-산출)-1223_현경고 기숙사 증축공사0525" xfId="4098"/>
    <cellStyle name="1_시민계략공사_설계변경7.7_3회 기성에산좃도_본관내역서_현경고 기숙사 증축공사0525" xfId="4099"/>
    <cellStyle name="1_시민계략공사_설계변경7.7_3회 기성에산좃도_현경고 기숙사 증축공사0525" xfId="4100"/>
    <cellStyle name="1_시민계략공사_설계변경7.7_국립나주병원 정신재활동 신축 통신공사(견적-산출)-1223" xfId="4101"/>
    <cellStyle name="1_시민계략공사_설계변경7.7_국립나주병원 정신재활동 신축 통신공사(견적-산출)-1223_현경고 기숙사 증축공사0525" xfId="4102"/>
    <cellStyle name="1_시민계략공사_설계변경7.7_물량산출서(3회기성)" xfId="4103"/>
    <cellStyle name="1_시민계략공사_설계변경7.7_물량산출서(3회기성)_국립나주병원 정신재활동 신축 통신공사(견적-산출)-1223" xfId="4104"/>
    <cellStyle name="1_시민계략공사_설계변경7.7_물량산출서(3회기성)_국립나주병원 정신재활동 신축 통신공사(견적-산출)-1223_현경고 기숙사 증축공사0525" xfId="4105"/>
    <cellStyle name="1_시민계략공사_설계변경7.7_물량산출서(3회기성)_본관내역서" xfId="4106"/>
    <cellStyle name="1_시민계략공사_설계변경7.7_물량산출서(3회기성)_본관내역서_국립나주병원 정신재활동 신축 통신공사(견적-산출)-1223" xfId="4107"/>
    <cellStyle name="1_시민계략공사_설계변경7.7_물량산출서(3회기성)_본관내역서_국립나주병원 정신재활동 신축 통신공사(견적-산출)-1223_현경고 기숙사 증축공사0525" xfId="4108"/>
    <cellStyle name="1_시민계략공사_설계변경7.7_물량산출서(3회기성)_본관내역서_현경고 기숙사 증축공사0525" xfId="4109"/>
    <cellStyle name="1_시민계략공사_설계변경7.7_물량산출서(3회기성)_현경고 기숙사 증축공사0525" xfId="4110"/>
    <cellStyle name="1_시민계략공사_설계변경7.7_설치검사보고서1(5.6.7월)" xfId="4111"/>
    <cellStyle name="1_시민계략공사_설계변경7.7_설치검사보고서1(5.6.7월)_국립나주병원 정신재활동 신축 통신공사(견적-산출)-1223" xfId="4112"/>
    <cellStyle name="1_시민계략공사_설계변경7.7_설치검사보고서1(5.6.7월)_국립나주병원 정신재활동 신축 통신공사(견적-산출)-1223_현경고 기숙사 증축공사0525" xfId="4113"/>
    <cellStyle name="1_시민계략공사_설계변경7.7_설치검사보고서1(5.6.7월)_본관내역서" xfId="4114"/>
    <cellStyle name="1_시민계략공사_설계변경7.7_설치검사보고서1(5.6.7월)_본관내역서_국립나주병원 정신재활동 신축 통신공사(견적-산출)-1223" xfId="4115"/>
    <cellStyle name="1_시민계략공사_설계변경7.7_설치검사보고서1(5.6.7월)_본관내역서_국립나주병원 정신재활동 신축 통신공사(견적-산출)-1223_현경고 기숙사 증축공사0525" xfId="4116"/>
    <cellStyle name="1_시민계략공사_설계변경7.7_설치검사보고서1(5.6.7월)_본관내역서_현경고 기숙사 증축공사0525" xfId="4117"/>
    <cellStyle name="1_시민계략공사_설계변경7.7_설치검사보고서1(5.6.7월)_현경고 기숙사 증축공사0525" xfId="4118"/>
    <cellStyle name="1_시민계략공사_설계변경7.7_신설관로(정수장)" xfId="4119"/>
    <cellStyle name="1_시민계략공사_설계변경7.7_신설관로(정수장)_국립나주병원 정신재활동 신축 통신공사(견적-산출)-1223" xfId="4120"/>
    <cellStyle name="1_시민계략공사_설계변경7.7_신설관로(정수장)_국립나주병원 정신재활동 신축 통신공사(견적-산출)-1223_현경고 기숙사 증축공사0525" xfId="4121"/>
    <cellStyle name="1_시민계략공사_설계변경7.7_신설관로(정수장)_본관내역서" xfId="4122"/>
    <cellStyle name="1_시민계략공사_설계변경7.7_신설관로(정수장)_본관내역서_국립나주병원 정신재활동 신축 통신공사(견적-산출)-1223" xfId="4123"/>
    <cellStyle name="1_시민계략공사_설계변경7.7_신설관로(정수장)_본관내역서_국립나주병원 정신재활동 신축 통신공사(견적-산출)-1223_현경고 기숙사 증축공사0525" xfId="4124"/>
    <cellStyle name="1_시민계략공사_설계변경7.7_신설관로(정수장)_본관내역서_현경고 기숙사 증축공사0525" xfId="4125"/>
    <cellStyle name="1_시민계략공사_설계변경7.7_신설관로(정수장)_현경고 기숙사 증축공사0525" xfId="4126"/>
    <cellStyle name="1_시민계략공사_설계변경7.7_정수장관로추가 내역" xfId="4127"/>
    <cellStyle name="1_시민계략공사_설계변경7.7_정수장관로추가 내역_국립나주병원 정신재활동 신축 통신공사(견적-산출)-1223" xfId="4128"/>
    <cellStyle name="1_시민계략공사_설계변경7.7_정수장관로추가 내역_국립나주병원 정신재활동 신축 통신공사(견적-산출)-1223_현경고 기숙사 증축공사0525" xfId="4129"/>
    <cellStyle name="1_시민계략공사_설계변경7.7_정수장관로추가 내역_본관내역서" xfId="4130"/>
    <cellStyle name="1_시민계략공사_설계변경7.7_정수장관로추가 내역_본관내역서_국립나주병원 정신재활동 신축 통신공사(견적-산출)-1223" xfId="4131"/>
    <cellStyle name="1_시민계략공사_설계변경7.7_정수장관로추가 내역_본관내역서_국립나주병원 정신재활동 신축 통신공사(견적-산출)-1223_현경고 기숙사 증축공사0525" xfId="4132"/>
    <cellStyle name="1_시민계략공사_설계변경7.7_정수장관로추가 내역_본관내역서_현경고 기숙사 증축공사0525" xfId="4133"/>
    <cellStyle name="1_시민계략공사_설계변경7.7_정수장관로추가 내역_현경고 기숙사 증축공사0525" xfId="4134"/>
    <cellStyle name="1_시민계략공사_설계변경7.7_통신 가설전기" xfId="4135"/>
    <cellStyle name="1_시민계략공사_설계변경7.7_통신 가설전기_국립나주병원 정신재활동 신축 통신공사(견적-산출)-1223" xfId="4136"/>
    <cellStyle name="1_시민계략공사_설계변경7.7_통신 가설전기_국립나주병원 정신재활동 신축 통신공사(견적-산출)-1223_현경고 기숙사 증축공사0525" xfId="4137"/>
    <cellStyle name="1_시민계략공사_설계변경7.7_통신 가설전기_본관내역서" xfId="4138"/>
    <cellStyle name="1_시민계략공사_설계변경7.7_통신 가설전기_본관내역서_국립나주병원 정신재활동 신축 통신공사(견적-산출)-1223" xfId="4139"/>
    <cellStyle name="1_시민계략공사_설계변경7.7_통신 가설전기_본관내역서_국립나주병원 정신재활동 신축 통신공사(견적-산출)-1223_현경고 기숙사 증축공사0525" xfId="4140"/>
    <cellStyle name="1_시민계략공사_설계변경7.7_통신 가설전기_본관내역서_현경고 기숙사 증축공사0525" xfId="4141"/>
    <cellStyle name="1_시민계략공사_설계변경7.7_통신 가설전기_현경고 기숙사 증축공사0525" xfId="4142"/>
    <cellStyle name="1_시민계략공사_설계변경7.7_통신 가설전기11" xfId="4143"/>
    <cellStyle name="1_시민계략공사_설계변경7.7_통신 가설전기11_국립나주병원 정신재활동 신축 통신공사(견적-산출)-1223" xfId="4144"/>
    <cellStyle name="1_시민계략공사_설계변경7.7_통신 가설전기11_국립나주병원 정신재활동 신축 통신공사(견적-산출)-1223_현경고 기숙사 증축공사0525" xfId="4145"/>
    <cellStyle name="1_시민계략공사_설계변경7.7_통신 가설전기11_본관내역서" xfId="4146"/>
    <cellStyle name="1_시민계략공사_설계변경7.7_통신 가설전기11_본관내역서_국립나주병원 정신재활동 신축 통신공사(견적-산출)-1223" xfId="4147"/>
    <cellStyle name="1_시민계략공사_설계변경7.7_통신 가설전기11_본관내역서_국립나주병원 정신재활동 신축 통신공사(견적-산출)-1223_현경고 기숙사 증축공사0525" xfId="4148"/>
    <cellStyle name="1_시민계략공사_설계변경7.7_통신 가설전기11_본관내역서_현경고 기숙사 증축공사0525" xfId="4149"/>
    <cellStyle name="1_시민계략공사_설계변경7.7_통신 가설전기11_현경고 기숙사 증축공사0525" xfId="4150"/>
    <cellStyle name="1_시민계략공사_설계변경7.7_현경고 기숙사 증축공사0525" xfId="4151"/>
    <cellStyle name="1_시민계략공사_설치검사보고서1(5.6.7월)" xfId="4152"/>
    <cellStyle name="1_시민계략공사_설치검사보고서1(5.6.7월)_국립나주병원 정신재활동 신축 통신공사(견적-산출)-1223" xfId="4153"/>
    <cellStyle name="1_시민계략공사_설치검사보고서1(5.6.7월)_국립나주병원 정신재활동 신축 통신공사(견적-산출)-1223_현경고 기숙사 증축공사0525" xfId="4154"/>
    <cellStyle name="1_시민계략공사_설치검사보고서1(5.6.7월)_본관내역서" xfId="4155"/>
    <cellStyle name="1_시민계략공사_설치검사보고서1(5.6.7월)_본관내역서_국립나주병원 정신재활동 신축 통신공사(견적-산출)-1223" xfId="4156"/>
    <cellStyle name="1_시민계략공사_설치검사보고서1(5.6.7월)_본관내역서_국립나주병원 정신재활동 신축 통신공사(견적-산출)-1223_현경고 기숙사 증축공사0525" xfId="4157"/>
    <cellStyle name="1_시민계략공사_설치검사보고서1(5.6.7월)_본관내역서_현경고 기숙사 증축공사0525" xfId="4158"/>
    <cellStyle name="1_시민계략공사_설치검사보고서1(5.6.7월)_현경고 기숙사 증축공사0525" xfId="4159"/>
    <cellStyle name="1_시민계략공사_신금지구 각종계산서" xfId="4160"/>
    <cellStyle name="1_시민계략공사_신설관로(정수장)" xfId="4161"/>
    <cellStyle name="1_시민계략공사_여수화력발전소" xfId="4162"/>
    <cellStyle name="1_시민계략공사_여수화력발전소_동신대앞교차로 교통신호등 설치공사'" xfId="4163"/>
    <cellStyle name="1_시민계략공사_여수화력발전소_동신대앞교차로 교통신호등 설치공사'_석곡동사무소신축통신공사" xfId="4164"/>
    <cellStyle name="1_시민계략공사_여수화력발전소_동신대앞교차로 교통신호등 설치공사'_영광해양수산사무실신축공사(전기)-6월18일(최종)" xfId="4165"/>
    <cellStyle name="1_시민계략공사_여수화력발전소_불갑제(계약금액)" xfId="8119"/>
    <cellStyle name="1_시민계략공사_여수화력발전소_석곡동사무소신축통신공사" xfId="4166"/>
    <cellStyle name="1_시민계략공사_여수화력발전소_영광해양수산사무실신축공사(전기)-6월18일(최종)" xfId="4167"/>
    <cellStyle name="1_시민계략공사_여수화력발전소_중앙초등학교키폰설비공사1월31일변경(관급별도)" xfId="4168"/>
    <cellStyle name="1_시민계략공사_여수화력발전소_중앙초등학교키폰설비공사1월31일변경(관급별도)_석곡동사무소신축통신공사" xfId="4169"/>
    <cellStyle name="1_시민계략공사_여수화력발전소_중앙초등학교키폰설비공사1월31일변경(관급별도)_영광해양수산사무실신축공사(전기)-6월18일(최종)" xfId="4170"/>
    <cellStyle name="1_시민계략공사_여수화력발전소-부하계산" xfId="4171"/>
    <cellStyle name="1_시민계략공사_여수화력발전소-부하계산_동신대앞교차로 교통신호등 설치공사'" xfId="4172"/>
    <cellStyle name="1_시민계략공사_여수화력발전소-부하계산_동신대앞교차로 교통신호등 설치공사'_석곡동사무소신축통신공사" xfId="4173"/>
    <cellStyle name="1_시민계략공사_여수화력발전소-부하계산_동신대앞교차로 교통신호등 설치공사'_영광해양수산사무실신축공사(전기)-6월18일(최종)" xfId="4174"/>
    <cellStyle name="1_시민계략공사_여수화력발전소-부하계산_불갑제(계약금액)" xfId="8120"/>
    <cellStyle name="1_시민계략공사_여수화력발전소-부하계산_석곡동사무소신축통신공사" xfId="4175"/>
    <cellStyle name="1_시민계략공사_여수화력발전소-부하계산_영광해양수산사무실신축공사(전기)-6월18일(최종)" xfId="4176"/>
    <cellStyle name="1_시민계략공사_여수화력발전소-부하계산_중앙초등학교키폰설비공사1월31일변경(관급별도)" xfId="4177"/>
    <cellStyle name="1_시민계략공사_여수화력발전소-부하계산_중앙초등학교키폰설비공사1월31일변경(관급별도)_석곡동사무소신축통신공사" xfId="4178"/>
    <cellStyle name="1_시민계략공사_여수화력발전소-부하계산_중앙초등학교키폰설비공사1월31일변경(관급별도)_영광해양수산사무실신축공사(전기)-6월18일(최종)" xfId="4179"/>
    <cellStyle name="1_시민계략공사_율촌중학교심야전기" xfId="4180"/>
    <cellStyle name="1_시민계략공사_일위대가(비금종고)" xfId="4181"/>
    <cellStyle name="1_시민계략공사_일위대가(비금종고)_2회설변 변경내역서" xfId="4182"/>
    <cellStyle name="1_시민계략공사_일위대가(비금종고)_2회설변 변경내역서_국립나주병원 정신재활동 신축 통신공사(견적-산출)-1223" xfId="4183"/>
    <cellStyle name="1_시민계략공사_일위대가(비금종고)_2회설변 변경내역서_국립나주병원 정신재활동 신축 통신공사(견적-산출)-1223_현경고 기숙사 증축공사0525" xfId="4184"/>
    <cellStyle name="1_시민계략공사_일위대가(비금종고)_2회설변 변경내역서_본관내역서" xfId="4185"/>
    <cellStyle name="1_시민계략공사_일위대가(비금종고)_2회설변 변경내역서_본관내역서_국립나주병원 정신재활동 신축 통신공사(견적-산출)-1223" xfId="4186"/>
    <cellStyle name="1_시민계략공사_일위대가(비금종고)_2회설변 변경내역서_본관내역서_국립나주병원 정신재활동 신축 통신공사(견적-산출)-1223_현경고 기숙사 증축공사0525" xfId="4187"/>
    <cellStyle name="1_시민계략공사_일위대가(비금종고)_2회설변 변경내역서_본관내역서_현경고 기숙사 증축공사0525" xfId="4188"/>
    <cellStyle name="1_시민계략공사_일위대가(비금종고)_2회설변 변경내역서_현경고 기숙사 증축공사0525" xfId="4189"/>
    <cellStyle name="1_시민계략공사_일위대가(비금종고)_3회 기성에산좃도" xfId="4190"/>
    <cellStyle name="1_시민계략공사_일위대가(비금종고)_3회 기성에산좃도_국립나주병원 정신재활동 신축 통신공사(견적-산출)-1223" xfId="4191"/>
    <cellStyle name="1_시민계략공사_일위대가(비금종고)_3회 기성에산좃도_국립나주병원 정신재활동 신축 통신공사(견적-산출)-1223_현경고 기숙사 증축공사0525" xfId="4192"/>
    <cellStyle name="1_시민계략공사_일위대가(비금종고)_3회 기성에산좃도_본관내역서" xfId="4193"/>
    <cellStyle name="1_시민계략공사_일위대가(비금종고)_3회 기성에산좃도_본관내역서_국립나주병원 정신재활동 신축 통신공사(견적-산출)-1223" xfId="4194"/>
    <cellStyle name="1_시민계략공사_일위대가(비금종고)_3회 기성에산좃도_본관내역서_국립나주병원 정신재활동 신축 통신공사(견적-산출)-1223_현경고 기숙사 증축공사0525" xfId="4195"/>
    <cellStyle name="1_시민계략공사_일위대가(비금종고)_3회 기성에산좃도_본관내역서_현경고 기숙사 증축공사0525" xfId="4196"/>
    <cellStyle name="1_시민계략공사_일위대가(비금종고)_3회 기성에산좃도_현경고 기숙사 증축공사0525" xfId="4197"/>
    <cellStyle name="1_시민계략공사_일위대가(비금종고)_국립나주병원 정신재활동 신축 통신공사(견적-산출)-1223" xfId="4198"/>
    <cellStyle name="1_시민계략공사_일위대가(비금종고)_국립나주병원 정신재활동 신축 통신공사(견적-산출)-1223_현경고 기숙사 증축공사0525" xfId="4199"/>
    <cellStyle name="1_시민계략공사_일위대가(비금종고)_물량산출서(3회기성)" xfId="4200"/>
    <cellStyle name="1_시민계략공사_일위대가(비금종고)_물량산출서(3회기성)_국립나주병원 정신재활동 신축 통신공사(견적-산출)-1223" xfId="4201"/>
    <cellStyle name="1_시민계략공사_일위대가(비금종고)_물량산출서(3회기성)_국립나주병원 정신재활동 신축 통신공사(견적-산출)-1223_현경고 기숙사 증축공사0525" xfId="4202"/>
    <cellStyle name="1_시민계략공사_일위대가(비금종고)_물량산출서(3회기성)_본관내역서" xfId="4203"/>
    <cellStyle name="1_시민계략공사_일위대가(비금종고)_물량산출서(3회기성)_본관내역서_국립나주병원 정신재활동 신축 통신공사(견적-산출)-1223" xfId="4204"/>
    <cellStyle name="1_시민계략공사_일위대가(비금종고)_물량산출서(3회기성)_본관내역서_국립나주병원 정신재활동 신축 통신공사(견적-산출)-1223_현경고 기숙사 증축공사0525" xfId="4205"/>
    <cellStyle name="1_시민계략공사_일위대가(비금종고)_물량산출서(3회기성)_본관내역서_현경고 기숙사 증축공사0525" xfId="4206"/>
    <cellStyle name="1_시민계략공사_일위대가(비금종고)_물량산출서(3회기성)_현경고 기숙사 증축공사0525" xfId="4207"/>
    <cellStyle name="1_시민계략공사_일위대가(비금종고)_설계변경7.7" xfId="4208"/>
    <cellStyle name="1_시민계략공사_일위대가(비금종고)_설계변경7.7_2회설변 변경내역서" xfId="4209"/>
    <cellStyle name="1_시민계략공사_일위대가(비금종고)_설계변경7.7_2회설변 변경내역서_국립나주병원 정신재활동 신축 통신공사(견적-산출)-1223" xfId="4210"/>
    <cellStyle name="1_시민계략공사_일위대가(비금종고)_설계변경7.7_2회설변 변경내역서_국립나주병원 정신재활동 신축 통신공사(견적-산출)-1223_현경고 기숙사 증축공사0525" xfId="4211"/>
    <cellStyle name="1_시민계략공사_일위대가(비금종고)_설계변경7.7_2회설변 변경내역서_본관내역서" xfId="4212"/>
    <cellStyle name="1_시민계략공사_일위대가(비금종고)_설계변경7.7_2회설변 변경내역서_본관내역서_국립나주병원 정신재활동 신축 통신공사(견적-산출)-1223" xfId="4213"/>
    <cellStyle name="1_시민계략공사_일위대가(비금종고)_설계변경7.7_2회설변 변경내역서_본관내역서_국립나주병원 정신재활동 신축 통신공사(견적-산출)-1223_현경고 기숙사 증축공사0525" xfId="4214"/>
    <cellStyle name="1_시민계략공사_일위대가(비금종고)_설계변경7.7_2회설변 변경내역서_본관내역서_현경고 기숙사 증축공사0525" xfId="4215"/>
    <cellStyle name="1_시민계략공사_일위대가(비금종고)_설계변경7.7_2회설변 변경내역서_현경고 기숙사 증축공사0525" xfId="4216"/>
    <cellStyle name="1_시민계략공사_일위대가(비금종고)_설계변경7.7_3회 기성에산좃도" xfId="4217"/>
    <cellStyle name="1_시민계략공사_일위대가(비금종고)_설계변경7.7_3회 기성에산좃도_국립나주병원 정신재활동 신축 통신공사(견적-산출)-1223" xfId="4218"/>
    <cellStyle name="1_시민계략공사_일위대가(비금종고)_설계변경7.7_3회 기성에산좃도_국립나주병원 정신재활동 신축 통신공사(견적-산출)-1223_현경고 기숙사 증축공사0525" xfId="4219"/>
    <cellStyle name="1_시민계략공사_일위대가(비금종고)_설계변경7.7_3회 기성에산좃도_본관내역서" xfId="4220"/>
    <cellStyle name="1_시민계략공사_일위대가(비금종고)_설계변경7.7_3회 기성에산좃도_본관내역서_국립나주병원 정신재활동 신축 통신공사(견적-산출)-1223" xfId="4221"/>
    <cellStyle name="1_시민계략공사_일위대가(비금종고)_설계변경7.7_3회 기성에산좃도_본관내역서_국립나주병원 정신재활동 신축 통신공사(견적-산출)-1223_현경고 기숙사 증축공사0525" xfId="4222"/>
    <cellStyle name="1_시민계략공사_일위대가(비금종고)_설계변경7.7_3회 기성에산좃도_본관내역서_현경고 기숙사 증축공사0525" xfId="4223"/>
    <cellStyle name="1_시민계략공사_일위대가(비금종고)_설계변경7.7_3회 기성에산좃도_현경고 기숙사 증축공사0525" xfId="4224"/>
    <cellStyle name="1_시민계략공사_일위대가(비금종고)_설계변경7.7_국립나주병원 정신재활동 신축 통신공사(견적-산출)-1223" xfId="4225"/>
    <cellStyle name="1_시민계략공사_일위대가(비금종고)_설계변경7.7_국립나주병원 정신재활동 신축 통신공사(견적-산출)-1223_현경고 기숙사 증축공사0525" xfId="4226"/>
    <cellStyle name="1_시민계략공사_일위대가(비금종고)_설계변경7.7_물량산출서(3회기성)" xfId="4227"/>
    <cellStyle name="1_시민계략공사_일위대가(비금종고)_설계변경7.7_물량산출서(3회기성)_국립나주병원 정신재활동 신축 통신공사(견적-산출)-1223" xfId="4228"/>
    <cellStyle name="1_시민계략공사_일위대가(비금종고)_설계변경7.7_물량산출서(3회기성)_국립나주병원 정신재활동 신축 통신공사(견적-산출)-1223_현경고 기숙사 증축공사0525" xfId="4229"/>
    <cellStyle name="1_시민계략공사_일위대가(비금종고)_설계변경7.7_물량산출서(3회기성)_본관내역서" xfId="4230"/>
    <cellStyle name="1_시민계략공사_일위대가(비금종고)_설계변경7.7_물량산출서(3회기성)_본관내역서_국립나주병원 정신재활동 신축 통신공사(견적-산출)-1223" xfId="4231"/>
    <cellStyle name="1_시민계략공사_일위대가(비금종고)_설계변경7.7_물량산출서(3회기성)_본관내역서_국립나주병원 정신재활동 신축 통신공사(견적-산출)-1223_현경고 기숙사 증축공사0525" xfId="4232"/>
    <cellStyle name="1_시민계략공사_일위대가(비금종고)_설계변경7.7_물량산출서(3회기성)_본관내역서_현경고 기숙사 증축공사0525" xfId="4233"/>
    <cellStyle name="1_시민계략공사_일위대가(비금종고)_설계변경7.7_물량산출서(3회기성)_현경고 기숙사 증축공사0525" xfId="4234"/>
    <cellStyle name="1_시민계략공사_일위대가(비금종고)_설계변경7.7_설치검사보고서1(5.6.7월)" xfId="4235"/>
    <cellStyle name="1_시민계략공사_일위대가(비금종고)_설계변경7.7_설치검사보고서1(5.6.7월)_국립나주병원 정신재활동 신축 통신공사(견적-산출)-1223" xfId="4236"/>
    <cellStyle name="1_시민계략공사_일위대가(비금종고)_설계변경7.7_설치검사보고서1(5.6.7월)_국립나주병원 정신재활동 신축 통신공사(견적-산출)-1223_현경고 기숙사 증축공사0525" xfId="4237"/>
    <cellStyle name="1_시민계략공사_일위대가(비금종고)_설계변경7.7_설치검사보고서1(5.6.7월)_본관내역서" xfId="4238"/>
    <cellStyle name="1_시민계략공사_일위대가(비금종고)_설계변경7.7_설치검사보고서1(5.6.7월)_본관내역서_국립나주병원 정신재활동 신축 통신공사(견적-산출)-1223" xfId="4239"/>
    <cellStyle name="1_시민계략공사_일위대가(비금종고)_설계변경7.7_설치검사보고서1(5.6.7월)_본관내역서_국립나주병원 정신재활동 신축 통신공사(견적-산출)-1223_현경고 기숙사 증축공사0525" xfId="4240"/>
    <cellStyle name="1_시민계략공사_일위대가(비금종고)_설계변경7.7_설치검사보고서1(5.6.7월)_본관내역서_현경고 기숙사 증축공사0525" xfId="4241"/>
    <cellStyle name="1_시민계략공사_일위대가(비금종고)_설계변경7.7_설치검사보고서1(5.6.7월)_현경고 기숙사 증축공사0525" xfId="4242"/>
    <cellStyle name="1_시민계략공사_일위대가(비금종고)_설계변경7.7_신설관로(정수장)" xfId="4243"/>
    <cellStyle name="1_시민계략공사_일위대가(비금종고)_설계변경7.7_신설관로(정수장)_국립나주병원 정신재활동 신축 통신공사(견적-산출)-1223" xfId="4244"/>
    <cellStyle name="1_시민계략공사_일위대가(비금종고)_설계변경7.7_신설관로(정수장)_국립나주병원 정신재활동 신축 통신공사(견적-산출)-1223_현경고 기숙사 증축공사0525" xfId="4245"/>
    <cellStyle name="1_시민계략공사_일위대가(비금종고)_설계변경7.7_신설관로(정수장)_본관내역서" xfId="4246"/>
    <cellStyle name="1_시민계략공사_일위대가(비금종고)_설계변경7.7_신설관로(정수장)_본관내역서_국립나주병원 정신재활동 신축 통신공사(견적-산출)-1223" xfId="4247"/>
    <cellStyle name="1_시민계략공사_일위대가(비금종고)_설계변경7.7_신설관로(정수장)_본관내역서_국립나주병원 정신재활동 신축 통신공사(견적-산출)-1223_현경고 기숙사 증축공사0525" xfId="4248"/>
    <cellStyle name="1_시민계략공사_일위대가(비금종고)_설계변경7.7_신설관로(정수장)_본관내역서_현경고 기숙사 증축공사0525" xfId="4249"/>
    <cellStyle name="1_시민계략공사_일위대가(비금종고)_설계변경7.7_신설관로(정수장)_현경고 기숙사 증축공사0525" xfId="4250"/>
    <cellStyle name="1_시민계략공사_일위대가(비금종고)_설계변경7.7_정수장관로추가 내역" xfId="4251"/>
    <cellStyle name="1_시민계략공사_일위대가(비금종고)_설계변경7.7_정수장관로추가 내역_국립나주병원 정신재활동 신축 통신공사(견적-산출)-1223" xfId="4252"/>
    <cellStyle name="1_시민계략공사_일위대가(비금종고)_설계변경7.7_정수장관로추가 내역_국립나주병원 정신재활동 신축 통신공사(견적-산출)-1223_현경고 기숙사 증축공사0525" xfId="4253"/>
    <cellStyle name="1_시민계략공사_일위대가(비금종고)_설계변경7.7_정수장관로추가 내역_본관내역서" xfId="4254"/>
    <cellStyle name="1_시민계략공사_일위대가(비금종고)_설계변경7.7_정수장관로추가 내역_본관내역서_국립나주병원 정신재활동 신축 통신공사(견적-산출)-1223" xfId="4255"/>
    <cellStyle name="1_시민계략공사_일위대가(비금종고)_설계변경7.7_정수장관로추가 내역_본관내역서_국립나주병원 정신재활동 신축 통신공사(견적-산출)-1223_현경고 기숙사 증축공사0525" xfId="4256"/>
    <cellStyle name="1_시민계략공사_일위대가(비금종고)_설계변경7.7_정수장관로추가 내역_본관내역서_현경고 기숙사 증축공사0525" xfId="4257"/>
    <cellStyle name="1_시민계략공사_일위대가(비금종고)_설계변경7.7_정수장관로추가 내역_현경고 기숙사 증축공사0525" xfId="4258"/>
    <cellStyle name="1_시민계략공사_일위대가(비금종고)_설계변경7.7_통신 가설전기" xfId="4259"/>
    <cellStyle name="1_시민계략공사_일위대가(비금종고)_설계변경7.7_통신 가설전기_국립나주병원 정신재활동 신축 통신공사(견적-산출)-1223" xfId="4260"/>
    <cellStyle name="1_시민계략공사_일위대가(비금종고)_설계변경7.7_통신 가설전기_국립나주병원 정신재활동 신축 통신공사(견적-산출)-1223_현경고 기숙사 증축공사0525" xfId="4261"/>
    <cellStyle name="1_시민계략공사_일위대가(비금종고)_설계변경7.7_통신 가설전기_본관내역서" xfId="4262"/>
    <cellStyle name="1_시민계략공사_일위대가(비금종고)_설계변경7.7_통신 가설전기_본관내역서_국립나주병원 정신재활동 신축 통신공사(견적-산출)-1223" xfId="4263"/>
    <cellStyle name="1_시민계략공사_일위대가(비금종고)_설계변경7.7_통신 가설전기_본관내역서_국립나주병원 정신재활동 신축 통신공사(견적-산출)-1223_현경고 기숙사 증축공사0525" xfId="4264"/>
    <cellStyle name="1_시민계략공사_일위대가(비금종고)_설계변경7.7_통신 가설전기_본관내역서_현경고 기숙사 증축공사0525" xfId="4265"/>
    <cellStyle name="1_시민계략공사_일위대가(비금종고)_설계변경7.7_통신 가설전기_현경고 기숙사 증축공사0525" xfId="4266"/>
    <cellStyle name="1_시민계략공사_일위대가(비금종고)_설계변경7.7_통신 가설전기11" xfId="4267"/>
    <cellStyle name="1_시민계략공사_일위대가(비금종고)_설계변경7.7_통신 가설전기11_국립나주병원 정신재활동 신축 통신공사(견적-산출)-1223" xfId="4268"/>
    <cellStyle name="1_시민계략공사_일위대가(비금종고)_설계변경7.7_통신 가설전기11_국립나주병원 정신재활동 신축 통신공사(견적-산출)-1223_현경고 기숙사 증축공사0525" xfId="4269"/>
    <cellStyle name="1_시민계략공사_일위대가(비금종고)_설계변경7.7_통신 가설전기11_본관내역서" xfId="4270"/>
    <cellStyle name="1_시민계략공사_일위대가(비금종고)_설계변경7.7_통신 가설전기11_본관내역서_국립나주병원 정신재활동 신축 통신공사(견적-산출)-1223" xfId="4271"/>
    <cellStyle name="1_시민계략공사_일위대가(비금종고)_설계변경7.7_통신 가설전기11_본관내역서_국립나주병원 정신재활동 신축 통신공사(견적-산출)-1223_현경고 기숙사 증축공사0525" xfId="4272"/>
    <cellStyle name="1_시민계략공사_일위대가(비금종고)_설계변경7.7_통신 가설전기11_본관내역서_현경고 기숙사 증축공사0525" xfId="4273"/>
    <cellStyle name="1_시민계략공사_일위대가(비금종고)_설계변경7.7_통신 가설전기11_현경고 기숙사 증축공사0525" xfId="4274"/>
    <cellStyle name="1_시민계략공사_일위대가(비금종고)_설계변경7.7_현경고 기숙사 증축공사0525" xfId="4275"/>
    <cellStyle name="1_시민계략공사_일위대가(비금종고)_설치검사보고서1(5.6.7월)" xfId="4276"/>
    <cellStyle name="1_시민계략공사_일위대가(비금종고)_설치검사보고서1(5.6.7월)_국립나주병원 정신재활동 신축 통신공사(견적-산출)-1223" xfId="4277"/>
    <cellStyle name="1_시민계략공사_일위대가(비금종고)_설치검사보고서1(5.6.7월)_국립나주병원 정신재활동 신축 통신공사(견적-산출)-1223_현경고 기숙사 증축공사0525" xfId="4278"/>
    <cellStyle name="1_시민계략공사_일위대가(비금종고)_설치검사보고서1(5.6.7월)_본관내역서" xfId="4279"/>
    <cellStyle name="1_시민계략공사_일위대가(비금종고)_설치검사보고서1(5.6.7월)_본관내역서_국립나주병원 정신재활동 신축 통신공사(견적-산출)-1223" xfId="4280"/>
    <cellStyle name="1_시민계략공사_일위대가(비금종고)_설치검사보고서1(5.6.7월)_본관내역서_국립나주병원 정신재활동 신축 통신공사(견적-산출)-1223_현경고 기숙사 증축공사0525" xfId="4281"/>
    <cellStyle name="1_시민계략공사_일위대가(비금종고)_설치검사보고서1(5.6.7월)_본관내역서_현경고 기숙사 증축공사0525" xfId="4282"/>
    <cellStyle name="1_시민계략공사_일위대가(비금종고)_설치검사보고서1(5.6.7월)_현경고 기숙사 증축공사0525" xfId="4283"/>
    <cellStyle name="1_시민계략공사_일위대가(비금종고)_신설관로(정수장)" xfId="4284"/>
    <cellStyle name="1_시민계략공사_일위대가(비금종고)_신설관로(정수장)_국립나주병원 정신재활동 신축 통신공사(견적-산출)-1223" xfId="4285"/>
    <cellStyle name="1_시민계략공사_일위대가(비금종고)_신설관로(정수장)_국립나주병원 정신재활동 신축 통신공사(견적-산출)-1223_현경고 기숙사 증축공사0525" xfId="4286"/>
    <cellStyle name="1_시민계략공사_일위대가(비금종고)_신설관로(정수장)_본관내역서" xfId="4287"/>
    <cellStyle name="1_시민계략공사_일위대가(비금종고)_신설관로(정수장)_본관내역서_국립나주병원 정신재활동 신축 통신공사(견적-산출)-1223" xfId="4288"/>
    <cellStyle name="1_시민계략공사_일위대가(비금종고)_신설관로(정수장)_본관내역서_국립나주병원 정신재활동 신축 통신공사(견적-산출)-1223_현경고 기숙사 증축공사0525" xfId="4289"/>
    <cellStyle name="1_시민계략공사_일위대가(비금종고)_신설관로(정수장)_본관내역서_현경고 기숙사 증축공사0525" xfId="4290"/>
    <cellStyle name="1_시민계략공사_일위대가(비금종고)_신설관로(정수장)_현경고 기숙사 증축공사0525" xfId="4291"/>
    <cellStyle name="1_시민계략공사_일위대가(비금종고)_정수장관로추가 내역" xfId="4292"/>
    <cellStyle name="1_시민계략공사_일위대가(비금종고)_정수장관로추가 내역_국립나주병원 정신재활동 신축 통신공사(견적-산출)-1223" xfId="4293"/>
    <cellStyle name="1_시민계략공사_일위대가(비금종고)_정수장관로추가 내역_국립나주병원 정신재활동 신축 통신공사(견적-산출)-1223_현경고 기숙사 증축공사0525" xfId="4294"/>
    <cellStyle name="1_시민계략공사_일위대가(비금종고)_정수장관로추가 내역_본관내역서" xfId="4295"/>
    <cellStyle name="1_시민계략공사_일위대가(비금종고)_정수장관로추가 내역_본관내역서_국립나주병원 정신재활동 신축 통신공사(견적-산출)-1223" xfId="4296"/>
    <cellStyle name="1_시민계략공사_일위대가(비금종고)_정수장관로추가 내역_본관내역서_국립나주병원 정신재활동 신축 통신공사(견적-산출)-1223_현경고 기숙사 증축공사0525" xfId="4297"/>
    <cellStyle name="1_시민계략공사_일위대가(비금종고)_정수장관로추가 내역_본관내역서_현경고 기숙사 증축공사0525" xfId="4298"/>
    <cellStyle name="1_시민계략공사_일위대가(비금종고)_정수장관로추가 내역_현경고 기숙사 증축공사0525" xfId="4299"/>
    <cellStyle name="1_시민계략공사_일위대가(비금종고)_통신 가설전기" xfId="4300"/>
    <cellStyle name="1_시민계략공사_일위대가(비금종고)_통신 가설전기_국립나주병원 정신재활동 신축 통신공사(견적-산출)-1223" xfId="4301"/>
    <cellStyle name="1_시민계략공사_일위대가(비금종고)_통신 가설전기_국립나주병원 정신재활동 신축 통신공사(견적-산출)-1223_현경고 기숙사 증축공사0525" xfId="4302"/>
    <cellStyle name="1_시민계략공사_일위대가(비금종고)_통신 가설전기_본관내역서" xfId="4303"/>
    <cellStyle name="1_시민계략공사_일위대가(비금종고)_통신 가설전기_본관내역서_국립나주병원 정신재활동 신축 통신공사(견적-산출)-1223" xfId="4304"/>
    <cellStyle name="1_시민계략공사_일위대가(비금종고)_통신 가설전기_본관내역서_국립나주병원 정신재활동 신축 통신공사(견적-산출)-1223_현경고 기숙사 증축공사0525" xfId="4305"/>
    <cellStyle name="1_시민계략공사_일위대가(비금종고)_통신 가설전기_본관내역서_현경고 기숙사 증축공사0525" xfId="4306"/>
    <cellStyle name="1_시민계략공사_일위대가(비금종고)_통신 가설전기_현경고 기숙사 증축공사0525" xfId="4307"/>
    <cellStyle name="1_시민계략공사_일위대가(비금종고)_통신 가설전기11" xfId="4308"/>
    <cellStyle name="1_시민계략공사_일위대가(비금종고)_통신 가설전기11_국립나주병원 정신재활동 신축 통신공사(견적-산출)-1223" xfId="4309"/>
    <cellStyle name="1_시민계략공사_일위대가(비금종고)_통신 가설전기11_국립나주병원 정신재활동 신축 통신공사(견적-산출)-1223_현경고 기숙사 증축공사0525" xfId="4310"/>
    <cellStyle name="1_시민계략공사_일위대가(비금종고)_통신 가설전기11_본관내역서" xfId="4311"/>
    <cellStyle name="1_시민계략공사_일위대가(비금종고)_통신 가설전기11_본관내역서_국립나주병원 정신재활동 신축 통신공사(견적-산출)-1223" xfId="4312"/>
    <cellStyle name="1_시민계략공사_일위대가(비금종고)_통신 가설전기11_본관내역서_국립나주병원 정신재활동 신축 통신공사(견적-산출)-1223_현경고 기숙사 증축공사0525" xfId="4313"/>
    <cellStyle name="1_시민계략공사_일위대가(비금종고)_통신 가설전기11_본관내역서_현경고 기숙사 증축공사0525" xfId="4314"/>
    <cellStyle name="1_시민계략공사_일위대가(비금종고)_통신 가설전기11_현경고 기숙사 증축공사0525" xfId="4315"/>
    <cellStyle name="1_시민계략공사_일위대가(비금종고)_현경고 기숙사 증축공사0525" xfId="4316"/>
    <cellStyle name="1_시민계략공사_일위대가(약산고)" xfId="4317"/>
    <cellStyle name="1_시민계략공사_일위대가(약산고)_2회설변 변경내역서" xfId="4318"/>
    <cellStyle name="1_시민계략공사_일위대가(약산고)_2회설변 변경내역서_국립나주병원 정신재활동 신축 통신공사(견적-산출)-1223" xfId="4319"/>
    <cellStyle name="1_시민계략공사_일위대가(약산고)_2회설변 변경내역서_국립나주병원 정신재활동 신축 통신공사(견적-산출)-1223_현경고 기숙사 증축공사0525" xfId="4320"/>
    <cellStyle name="1_시민계략공사_일위대가(약산고)_2회설변 변경내역서_본관내역서" xfId="4321"/>
    <cellStyle name="1_시민계략공사_일위대가(약산고)_2회설변 변경내역서_본관내역서_국립나주병원 정신재활동 신축 통신공사(견적-산출)-1223" xfId="4322"/>
    <cellStyle name="1_시민계략공사_일위대가(약산고)_2회설변 변경내역서_본관내역서_국립나주병원 정신재활동 신축 통신공사(견적-산출)-1223_현경고 기숙사 증축공사0525" xfId="4323"/>
    <cellStyle name="1_시민계략공사_일위대가(약산고)_2회설변 변경내역서_본관내역서_현경고 기숙사 증축공사0525" xfId="4324"/>
    <cellStyle name="1_시민계략공사_일위대가(약산고)_2회설변 변경내역서_현경고 기숙사 증축공사0525" xfId="4325"/>
    <cellStyle name="1_시민계략공사_일위대가(약산고)_3회 기성에산좃도" xfId="4326"/>
    <cellStyle name="1_시민계략공사_일위대가(약산고)_3회 기성에산좃도_국립나주병원 정신재활동 신축 통신공사(견적-산출)-1223" xfId="4327"/>
    <cellStyle name="1_시민계략공사_일위대가(약산고)_3회 기성에산좃도_국립나주병원 정신재활동 신축 통신공사(견적-산출)-1223_현경고 기숙사 증축공사0525" xfId="4328"/>
    <cellStyle name="1_시민계략공사_일위대가(약산고)_3회 기성에산좃도_본관내역서" xfId="4329"/>
    <cellStyle name="1_시민계략공사_일위대가(약산고)_3회 기성에산좃도_본관내역서_국립나주병원 정신재활동 신축 통신공사(견적-산출)-1223" xfId="4330"/>
    <cellStyle name="1_시민계략공사_일위대가(약산고)_3회 기성에산좃도_본관내역서_국립나주병원 정신재활동 신축 통신공사(견적-산출)-1223_현경고 기숙사 증축공사0525" xfId="4331"/>
    <cellStyle name="1_시민계략공사_일위대가(약산고)_3회 기성에산좃도_본관내역서_현경고 기숙사 증축공사0525" xfId="4332"/>
    <cellStyle name="1_시민계략공사_일위대가(약산고)_3회 기성에산좃도_현경고 기숙사 증축공사0525" xfId="4333"/>
    <cellStyle name="1_시민계략공사_일위대가(약산고)_국립나주병원 정신재활동 신축 통신공사(견적-산출)-1223" xfId="4334"/>
    <cellStyle name="1_시민계략공사_일위대가(약산고)_국립나주병원 정신재활동 신축 통신공사(견적-산출)-1223_현경고 기숙사 증축공사0525" xfId="4335"/>
    <cellStyle name="1_시민계략공사_일위대가(약산고)_물량산출서(3회기성)" xfId="4336"/>
    <cellStyle name="1_시민계략공사_일위대가(약산고)_물량산출서(3회기성)_국립나주병원 정신재활동 신축 통신공사(견적-산출)-1223" xfId="4337"/>
    <cellStyle name="1_시민계략공사_일위대가(약산고)_물량산출서(3회기성)_국립나주병원 정신재활동 신축 통신공사(견적-산출)-1223_현경고 기숙사 증축공사0525" xfId="4338"/>
    <cellStyle name="1_시민계략공사_일위대가(약산고)_물량산출서(3회기성)_본관내역서" xfId="4339"/>
    <cellStyle name="1_시민계략공사_일위대가(약산고)_물량산출서(3회기성)_본관내역서_국립나주병원 정신재활동 신축 통신공사(견적-산출)-1223" xfId="4340"/>
    <cellStyle name="1_시민계략공사_일위대가(약산고)_물량산출서(3회기성)_본관내역서_국립나주병원 정신재활동 신축 통신공사(견적-산출)-1223_현경고 기숙사 증축공사0525" xfId="4341"/>
    <cellStyle name="1_시민계략공사_일위대가(약산고)_물량산출서(3회기성)_본관내역서_현경고 기숙사 증축공사0525" xfId="4342"/>
    <cellStyle name="1_시민계략공사_일위대가(약산고)_물량산출서(3회기성)_현경고 기숙사 증축공사0525" xfId="4343"/>
    <cellStyle name="1_시민계략공사_일위대가(약산고)_설계변경7.7" xfId="4344"/>
    <cellStyle name="1_시민계략공사_일위대가(약산고)_설계변경7.7_2회설변 변경내역서" xfId="4345"/>
    <cellStyle name="1_시민계략공사_일위대가(약산고)_설계변경7.7_2회설변 변경내역서_국립나주병원 정신재활동 신축 통신공사(견적-산출)-1223" xfId="4346"/>
    <cellStyle name="1_시민계략공사_일위대가(약산고)_설계변경7.7_2회설변 변경내역서_국립나주병원 정신재활동 신축 통신공사(견적-산출)-1223_현경고 기숙사 증축공사0525" xfId="4347"/>
    <cellStyle name="1_시민계략공사_일위대가(약산고)_설계변경7.7_2회설변 변경내역서_본관내역서" xfId="4348"/>
    <cellStyle name="1_시민계략공사_일위대가(약산고)_설계변경7.7_2회설변 변경내역서_본관내역서_국립나주병원 정신재활동 신축 통신공사(견적-산출)-1223" xfId="4349"/>
    <cellStyle name="1_시민계략공사_일위대가(약산고)_설계변경7.7_2회설변 변경내역서_본관내역서_국립나주병원 정신재활동 신축 통신공사(견적-산출)-1223_현경고 기숙사 증축공사0525" xfId="4350"/>
    <cellStyle name="1_시민계략공사_일위대가(약산고)_설계변경7.7_2회설변 변경내역서_본관내역서_현경고 기숙사 증축공사0525" xfId="4351"/>
    <cellStyle name="1_시민계략공사_일위대가(약산고)_설계변경7.7_2회설변 변경내역서_현경고 기숙사 증축공사0525" xfId="4352"/>
    <cellStyle name="1_시민계략공사_일위대가(약산고)_설계변경7.7_3회 기성에산좃도" xfId="4353"/>
    <cellStyle name="1_시민계략공사_일위대가(약산고)_설계변경7.7_3회 기성에산좃도_국립나주병원 정신재활동 신축 통신공사(견적-산출)-1223" xfId="4354"/>
    <cellStyle name="1_시민계략공사_일위대가(약산고)_설계변경7.7_3회 기성에산좃도_국립나주병원 정신재활동 신축 통신공사(견적-산출)-1223_현경고 기숙사 증축공사0525" xfId="4355"/>
    <cellStyle name="1_시민계략공사_일위대가(약산고)_설계변경7.7_3회 기성에산좃도_본관내역서" xfId="4356"/>
    <cellStyle name="1_시민계략공사_일위대가(약산고)_설계변경7.7_3회 기성에산좃도_본관내역서_국립나주병원 정신재활동 신축 통신공사(견적-산출)-1223" xfId="4357"/>
    <cellStyle name="1_시민계략공사_일위대가(약산고)_설계변경7.7_3회 기성에산좃도_본관내역서_국립나주병원 정신재활동 신축 통신공사(견적-산출)-1223_현경고 기숙사 증축공사0525" xfId="4358"/>
    <cellStyle name="1_시민계략공사_일위대가(약산고)_설계변경7.7_3회 기성에산좃도_본관내역서_현경고 기숙사 증축공사0525" xfId="4359"/>
    <cellStyle name="1_시민계략공사_일위대가(약산고)_설계변경7.7_3회 기성에산좃도_현경고 기숙사 증축공사0525" xfId="4360"/>
    <cellStyle name="1_시민계략공사_일위대가(약산고)_설계변경7.7_국립나주병원 정신재활동 신축 통신공사(견적-산출)-1223" xfId="4361"/>
    <cellStyle name="1_시민계략공사_일위대가(약산고)_설계변경7.7_국립나주병원 정신재활동 신축 통신공사(견적-산출)-1223_현경고 기숙사 증축공사0525" xfId="4362"/>
    <cellStyle name="1_시민계략공사_일위대가(약산고)_설계변경7.7_물량산출서(3회기성)" xfId="4363"/>
    <cellStyle name="1_시민계략공사_일위대가(약산고)_설계변경7.7_물량산출서(3회기성)_국립나주병원 정신재활동 신축 통신공사(견적-산출)-1223" xfId="4364"/>
    <cellStyle name="1_시민계략공사_일위대가(약산고)_설계변경7.7_물량산출서(3회기성)_국립나주병원 정신재활동 신축 통신공사(견적-산출)-1223_현경고 기숙사 증축공사0525" xfId="4365"/>
    <cellStyle name="1_시민계략공사_일위대가(약산고)_설계변경7.7_물량산출서(3회기성)_본관내역서" xfId="4366"/>
    <cellStyle name="1_시민계략공사_일위대가(약산고)_설계변경7.7_물량산출서(3회기성)_본관내역서_국립나주병원 정신재활동 신축 통신공사(견적-산출)-1223" xfId="4367"/>
    <cellStyle name="1_시민계략공사_일위대가(약산고)_설계변경7.7_물량산출서(3회기성)_본관내역서_국립나주병원 정신재활동 신축 통신공사(견적-산출)-1223_현경고 기숙사 증축공사0525" xfId="4368"/>
    <cellStyle name="1_시민계략공사_일위대가(약산고)_설계변경7.7_물량산출서(3회기성)_본관내역서_현경고 기숙사 증축공사0525" xfId="4369"/>
    <cellStyle name="1_시민계략공사_일위대가(약산고)_설계변경7.7_물량산출서(3회기성)_현경고 기숙사 증축공사0525" xfId="4370"/>
    <cellStyle name="1_시민계략공사_일위대가(약산고)_설계변경7.7_설치검사보고서1(5.6.7월)" xfId="4371"/>
    <cellStyle name="1_시민계략공사_일위대가(약산고)_설계변경7.7_설치검사보고서1(5.6.7월)_국립나주병원 정신재활동 신축 통신공사(견적-산출)-1223" xfId="4372"/>
    <cellStyle name="1_시민계략공사_일위대가(약산고)_설계변경7.7_설치검사보고서1(5.6.7월)_국립나주병원 정신재활동 신축 통신공사(견적-산출)-1223_현경고 기숙사 증축공사0525" xfId="4373"/>
    <cellStyle name="1_시민계략공사_일위대가(약산고)_설계변경7.7_설치검사보고서1(5.6.7월)_본관내역서" xfId="4374"/>
    <cellStyle name="1_시민계략공사_일위대가(약산고)_설계변경7.7_설치검사보고서1(5.6.7월)_본관내역서_국립나주병원 정신재활동 신축 통신공사(견적-산출)-1223" xfId="4375"/>
    <cellStyle name="1_시민계략공사_일위대가(약산고)_설계변경7.7_설치검사보고서1(5.6.7월)_본관내역서_국립나주병원 정신재활동 신축 통신공사(견적-산출)-1223_현경고 기숙사 증축공사0525" xfId="4376"/>
    <cellStyle name="1_시민계략공사_일위대가(약산고)_설계변경7.7_설치검사보고서1(5.6.7월)_본관내역서_현경고 기숙사 증축공사0525" xfId="4377"/>
    <cellStyle name="1_시민계략공사_일위대가(약산고)_설계변경7.7_설치검사보고서1(5.6.7월)_현경고 기숙사 증축공사0525" xfId="4378"/>
    <cellStyle name="1_시민계략공사_일위대가(약산고)_설계변경7.7_신설관로(정수장)" xfId="4379"/>
    <cellStyle name="1_시민계략공사_일위대가(약산고)_설계변경7.7_신설관로(정수장)_국립나주병원 정신재활동 신축 통신공사(견적-산출)-1223" xfId="4380"/>
    <cellStyle name="1_시민계략공사_일위대가(약산고)_설계변경7.7_신설관로(정수장)_국립나주병원 정신재활동 신축 통신공사(견적-산출)-1223_현경고 기숙사 증축공사0525" xfId="4381"/>
    <cellStyle name="1_시민계략공사_일위대가(약산고)_설계변경7.7_신설관로(정수장)_본관내역서" xfId="4382"/>
    <cellStyle name="1_시민계략공사_일위대가(약산고)_설계변경7.7_신설관로(정수장)_본관내역서_국립나주병원 정신재활동 신축 통신공사(견적-산출)-1223" xfId="4383"/>
    <cellStyle name="1_시민계략공사_일위대가(약산고)_설계변경7.7_신설관로(정수장)_본관내역서_국립나주병원 정신재활동 신축 통신공사(견적-산출)-1223_현경고 기숙사 증축공사0525" xfId="4384"/>
    <cellStyle name="1_시민계략공사_일위대가(약산고)_설계변경7.7_신설관로(정수장)_본관내역서_현경고 기숙사 증축공사0525" xfId="4385"/>
    <cellStyle name="1_시민계략공사_일위대가(약산고)_설계변경7.7_신설관로(정수장)_현경고 기숙사 증축공사0525" xfId="4386"/>
    <cellStyle name="1_시민계략공사_일위대가(약산고)_설계변경7.7_정수장관로추가 내역" xfId="4387"/>
    <cellStyle name="1_시민계략공사_일위대가(약산고)_설계변경7.7_정수장관로추가 내역_국립나주병원 정신재활동 신축 통신공사(견적-산출)-1223" xfId="4388"/>
    <cellStyle name="1_시민계략공사_일위대가(약산고)_설계변경7.7_정수장관로추가 내역_국립나주병원 정신재활동 신축 통신공사(견적-산출)-1223_현경고 기숙사 증축공사0525" xfId="4389"/>
    <cellStyle name="1_시민계략공사_일위대가(약산고)_설계변경7.7_정수장관로추가 내역_본관내역서" xfId="4390"/>
    <cellStyle name="1_시민계략공사_일위대가(약산고)_설계변경7.7_정수장관로추가 내역_본관내역서_국립나주병원 정신재활동 신축 통신공사(견적-산출)-1223" xfId="4391"/>
    <cellStyle name="1_시민계략공사_일위대가(약산고)_설계변경7.7_정수장관로추가 내역_본관내역서_국립나주병원 정신재활동 신축 통신공사(견적-산출)-1223_현경고 기숙사 증축공사0525" xfId="4392"/>
    <cellStyle name="1_시민계략공사_일위대가(약산고)_설계변경7.7_정수장관로추가 내역_본관내역서_현경고 기숙사 증축공사0525" xfId="4393"/>
    <cellStyle name="1_시민계략공사_일위대가(약산고)_설계변경7.7_정수장관로추가 내역_현경고 기숙사 증축공사0525" xfId="4394"/>
    <cellStyle name="1_시민계략공사_일위대가(약산고)_설계변경7.7_통신 가설전기" xfId="4395"/>
    <cellStyle name="1_시민계략공사_일위대가(약산고)_설계변경7.7_통신 가설전기_국립나주병원 정신재활동 신축 통신공사(견적-산출)-1223" xfId="4396"/>
    <cellStyle name="1_시민계략공사_일위대가(약산고)_설계변경7.7_통신 가설전기_국립나주병원 정신재활동 신축 통신공사(견적-산출)-1223_현경고 기숙사 증축공사0525" xfId="4397"/>
    <cellStyle name="1_시민계략공사_일위대가(약산고)_설계변경7.7_통신 가설전기_본관내역서" xfId="4398"/>
    <cellStyle name="1_시민계략공사_일위대가(약산고)_설계변경7.7_통신 가설전기_본관내역서_국립나주병원 정신재활동 신축 통신공사(견적-산출)-1223" xfId="4399"/>
    <cellStyle name="1_시민계략공사_일위대가(약산고)_설계변경7.7_통신 가설전기_본관내역서_국립나주병원 정신재활동 신축 통신공사(견적-산출)-1223_현경고 기숙사 증축공사0525" xfId="4400"/>
    <cellStyle name="1_시민계략공사_일위대가(약산고)_설계변경7.7_통신 가설전기_본관내역서_현경고 기숙사 증축공사0525" xfId="4401"/>
    <cellStyle name="1_시민계략공사_일위대가(약산고)_설계변경7.7_통신 가설전기_현경고 기숙사 증축공사0525" xfId="4402"/>
    <cellStyle name="1_시민계략공사_일위대가(약산고)_설계변경7.7_통신 가설전기11" xfId="4403"/>
    <cellStyle name="1_시민계략공사_일위대가(약산고)_설계변경7.7_통신 가설전기11_국립나주병원 정신재활동 신축 통신공사(견적-산출)-1223" xfId="4404"/>
    <cellStyle name="1_시민계략공사_일위대가(약산고)_설계변경7.7_통신 가설전기11_국립나주병원 정신재활동 신축 통신공사(견적-산출)-1223_현경고 기숙사 증축공사0525" xfId="4405"/>
    <cellStyle name="1_시민계략공사_일위대가(약산고)_설계변경7.7_통신 가설전기11_본관내역서" xfId="4406"/>
    <cellStyle name="1_시민계략공사_일위대가(약산고)_설계변경7.7_통신 가설전기11_본관내역서_국립나주병원 정신재활동 신축 통신공사(견적-산출)-1223" xfId="4407"/>
    <cellStyle name="1_시민계략공사_일위대가(약산고)_설계변경7.7_통신 가설전기11_본관내역서_국립나주병원 정신재활동 신축 통신공사(견적-산출)-1223_현경고 기숙사 증축공사0525" xfId="4408"/>
    <cellStyle name="1_시민계략공사_일위대가(약산고)_설계변경7.7_통신 가설전기11_본관내역서_현경고 기숙사 증축공사0525" xfId="4409"/>
    <cellStyle name="1_시민계략공사_일위대가(약산고)_설계변경7.7_통신 가설전기11_현경고 기숙사 증축공사0525" xfId="4410"/>
    <cellStyle name="1_시민계략공사_일위대가(약산고)_설계변경7.7_현경고 기숙사 증축공사0525" xfId="4411"/>
    <cellStyle name="1_시민계략공사_일위대가(약산고)_설치검사보고서1(5.6.7월)" xfId="4412"/>
    <cellStyle name="1_시민계략공사_일위대가(약산고)_설치검사보고서1(5.6.7월)_국립나주병원 정신재활동 신축 통신공사(견적-산출)-1223" xfId="4413"/>
    <cellStyle name="1_시민계략공사_일위대가(약산고)_설치검사보고서1(5.6.7월)_국립나주병원 정신재활동 신축 통신공사(견적-산출)-1223_현경고 기숙사 증축공사0525" xfId="4414"/>
    <cellStyle name="1_시민계략공사_일위대가(약산고)_설치검사보고서1(5.6.7월)_본관내역서" xfId="4415"/>
    <cellStyle name="1_시민계략공사_일위대가(약산고)_설치검사보고서1(5.6.7월)_본관내역서_국립나주병원 정신재활동 신축 통신공사(견적-산출)-1223" xfId="4416"/>
    <cellStyle name="1_시민계략공사_일위대가(약산고)_설치검사보고서1(5.6.7월)_본관내역서_국립나주병원 정신재활동 신축 통신공사(견적-산출)-1223_현경고 기숙사 증축공사0525" xfId="4417"/>
    <cellStyle name="1_시민계략공사_일위대가(약산고)_설치검사보고서1(5.6.7월)_본관내역서_현경고 기숙사 증축공사0525" xfId="4418"/>
    <cellStyle name="1_시민계략공사_일위대가(약산고)_설치검사보고서1(5.6.7월)_현경고 기숙사 증축공사0525" xfId="4419"/>
    <cellStyle name="1_시민계략공사_일위대가(약산고)_신설관로(정수장)" xfId="4420"/>
    <cellStyle name="1_시민계략공사_일위대가(약산고)_신설관로(정수장)_국립나주병원 정신재활동 신축 통신공사(견적-산출)-1223" xfId="4421"/>
    <cellStyle name="1_시민계략공사_일위대가(약산고)_신설관로(정수장)_국립나주병원 정신재활동 신축 통신공사(견적-산출)-1223_현경고 기숙사 증축공사0525" xfId="4422"/>
    <cellStyle name="1_시민계략공사_일위대가(약산고)_신설관로(정수장)_본관내역서" xfId="4423"/>
    <cellStyle name="1_시민계략공사_일위대가(약산고)_신설관로(정수장)_본관내역서_국립나주병원 정신재활동 신축 통신공사(견적-산출)-1223" xfId="4424"/>
    <cellStyle name="1_시민계략공사_일위대가(약산고)_신설관로(정수장)_본관내역서_국립나주병원 정신재활동 신축 통신공사(견적-산출)-1223_현경고 기숙사 증축공사0525" xfId="4425"/>
    <cellStyle name="1_시민계략공사_일위대가(약산고)_신설관로(정수장)_본관내역서_현경고 기숙사 증축공사0525" xfId="4426"/>
    <cellStyle name="1_시민계략공사_일위대가(약산고)_신설관로(정수장)_현경고 기숙사 증축공사0525" xfId="4427"/>
    <cellStyle name="1_시민계략공사_일위대가(약산고)_정수장관로추가 내역" xfId="4428"/>
    <cellStyle name="1_시민계략공사_일위대가(약산고)_정수장관로추가 내역_국립나주병원 정신재활동 신축 통신공사(견적-산출)-1223" xfId="4429"/>
    <cellStyle name="1_시민계략공사_일위대가(약산고)_정수장관로추가 내역_국립나주병원 정신재활동 신축 통신공사(견적-산출)-1223_현경고 기숙사 증축공사0525" xfId="4430"/>
    <cellStyle name="1_시민계략공사_일위대가(약산고)_정수장관로추가 내역_본관내역서" xfId="4431"/>
    <cellStyle name="1_시민계략공사_일위대가(약산고)_정수장관로추가 내역_본관내역서_국립나주병원 정신재활동 신축 통신공사(견적-산출)-1223" xfId="4432"/>
    <cellStyle name="1_시민계략공사_일위대가(약산고)_정수장관로추가 내역_본관내역서_국립나주병원 정신재활동 신축 통신공사(견적-산출)-1223_현경고 기숙사 증축공사0525" xfId="4433"/>
    <cellStyle name="1_시민계략공사_일위대가(약산고)_정수장관로추가 내역_본관내역서_현경고 기숙사 증축공사0525" xfId="4434"/>
    <cellStyle name="1_시민계략공사_일위대가(약산고)_정수장관로추가 내역_현경고 기숙사 증축공사0525" xfId="4435"/>
    <cellStyle name="1_시민계략공사_일위대가(약산고)_통신 가설전기" xfId="4436"/>
    <cellStyle name="1_시민계략공사_일위대가(약산고)_통신 가설전기_국립나주병원 정신재활동 신축 통신공사(견적-산출)-1223" xfId="4437"/>
    <cellStyle name="1_시민계략공사_일위대가(약산고)_통신 가설전기_국립나주병원 정신재활동 신축 통신공사(견적-산출)-1223_현경고 기숙사 증축공사0525" xfId="4438"/>
    <cellStyle name="1_시민계략공사_일위대가(약산고)_통신 가설전기_본관내역서" xfId="4439"/>
    <cellStyle name="1_시민계략공사_일위대가(약산고)_통신 가설전기_본관내역서_국립나주병원 정신재활동 신축 통신공사(견적-산출)-1223" xfId="4440"/>
    <cellStyle name="1_시민계략공사_일위대가(약산고)_통신 가설전기_본관내역서_국립나주병원 정신재활동 신축 통신공사(견적-산출)-1223_현경고 기숙사 증축공사0525" xfId="4441"/>
    <cellStyle name="1_시민계략공사_일위대가(약산고)_통신 가설전기_본관내역서_현경고 기숙사 증축공사0525" xfId="4442"/>
    <cellStyle name="1_시민계략공사_일위대가(약산고)_통신 가설전기_현경고 기숙사 증축공사0525" xfId="4443"/>
    <cellStyle name="1_시민계략공사_일위대가(약산고)_통신 가설전기11" xfId="4444"/>
    <cellStyle name="1_시민계략공사_일위대가(약산고)_통신 가설전기11_국립나주병원 정신재활동 신축 통신공사(견적-산출)-1223" xfId="4445"/>
    <cellStyle name="1_시민계략공사_일위대가(약산고)_통신 가설전기11_국립나주병원 정신재활동 신축 통신공사(견적-산출)-1223_현경고 기숙사 증축공사0525" xfId="4446"/>
    <cellStyle name="1_시민계략공사_일위대가(약산고)_통신 가설전기11_본관내역서" xfId="4447"/>
    <cellStyle name="1_시민계략공사_일위대가(약산고)_통신 가설전기11_본관내역서_국립나주병원 정신재활동 신축 통신공사(견적-산출)-1223" xfId="4448"/>
    <cellStyle name="1_시민계략공사_일위대가(약산고)_통신 가설전기11_본관내역서_국립나주병원 정신재활동 신축 통신공사(견적-산출)-1223_현경고 기숙사 증축공사0525" xfId="4449"/>
    <cellStyle name="1_시민계략공사_일위대가(약산고)_통신 가설전기11_본관내역서_현경고 기숙사 증축공사0525" xfId="4450"/>
    <cellStyle name="1_시민계략공사_일위대가(약산고)_통신 가설전기11_현경고 기숙사 증축공사0525" xfId="4451"/>
    <cellStyle name="1_시민계략공사_일위대가(약산고)_현경고 기숙사 증축공사0525" xfId="4452"/>
    <cellStyle name="1_시민계략공사_일위대가1" xfId="4453"/>
    <cellStyle name="1_시민계략공사_일위대가1_2회설변 변경내역서" xfId="4454"/>
    <cellStyle name="1_시민계략공사_일위대가1_2회설변 변경내역서_국립나주병원 정신재활동 신축 통신공사(견적-산출)-1223" xfId="4455"/>
    <cellStyle name="1_시민계략공사_일위대가1_2회설변 변경내역서_국립나주병원 정신재활동 신축 통신공사(견적-산출)-1223_현경고 기숙사 증축공사0525" xfId="4456"/>
    <cellStyle name="1_시민계략공사_일위대가1_2회설변 변경내역서_본관내역서" xfId="4457"/>
    <cellStyle name="1_시민계략공사_일위대가1_2회설변 변경내역서_본관내역서_국립나주병원 정신재활동 신축 통신공사(견적-산출)-1223" xfId="4458"/>
    <cellStyle name="1_시민계략공사_일위대가1_2회설변 변경내역서_본관내역서_국립나주병원 정신재활동 신축 통신공사(견적-산출)-1223_현경고 기숙사 증축공사0525" xfId="4459"/>
    <cellStyle name="1_시민계략공사_일위대가1_2회설변 변경내역서_본관내역서_현경고 기숙사 증축공사0525" xfId="4460"/>
    <cellStyle name="1_시민계략공사_일위대가1_2회설변 변경내역서_현경고 기숙사 증축공사0525" xfId="4461"/>
    <cellStyle name="1_시민계략공사_일위대가1_3회 기성에산좃도" xfId="4462"/>
    <cellStyle name="1_시민계략공사_일위대가1_3회 기성에산좃도_국립나주병원 정신재활동 신축 통신공사(견적-산출)-1223" xfId="4463"/>
    <cellStyle name="1_시민계략공사_일위대가1_3회 기성에산좃도_국립나주병원 정신재활동 신축 통신공사(견적-산출)-1223_현경고 기숙사 증축공사0525" xfId="4464"/>
    <cellStyle name="1_시민계략공사_일위대가1_3회 기성에산좃도_본관내역서" xfId="4465"/>
    <cellStyle name="1_시민계략공사_일위대가1_3회 기성에산좃도_본관내역서_국립나주병원 정신재활동 신축 통신공사(견적-산출)-1223" xfId="4466"/>
    <cellStyle name="1_시민계략공사_일위대가1_3회 기성에산좃도_본관내역서_국립나주병원 정신재활동 신축 통신공사(견적-산출)-1223_현경고 기숙사 증축공사0525" xfId="4467"/>
    <cellStyle name="1_시민계략공사_일위대가1_3회 기성에산좃도_본관내역서_현경고 기숙사 증축공사0525" xfId="4468"/>
    <cellStyle name="1_시민계략공사_일위대가1_3회 기성에산좃도_현경고 기숙사 증축공사0525" xfId="4469"/>
    <cellStyle name="1_시민계략공사_일위대가1_국립나주병원 정신재활동 신축 통신공사(견적-산출)-1223" xfId="4470"/>
    <cellStyle name="1_시민계략공사_일위대가1_국립나주병원 정신재활동 신축 통신공사(견적-산출)-1223_현경고 기숙사 증축공사0525" xfId="4471"/>
    <cellStyle name="1_시민계략공사_일위대가1_물량산출서(3회기성)" xfId="4472"/>
    <cellStyle name="1_시민계략공사_일위대가1_물량산출서(3회기성)_국립나주병원 정신재활동 신축 통신공사(견적-산출)-1223" xfId="4473"/>
    <cellStyle name="1_시민계략공사_일위대가1_물량산출서(3회기성)_국립나주병원 정신재활동 신축 통신공사(견적-산출)-1223_현경고 기숙사 증축공사0525" xfId="4474"/>
    <cellStyle name="1_시민계략공사_일위대가1_물량산출서(3회기성)_본관내역서" xfId="4475"/>
    <cellStyle name="1_시민계략공사_일위대가1_물량산출서(3회기성)_본관내역서_국립나주병원 정신재활동 신축 통신공사(견적-산출)-1223" xfId="4476"/>
    <cellStyle name="1_시민계략공사_일위대가1_물량산출서(3회기성)_본관내역서_국립나주병원 정신재활동 신축 통신공사(견적-산출)-1223_현경고 기숙사 증축공사0525" xfId="4477"/>
    <cellStyle name="1_시민계략공사_일위대가1_물량산출서(3회기성)_본관내역서_현경고 기숙사 증축공사0525" xfId="4478"/>
    <cellStyle name="1_시민계략공사_일위대가1_물량산출서(3회기성)_현경고 기숙사 증축공사0525" xfId="4479"/>
    <cellStyle name="1_시민계략공사_일위대가1_설계변경7.7" xfId="4480"/>
    <cellStyle name="1_시민계략공사_일위대가1_설계변경7.7_2회설변 변경내역서" xfId="4481"/>
    <cellStyle name="1_시민계략공사_일위대가1_설계변경7.7_2회설변 변경내역서_국립나주병원 정신재활동 신축 통신공사(견적-산출)-1223" xfId="4482"/>
    <cellStyle name="1_시민계략공사_일위대가1_설계변경7.7_2회설변 변경내역서_국립나주병원 정신재활동 신축 통신공사(견적-산출)-1223_현경고 기숙사 증축공사0525" xfId="4483"/>
    <cellStyle name="1_시민계략공사_일위대가1_설계변경7.7_2회설변 변경내역서_본관내역서" xfId="4484"/>
    <cellStyle name="1_시민계략공사_일위대가1_설계변경7.7_2회설변 변경내역서_본관내역서_국립나주병원 정신재활동 신축 통신공사(견적-산출)-1223" xfId="4485"/>
    <cellStyle name="1_시민계략공사_일위대가1_설계변경7.7_2회설변 변경내역서_본관내역서_국립나주병원 정신재활동 신축 통신공사(견적-산출)-1223_현경고 기숙사 증축공사0525" xfId="4486"/>
    <cellStyle name="1_시민계략공사_일위대가1_설계변경7.7_2회설변 변경내역서_본관내역서_현경고 기숙사 증축공사0525" xfId="4487"/>
    <cellStyle name="1_시민계략공사_일위대가1_설계변경7.7_2회설변 변경내역서_현경고 기숙사 증축공사0525" xfId="4488"/>
    <cellStyle name="1_시민계략공사_일위대가1_설계변경7.7_3회 기성에산좃도" xfId="4489"/>
    <cellStyle name="1_시민계략공사_일위대가1_설계변경7.7_3회 기성에산좃도_국립나주병원 정신재활동 신축 통신공사(견적-산출)-1223" xfId="4490"/>
    <cellStyle name="1_시민계략공사_일위대가1_설계변경7.7_3회 기성에산좃도_국립나주병원 정신재활동 신축 통신공사(견적-산출)-1223_현경고 기숙사 증축공사0525" xfId="4491"/>
    <cellStyle name="1_시민계략공사_일위대가1_설계변경7.7_3회 기성에산좃도_본관내역서" xfId="4492"/>
    <cellStyle name="1_시민계략공사_일위대가1_설계변경7.7_3회 기성에산좃도_본관내역서_국립나주병원 정신재활동 신축 통신공사(견적-산출)-1223" xfId="4493"/>
    <cellStyle name="1_시민계략공사_일위대가1_설계변경7.7_3회 기성에산좃도_본관내역서_국립나주병원 정신재활동 신축 통신공사(견적-산출)-1223_현경고 기숙사 증축공사0525" xfId="4494"/>
    <cellStyle name="1_시민계략공사_일위대가1_설계변경7.7_3회 기성에산좃도_본관내역서_현경고 기숙사 증축공사0525" xfId="4495"/>
    <cellStyle name="1_시민계략공사_일위대가1_설계변경7.7_3회 기성에산좃도_현경고 기숙사 증축공사0525" xfId="4496"/>
    <cellStyle name="1_시민계략공사_일위대가1_설계변경7.7_국립나주병원 정신재활동 신축 통신공사(견적-산출)-1223" xfId="4497"/>
    <cellStyle name="1_시민계략공사_일위대가1_설계변경7.7_국립나주병원 정신재활동 신축 통신공사(견적-산출)-1223_현경고 기숙사 증축공사0525" xfId="4498"/>
    <cellStyle name="1_시민계략공사_일위대가1_설계변경7.7_물량산출서(3회기성)" xfId="4499"/>
    <cellStyle name="1_시민계략공사_일위대가1_설계변경7.7_물량산출서(3회기성)_국립나주병원 정신재활동 신축 통신공사(견적-산출)-1223" xfId="4500"/>
    <cellStyle name="1_시민계략공사_일위대가1_설계변경7.7_물량산출서(3회기성)_국립나주병원 정신재활동 신축 통신공사(견적-산출)-1223_현경고 기숙사 증축공사0525" xfId="4501"/>
    <cellStyle name="1_시민계략공사_일위대가1_설계변경7.7_물량산출서(3회기성)_본관내역서" xfId="4502"/>
    <cellStyle name="1_시민계략공사_일위대가1_설계변경7.7_물량산출서(3회기성)_본관내역서_국립나주병원 정신재활동 신축 통신공사(견적-산출)-1223" xfId="4503"/>
    <cellStyle name="1_시민계략공사_일위대가1_설계변경7.7_물량산출서(3회기성)_본관내역서_국립나주병원 정신재활동 신축 통신공사(견적-산출)-1223_현경고 기숙사 증축공사0525" xfId="4504"/>
    <cellStyle name="1_시민계략공사_일위대가1_설계변경7.7_물량산출서(3회기성)_본관내역서_현경고 기숙사 증축공사0525" xfId="4505"/>
    <cellStyle name="1_시민계략공사_일위대가1_설계변경7.7_물량산출서(3회기성)_현경고 기숙사 증축공사0525" xfId="4506"/>
    <cellStyle name="1_시민계략공사_일위대가1_설계변경7.7_설치검사보고서1(5.6.7월)" xfId="4507"/>
    <cellStyle name="1_시민계략공사_일위대가1_설계변경7.7_설치검사보고서1(5.6.7월)_국립나주병원 정신재활동 신축 통신공사(견적-산출)-1223" xfId="4508"/>
    <cellStyle name="1_시민계략공사_일위대가1_설계변경7.7_설치검사보고서1(5.6.7월)_국립나주병원 정신재활동 신축 통신공사(견적-산출)-1223_현경고 기숙사 증축공사0525" xfId="4509"/>
    <cellStyle name="1_시민계략공사_일위대가1_설계변경7.7_설치검사보고서1(5.6.7월)_본관내역서" xfId="4510"/>
    <cellStyle name="1_시민계략공사_일위대가1_설계변경7.7_설치검사보고서1(5.6.7월)_본관내역서_국립나주병원 정신재활동 신축 통신공사(견적-산출)-1223" xfId="4511"/>
    <cellStyle name="1_시민계략공사_일위대가1_설계변경7.7_설치검사보고서1(5.6.7월)_본관내역서_국립나주병원 정신재활동 신축 통신공사(견적-산출)-1223_현경고 기숙사 증축공사0525" xfId="4512"/>
    <cellStyle name="1_시민계략공사_일위대가1_설계변경7.7_설치검사보고서1(5.6.7월)_본관내역서_현경고 기숙사 증축공사0525" xfId="4513"/>
    <cellStyle name="1_시민계략공사_일위대가1_설계변경7.7_설치검사보고서1(5.6.7월)_현경고 기숙사 증축공사0525" xfId="4514"/>
    <cellStyle name="1_시민계략공사_일위대가1_설계변경7.7_신설관로(정수장)" xfId="4515"/>
    <cellStyle name="1_시민계략공사_일위대가1_설계변경7.7_신설관로(정수장)_국립나주병원 정신재활동 신축 통신공사(견적-산출)-1223" xfId="4516"/>
    <cellStyle name="1_시민계략공사_일위대가1_설계변경7.7_신설관로(정수장)_국립나주병원 정신재활동 신축 통신공사(견적-산출)-1223_현경고 기숙사 증축공사0525" xfId="4517"/>
    <cellStyle name="1_시민계략공사_일위대가1_설계변경7.7_신설관로(정수장)_본관내역서" xfId="4518"/>
    <cellStyle name="1_시민계략공사_일위대가1_설계변경7.7_신설관로(정수장)_본관내역서_국립나주병원 정신재활동 신축 통신공사(견적-산출)-1223" xfId="4519"/>
    <cellStyle name="1_시민계략공사_일위대가1_설계변경7.7_신설관로(정수장)_본관내역서_국립나주병원 정신재활동 신축 통신공사(견적-산출)-1223_현경고 기숙사 증축공사0525" xfId="4520"/>
    <cellStyle name="1_시민계략공사_일위대가1_설계변경7.7_신설관로(정수장)_본관내역서_현경고 기숙사 증축공사0525" xfId="4521"/>
    <cellStyle name="1_시민계략공사_일위대가1_설계변경7.7_신설관로(정수장)_현경고 기숙사 증축공사0525" xfId="4522"/>
    <cellStyle name="1_시민계략공사_일위대가1_설계변경7.7_정수장관로추가 내역" xfId="4523"/>
    <cellStyle name="1_시민계략공사_일위대가1_설계변경7.7_정수장관로추가 내역_국립나주병원 정신재활동 신축 통신공사(견적-산출)-1223" xfId="4524"/>
    <cellStyle name="1_시민계략공사_일위대가1_설계변경7.7_정수장관로추가 내역_국립나주병원 정신재활동 신축 통신공사(견적-산출)-1223_현경고 기숙사 증축공사0525" xfId="4525"/>
    <cellStyle name="1_시민계략공사_일위대가1_설계변경7.7_정수장관로추가 내역_본관내역서" xfId="4526"/>
    <cellStyle name="1_시민계략공사_일위대가1_설계변경7.7_정수장관로추가 내역_본관내역서_국립나주병원 정신재활동 신축 통신공사(견적-산출)-1223" xfId="4527"/>
    <cellStyle name="1_시민계략공사_일위대가1_설계변경7.7_정수장관로추가 내역_본관내역서_국립나주병원 정신재활동 신축 통신공사(견적-산출)-1223_현경고 기숙사 증축공사0525" xfId="4528"/>
    <cellStyle name="1_시민계략공사_일위대가1_설계변경7.7_정수장관로추가 내역_본관내역서_현경고 기숙사 증축공사0525" xfId="4529"/>
    <cellStyle name="1_시민계략공사_일위대가1_설계변경7.7_정수장관로추가 내역_현경고 기숙사 증축공사0525" xfId="4530"/>
    <cellStyle name="1_시민계략공사_일위대가1_설계변경7.7_통신 가설전기" xfId="4531"/>
    <cellStyle name="1_시민계략공사_일위대가1_설계변경7.7_통신 가설전기_국립나주병원 정신재활동 신축 통신공사(견적-산출)-1223" xfId="4532"/>
    <cellStyle name="1_시민계략공사_일위대가1_설계변경7.7_통신 가설전기_국립나주병원 정신재활동 신축 통신공사(견적-산출)-1223_현경고 기숙사 증축공사0525" xfId="4533"/>
    <cellStyle name="1_시민계략공사_일위대가1_설계변경7.7_통신 가설전기_본관내역서" xfId="4534"/>
    <cellStyle name="1_시민계략공사_일위대가1_설계변경7.7_통신 가설전기_본관내역서_국립나주병원 정신재활동 신축 통신공사(견적-산출)-1223" xfId="4535"/>
    <cellStyle name="1_시민계략공사_일위대가1_설계변경7.7_통신 가설전기_본관내역서_국립나주병원 정신재활동 신축 통신공사(견적-산출)-1223_현경고 기숙사 증축공사0525" xfId="4536"/>
    <cellStyle name="1_시민계략공사_일위대가1_설계변경7.7_통신 가설전기_본관내역서_현경고 기숙사 증축공사0525" xfId="4537"/>
    <cellStyle name="1_시민계략공사_일위대가1_설계변경7.7_통신 가설전기_현경고 기숙사 증축공사0525" xfId="4538"/>
    <cellStyle name="1_시민계략공사_일위대가1_설계변경7.7_통신 가설전기11" xfId="4539"/>
    <cellStyle name="1_시민계략공사_일위대가1_설계변경7.7_통신 가설전기11_국립나주병원 정신재활동 신축 통신공사(견적-산출)-1223" xfId="4540"/>
    <cellStyle name="1_시민계략공사_일위대가1_설계변경7.7_통신 가설전기11_국립나주병원 정신재활동 신축 통신공사(견적-산출)-1223_현경고 기숙사 증축공사0525" xfId="4541"/>
    <cellStyle name="1_시민계략공사_일위대가1_설계변경7.7_통신 가설전기11_본관내역서" xfId="4542"/>
    <cellStyle name="1_시민계략공사_일위대가1_설계변경7.7_통신 가설전기11_본관내역서_국립나주병원 정신재활동 신축 통신공사(견적-산출)-1223" xfId="4543"/>
    <cellStyle name="1_시민계략공사_일위대가1_설계변경7.7_통신 가설전기11_본관내역서_국립나주병원 정신재활동 신축 통신공사(견적-산출)-1223_현경고 기숙사 증축공사0525" xfId="4544"/>
    <cellStyle name="1_시민계략공사_일위대가1_설계변경7.7_통신 가설전기11_본관내역서_현경고 기숙사 증축공사0525" xfId="4545"/>
    <cellStyle name="1_시민계략공사_일위대가1_설계변경7.7_통신 가설전기11_현경고 기숙사 증축공사0525" xfId="4546"/>
    <cellStyle name="1_시민계략공사_일위대가1_설계변경7.7_현경고 기숙사 증축공사0525" xfId="4547"/>
    <cellStyle name="1_시민계략공사_일위대가1_설치검사보고서1(5.6.7월)" xfId="4548"/>
    <cellStyle name="1_시민계략공사_일위대가1_설치검사보고서1(5.6.7월)_국립나주병원 정신재활동 신축 통신공사(견적-산출)-1223" xfId="4549"/>
    <cellStyle name="1_시민계략공사_일위대가1_설치검사보고서1(5.6.7월)_국립나주병원 정신재활동 신축 통신공사(견적-산출)-1223_현경고 기숙사 증축공사0525" xfId="4550"/>
    <cellStyle name="1_시민계략공사_일위대가1_설치검사보고서1(5.6.7월)_본관내역서" xfId="4551"/>
    <cellStyle name="1_시민계략공사_일위대가1_설치검사보고서1(5.6.7월)_본관내역서_국립나주병원 정신재활동 신축 통신공사(견적-산출)-1223" xfId="4552"/>
    <cellStyle name="1_시민계략공사_일위대가1_설치검사보고서1(5.6.7월)_본관내역서_국립나주병원 정신재활동 신축 통신공사(견적-산출)-1223_현경고 기숙사 증축공사0525" xfId="4553"/>
    <cellStyle name="1_시민계략공사_일위대가1_설치검사보고서1(5.6.7월)_본관내역서_현경고 기숙사 증축공사0525" xfId="4554"/>
    <cellStyle name="1_시민계략공사_일위대가1_설치검사보고서1(5.6.7월)_현경고 기숙사 증축공사0525" xfId="4555"/>
    <cellStyle name="1_시민계략공사_일위대가1_신설관로(정수장)" xfId="4556"/>
    <cellStyle name="1_시민계략공사_일위대가1_신설관로(정수장)_국립나주병원 정신재활동 신축 통신공사(견적-산출)-1223" xfId="4557"/>
    <cellStyle name="1_시민계략공사_일위대가1_신설관로(정수장)_국립나주병원 정신재활동 신축 통신공사(견적-산출)-1223_현경고 기숙사 증축공사0525" xfId="4558"/>
    <cellStyle name="1_시민계략공사_일위대가1_신설관로(정수장)_본관내역서" xfId="4559"/>
    <cellStyle name="1_시민계략공사_일위대가1_신설관로(정수장)_본관내역서_국립나주병원 정신재활동 신축 통신공사(견적-산출)-1223" xfId="4560"/>
    <cellStyle name="1_시민계략공사_일위대가1_신설관로(정수장)_본관내역서_국립나주병원 정신재활동 신축 통신공사(견적-산출)-1223_현경고 기숙사 증축공사0525" xfId="4561"/>
    <cellStyle name="1_시민계략공사_일위대가1_신설관로(정수장)_본관내역서_현경고 기숙사 증축공사0525" xfId="4562"/>
    <cellStyle name="1_시민계략공사_일위대가1_신설관로(정수장)_현경고 기숙사 증축공사0525" xfId="4563"/>
    <cellStyle name="1_시민계략공사_일위대가1_정수장관로추가 내역" xfId="4564"/>
    <cellStyle name="1_시민계략공사_일위대가1_정수장관로추가 내역_국립나주병원 정신재활동 신축 통신공사(견적-산출)-1223" xfId="4565"/>
    <cellStyle name="1_시민계략공사_일위대가1_정수장관로추가 내역_국립나주병원 정신재활동 신축 통신공사(견적-산출)-1223_현경고 기숙사 증축공사0525" xfId="4566"/>
    <cellStyle name="1_시민계략공사_일위대가1_정수장관로추가 내역_본관내역서" xfId="4567"/>
    <cellStyle name="1_시민계략공사_일위대가1_정수장관로추가 내역_본관내역서_국립나주병원 정신재활동 신축 통신공사(견적-산출)-1223" xfId="4568"/>
    <cellStyle name="1_시민계략공사_일위대가1_정수장관로추가 내역_본관내역서_국립나주병원 정신재활동 신축 통신공사(견적-산출)-1223_현경고 기숙사 증축공사0525" xfId="4569"/>
    <cellStyle name="1_시민계략공사_일위대가1_정수장관로추가 내역_본관내역서_현경고 기숙사 증축공사0525" xfId="4570"/>
    <cellStyle name="1_시민계략공사_일위대가1_정수장관로추가 내역_현경고 기숙사 증축공사0525" xfId="4571"/>
    <cellStyle name="1_시민계략공사_일위대가1_통신 가설전기" xfId="4572"/>
    <cellStyle name="1_시민계략공사_일위대가1_통신 가설전기_국립나주병원 정신재활동 신축 통신공사(견적-산출)-1223" xfId="4573"/>
    <cellStyle name="1_시민계략공사_일위대가1_통신 가설전기_국립나주병원 정신재활동 신축 통신공사(견적-산출)-1223_현경고 기숙사 증축공사0525" xfId="4574"/>
    <cellStyle name="1_시민계략공사_일위대가1_통신 가설전기_본관내역서" xfId="4575"/>
    <cellStyle name="1_시민계략공사_일위대가1_통신 가설전기_본관내역서_국립나주병원 정신재활동 신축 통신공사(견적-산출)-1223" xfId="4576"/>
    <cellStyle name="1_시민계략공사_일위대가1_통신 가설전기_본관내역서_국립나주병원 정신재활동 신축 통신공사(견적-산출)-1223_현경고 기숙사 증축공사0525" xfId="4577"/>
    <cellStyle name="1_시민계략공사_일위대가1_통신 가설전기_본관내역서_현경고 기숙사 증축공사0525" xfId="4578"/>
    <cellStyle name="1_시민계략공사_일위대가1_통신 가설전기_현경고 기숙사 증축공사0525" xfId="4579"/>
    <cellStyle name="1_시민계략공사_일위대가1_통신 가설전기11" xfId="4580"/>
    <cellStyle name="1_시민계략공사_일위대가1_통신 가설전기11_국립나주병원 정신재활동 신축 통신공사(견적-산출)-1223" xfId="4581"/>
    <cellStyle name="1_시민계략공사_일위대가1_통신 가설전기11_국립나주병원 정신재활동 신축 통신공사(견적-산출)-1223_현경고 기숙사 증축공사0525" xfId="4582"/>
    <cellStyle name="1_시민계략공사_일위대가1_통신 가설전기11_본관내역서" xfId="4583"/>
    <cellStyle name="1_시민계략공사_일위대가1_통신 가설전기11_본관내역서_국립나주병원 정신재활동 신축 통신공사(견적-산출)-1223" xfId="4584"/>
    <cellStyle name="1_시민계략공사_일위대가1_통신 가설전기11_본관내역서_국립나주병원 정신재활동 신축 통신공사(견적-산출)-1223_현경고 기숙사 증축공사0525" xfId="4585"/>
    <cellStyle name="1_시민계략공사_일위대가1_통신 가설전기11_본관내역서_현경고 기숙사 증축공사0525" xfId="4586"/>
    <cellStyle name="1_시민계략공사_일위대가1_통신 가설전기11_현경고 기숙사 증축공사0525" xfId="4587"/>
    <cellStyle name="1_시민계략공사_일위대가1_현경고 기숙사 증축공사0525" xfId="4588"/>
    <cellStyle name="1_시민계략공사_전기-한남" xfId="4589"/>
    <cellStyle name="1_시민계략공사_전기-한남_침해2차변경8월16일" xfId="4590"/>
    <cellStyle name="1_시민계략공사_정수장관로추가 내역" xfId="4591"/>
    <cellStyle name="1_시민계략공사_정수장관로추가 내역_국립나주병원 정신재활동 신축 통신공사(견적-산출)-1223" xfId="4592"/>
    <cellStyle name="1_시민계략공사_정수장관로추가 내역_국립나주병원 정신재활동 신축 통신공사(견적-산출)-1223_현경고 기숙사 증축공사0525" xfId="4593"/>
    <cellStyle name="1_시민계략공사_정수장관로추가 내역_본관내역서" xfId="4594"/>
    <cellStyle name="1_시민계략공사_정수장관로추가 내역_본관내역서_국립나주병원 정신재활동 신축 통신공사(견적-산출)-1223" xfId="4595"/>
    <cellStyle name="1_시민계략공사_정수장관로추가 내역_본관내역서_국립나주병원 정신재활동 신축 통신공사(견적-산출)-1223_현경고 기숙사 증축공사0525" xfId="4596"/>
    <cellStyle name="1_시민계략공사_정수장관로추가 내역_본관내역서_현경고 기숙사 증축공사0525" xfId="4597"/>
    <cellStyle name="1_시민계략공사_정수장관로추가 내역_현경고 기숙사 증축공사0525" xfId="4598"/>
    <cellStyle name="1_시민계략공사_조도계산서" xfId="4599"/>
    <cellStyle name="1_시민계략공사_조도계산서_강당리프팅" xfId="4600"/>
    <cellStyle name="1_시민계략공사_조도계산서_관급자재 (양지중)" xfId="4601"/>
    <cellStyle name="1_시민계략공사_조도계산서_광림초(일대단가)" xfId="4602"/>
    <cellStyle name="1_시민계략공사_조도계산서_광림초교 교사 신축공사(전기)" xfId="4603"/>
    <cellStyle name="1_시민계략공사_조도계산서_광주체육고기숙사및수영장증축공사" xfId="4604"/>
    <cellStyle name="1_시민계략공사_조도계산서_광주체육고기숙사및수영장증축공사(전기)" xfId="4605"/>
    <cellStyle name="1_시민계략공사_조도계산서_광주체육고기숙사및수영장증축공사(전기)_불갑제(계약금액)" xfId="8121"/>
    <cellStyle name="1_시민계략공사_조도계산서_광주체육고기숙사및수영장증축공사_불갑제(계약금액)" xfId="8122"/>
    <cellStyle name="1_시민계략공사_조도계산서_내역서(전기)" xfId="4606"/>
    <cellStyle name="1_시민계략공사_조도계산서_내역서(전기)_강당리프팅" xfId="4607"/>
    <cellStyle name="1_시민계략공사_조도계산서_내역서(전기)_관급자재 (양지중)" xfId="4608"/>
    <cellStyle name="1_시민계략공사_조도계산서_내역서(전기)_광림초(일대단가)" xfId="4609"/>
    <cellStyle name="1_시민계략공사_조도계산서_내역서(전기)_광림초교 교사 신축공사(전기)" xfId="4610"/>
    <cellStyle name="1_시민계략공사_조도계산서_내역서(전기)_광주체육고기숙사및수영장증축공사" xfId="4611"/>
    <cellStyle name="1_시민계략공사_조도계산서_내역서(전기)_광주체육고기숙사및수영장증축공사(전기)" xfId="4612"/>
    <cellStyle name="1_시민계략공사_조도계산서_내역서(전기)_광주체육고기숙사및수영장증축공사(전기)_불갑제(계약금액)" xfId="8123"/>
    <cellStyle name="1_시민계략공사_조도계산서_내역서(전기)_광주체육고기숙사및수영장증축공사_불갑제(계약금액)" xfId="8124"/>
    <cellStyle name="1_시민계략공사_조도계산서_내역서(전기)_노안마을회관창고증축공사" xfId="4613"/>
    <cellStyle name="1_시민계략공사_조도계산서_내역서(전기)_노안마을회관창고증축공사_도서관2층휴게실내부시설공사" xfId="4614"/>
    <cellStyle name="1_시민계략공사_조도계산서_내역서(전기)_도서관2층휴게실내부시설공사" xfId="4615"/>
    <cellStyle name="1_시민계략공사_조도계산서_내역서(전기)_동신대앞교차로 교통신호등 설치공사'" xfId="4616"/>
    <cellStyle name="1_시민계략공사_조도계산서_내역서(전기)_동신대앞교차로 교통신호등 설치공사'_석곡동사무소신축통신공사" xfId="4617"/>
    <cellStyle name="1_시민계략공사_조도계산서_내역서(전기)_동신대앞교차로 교통신호등 설치공사'_영광해양수산사무실신축공사(전기)-6월18일(최종)" xfId="4618"/>
    <cellStyle name="1_시민계략공사_조도계산서_내역서(전기)_불갑제(계약금액)" xfId="8125"/>
    <cellStyle name="1_시민계략공사_조도계산서_내역서(전기)_석곡동사무소신축통신공사" xfId="4619"/>
    <cellStyle name="1_시민계략공사_조도계산서_내역서(전기)_수배전반 관급자재 (양지중)" xfId="4620"/>
    <cellStyle name="1_시민계략공사_조도계산서_내역서(전기)_수배전반 관급자재 (양지중)_불갑제(계약금액)" xfId="8126"/>
    <cellStyle name="1_시민계략공사_조도계산서_내역서(전기)_신광중냉.난방시설공사(수정)" xfId="4621"/>
    <cellStyle name="1_시민계략공사_조도계산서_내역서(전기)_양지중교사신축전기공사(최종)" xfId="4622"/>
    <cellStyle name="1_시민계략공사_조도계산서_내역서(전기)_양지중교사신축전기공사(최종)_불갑제(계약금액)" xfId="8127"/>
    <cellStyle name="1_시민계략공사_조도계산서_내역서(전기)_양지중학교 교사 신축공사" xfId="4623"/>
    <cellStyle name="1_시민계략공사_조도계산서_내역서(전기)_양지중학교 교사 신축공사_불갑제(계약금액)" xfId="8128"/>
    <cellStyle name="1_시민계략공사_조도계산서_내역서(전기)_연제초교교사신축전기" xfId="4624"/>
    <cellStyle name="1_시민계략공사_조도계산서_내역서(전기)_연제초교교사신축전기_불갑제(계약금액)" xfId="8129"/>
    <cellStyle name="1_시민계략공사_조도계산서_내역서(전기)_영광해양수산사무실신축공사(전기)" xfId="4625"/>
    <cellStyle name="1_시민계략공사_조도계산서_내역서(전기)_영광해양수산사무실신축공사(전기)-5월21일" xfId="4626"/>
    <cellStyle name="1_시민계략공사_조도계산서_내역서(전기)_영광해양수산사무실신축공사(전기)-6월18일(최종)" xfId="4627"/>
    <cellStyle name="1_시민계략공사_조도계산서_내역서(전기)_월야초교통신시설공사(최종)" xfId="4628"/>
    <cellStyle name="1_시민계략공사_조도계산서_내역서(전기)_월전마을 펌프장 신축공사(전기)" xfId="8130"/>
    <cellStyle name="1_시민계략공사_조도계산서_내역서(전기)_인성고등학교 냉,난방시설공사" xfId="4629"/>
    <cellStyle name="1_시민계략공사_조도계산서_내역서(전기)_전기단가(완료)" xfId="4630"/>
    <cellStyle name="1_시민계략공사_조도계산서_내역서(전기)_조명기구수량-" xfId="4631"/>
    <cellStyle name="1_시민계략공사_조도계산서_내역서(전기)_중앙초등학교키폰설비공사1월31일변경(공사포함)" xfId="4632"/>
    <cellStyle name="1_시민계략공사_조도계산서_내역서(전기)_중앙초등학교키폰설비공사1월31일변경(관급별도)" xfId="4633"/>
    <cellStyle name="1_시민계략공사_조도계산서_내역서(전기)_중앙초등학교키폰설비공사1월31일변경(관급별도)_석곡동사무소신축통신공사" xfId="4634"/>
    <cellStyle name="1_시민계략공사_조도계산서_내역서(전기)_중앙초등학교키폰설비공사1월31일변경(관급별도)_영광해양수산사무실신축공사(전기)-6월18일(최종)" xfId="4635"/>
    <cellStyle name="1_시민계략공사_조도계산서_내역서(전기)_청사개보수전기공사" xfId="4636"/>
    <cellStyle name="1_시민계략공사_조도계산서_내역서(전기)_체육고등학교키폰설비공사(삼성)" xfId="4637"/>
    <cellStyle name="1_시민계략공사_조도계산서_내역서(전기)_평동산단 진입도로(5공구)04년4월16일-전기" xfId="4638"/>
    <cellStyle name="1_시민계략공사_조도계산서_내역서(전기)_평동산단 진입도로(5공구)04년4월16일-전기_불갑제(계약금액)" xfId="8131"/>
    <cellStyle name="1_시민계략공사_조도계산서_내역서(전기)_평동산단진입도로(광주여대~호남고속도로간)개설공사-전기(3공구 설계변경)-11월변경" xfId="4639"/>
    <cellStyle name="1_시민계략공사_조도계산서_내역서(전기)_해룡월전문화마을영상원격2(순천프로8)(1)" xfId="8132"/>
    <cellStyle name="1_시민계략공사_조도계산서_내역서(전기)_해양수산부 완도권 합동청사 전기설비공사" xfId="4640"/>
    <cellStyle name="1_시민계략공사_조도계산서_내역서(전기)_화개2초교 교사신축통신공사 (내역서-이지텍크)" xfId="4641"/>
    <cellStyle name="1_시민계략공사_조도계산서_내역서(전기)_화개2초교 교사신축통신공사 (내역서-이지텍크)_불갑제(계약금액)" xfId="8133"/>
    <cellStyle name="1_시민계략공사_조도계산서_내역서(전기)_화개2초교 교사신축통신공사 (내역서-이지텍크)_석곡동사무소신축통신공사" xfId="4642"/>
    <cellStyle name="1_시민계략공사_조도계산서_내역서(전기)_화개2초교 교사신축통신공사 (내역서-이지텍크)_영광해양수산사무실신축공사(전기)" xfId="4643"/>
    <cellStyle name="1_시민계략공사_조도계산서_내역서(전기)_화개2초교 교사신축통신공사 (내역서-이지텍크)_영광해양수산사무실신축공사(전기)-6월18일(최종)" xfId="4644"/>
    <cellStyle name="1_시민계략공사_조도계산서_내역서(전기)_화개2초교 교사신축통신공사 (내역서-이지텍크)_중앙초등학교키폰설비공사1월31일변경(관급별도)" xfId="4645"/>
    <cellStyle name="1_시민계략공사_조도계산서_내역서(전기)_화개2초교 교사신축통신공사 (내역서-이지텍크)_중앙초등학교키폰설비공사1월31일변경(관급별도)_석곡동사무소신축통신공사" xfId="4646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4647"/>
    <cellStyle name="1_시민계략공사_조도계산서_노안마을회관창고증축공사" xfId="4648"/>
    <cellStyle name="1_시민계략공사_조도계산서_노안마을회관창고증축공사_도서관2층휴게실내부시설공사" xfId="4649"/>
    <cellStyle name="1_시민계략공사_조도계산서_도서관2층휴게실내부시설공사" xfId="4650"/>
    <cellStyle name="1_시민계략공사_조도계산서_동신대앞교차로 교통신호등 설치공사'" xfId="4651"/>
    <cellStyle name="1_시민계략공사_조도계산서_동신대앞교차로 교통신호등 설치공사'_석곡동사무소신축통신공사" xfId="4652"/>
    <cellStyle name="1_시민계략공사_조도계산서_동신대앞교차로 교통신호등 설치공사'_영광해양수산사무실신축공사(전기)-6월18일(최종)" xfId="4653"/>
    <cellStyle name="1_시민계략공사_조도계산서_불갑제(계약금액)" xfId="8134"/>
    <cellStyle name="1_시민계략공사_조도계산서_석곡동사무소신축통신공사" xfId="4654"/>
    <cellStyle name="1_시민계략공사_조도계산서_수배전반 관급자재 (양지중)" xfId="4655"/>
    <cellStyle name="1_시민계략공사_조도계산서_수배전반 관급자재 (양지중)_불갑제(계약금액)" xfId="8135"/>
    <cellStyle name="1_시민계략공사_조도계산서_신광중냉.난방시설공사(수정)" xfId="4656"/>
    <cellStyle name="1_시민계략공사_조도계산서_양지중교사신축전기공사(최종)" xfId="4657"/>
    <cellStyle name="1_시민계략공사_조도계산서_양지중교사신축전기공사(최종)_불갑제(계약금액)" xfId="8136"/>
    <cellStyle name="1_시민계략공사_조도계산서_양지중학교 교사 신축공사" xfId="4658"/>
    <cellStyle name="1_시민계략공사_조도계산서_양지중학교 교사 신축공사_불갑제(계약금액)" xfId="8137"/>
    <cellStyle name="1_시민계략공사_조도계산서_연제초교교사신축전기" xfId="4659"/>
    <cellStyle name="1_시민계략공사_조도계산서_연제초교교사신축전기_불갑제(계약금액)" xfId="8138"/>
    <cellStyle name="1_시민계략공사_조도계산서_영광해양수산사무실신축공사(전기)" xfId="4660"/>
    <cellStyle name="1_시민계략공사_조도계산서_영광해양수산사무실신축공사(전기)-5월21일" xfId="4661"/>
    <cellStyle name="1_시민계략공사_조도계산서_영광해양수산사무실신축공사(전기)-6월18일(최종)" xfId="4662"/>
    <cellStyle name="1_시민계략공사_조도계산서_월야초교통신시설공사(최종)" xfId="4663"/>
    <cellStyle name="1_시민계략공사_조도계산서_월전마을 펌프장 신축공사(전기)" xfId="8139"/>
    <cellStyle name="1_시민계략공사_조도계산서_인성고등학교 냉,난방시설공사" xfId="4664"/>
    <cellStyle name="1_시민계략공사_조도계산서_전기단가(완료)" xfId="4665"/>
    <cellStyle name="1_시민계략공사_조도계산서_조명기구수량-" xfId="4666"/>
    <cellStyle name="1_시민계략공사_조도계산서_중앙초등학교키폰설비공사1월31일변경(공사포함)" xfId="4667"/>
    <cellStyle name="1_시민계략공사_조도계산서_중앙초등학교키폰설비공사1월31일변경(관급별도)" xfId="4668"/>
    <cellStyle name="1_시민계략공사_조도계산서_중앙초등학교키폰설비공사1월31일변경(관급별도)_석곡동사무소신축통신공사" xfId="4669"/>
    <cellStyle name="1_시민계략공사_조도계산서_중앙초등학교키폰설비공사1월31일변경(관급별도)_영광해양수산사무실신축공사(전기)-6월18일(최종)" xfId="4670"/>
    <cellStyle name="1_시민계략공사_조도계산서_청사개보수전기공사" xfId="4671"/>
    <cellStyle name="1_시민계략공사_조도계산서_체육고등학교키폰설비공사(삼성)" xfId="4672"/>
    <cellStyle name="1_시민계략공사_조도계산서_평동산단 진입도로(5공구)04년4월16일-전기" xfId="4673"/>
    <cellStyle name="1_시민계략공사_조도계산서_평동산단 진입도로(5공구)04년4월16일-전기_불갑제(계약금액)" xfId="8140"/>
    <cellStyle name="1_시민계략공사_조도계산서_평동산단진입도로(광주여대~호남고속도로간)개설공사-전기(3공구 설계변경)-11월변경" xfId="4674"/>
    <cellStyle name="1_시민계략공사_조도계산서_해룡월전문화마을영상원격2(순천프로8)(1)" xfId="8141"/>
    <cellStyle name="1_시민계략공사_조도계산서_해양수산부 완도권 합동청사 전기설비공사" xfId="4675"/>
    <cellStyle name="1_시민계략공사_조도계산서_화개2초교 교사신축통신공사 (내역서-이지텍크)" xfId="4676"/>
    <cellStyle name="1_시민계략공사_조도계산서_화개2초교 교사신축통신공사 (내역서-이지텍크)_불갑제(계약금액)" xfId="8142"/>
    <cellStyle name="1_시민계략공사_조도계산서_화개2초교 교사신축통신공사 (내역서-이지텍크)_석곡동사무소신축통신공사" xfId="4677"/>
    <cellStyle name="1_시민계략공사_조도계산서_화개2초교 교사신축통신공사 (내역서-이지텍크)_영광해양수산사무실신축공사(전기)" xfId="4678"/>
    <cellStyle name="1_시민계략공사_조도계산서_화개2초교 교사신축통신공사 (내역서-이지텍크)_영광해양수산사무실신축공사(전기)-6월18일(최종)" xfId="4679"/>
    <cellStyle name="1_시민계략공사_조도계산서_화개2초교 교사신축통신공사 (내역서-이지텍크)_중앙초등학교키폰설비공사1월31일변경(관급별도)" xfId="4680"/>
    <cellStyle name="1_시민계략공사_조도계산서_화개2초교 교사신축통신공사 (내역서-이지텍크)_중앙초등학교키폰설비공사1월31일변경(관급별도)_석곡동사무소신축통신공사" xfId="4681"/>
    <cellStyle name="1_시민계략공사_조도계산서_화개2초교 교사신축통신공사 (내역서-이지텍크)_중앙초등학교키폰설비공사1월31일변경(관급별도)_영광해양수산사무실신축공사(전기)-6월18일(최종)" xfId="4682"/>
    <cellStyle name="1_시민계략공사_총괄표" xfId="4683"/>
    <cellStyle name="1_시민계략공사_총괄표_현경고 기숙사 증축공사0525" xfId="4684"/>
    <cellStyle name="1_시민계략공사_침해2차변경8월16일" xfId="4685"/>
    <cellStyle name="1_시민계략공사_태인보건지소신축공사(전기)071006-" xfId="4686"/>
    <cellStyle name="1_시민계략공사_통신 가설전기" xfId="4687"/>
    <cellStyle name="1_시민계략공사_통신 가설전기_국립나주병원 정신재활동 신축 통신공사(견적-산출)-1223" xfId="4688"/>
    <cellStyle name="1_시민계략공사_통신 가설전기_국립나주병원 정신재활동 신축 통신공사(견적-산출)-1223_현경고 기숙사 증축공사0525" xfId="4689"/>
    <cellStyle name="1_시민계략공사_통신 가설전기_본관내역서" xfId="4690"/>
    <cellStyle name="1_시민계략공사_통신 가설전기_본관내역서_국립나주병원 정신재활동 신축 통신공사(견적-산출)-1223" xfId="4691"/>
    <cellStyle name="1_시민계략공사_통신 가설전기_본관내역서_국립나주병원 정신재활동 신축 통신공사(견적-산출)-1223_현경고 기숙사 증축공사0525" xfId="4692"/>
    <cellStyle name="1_시민계략공사_통신 가설전기_본관내역서_현경고 기숙사 증축공사0525" xfId="4693"/>
    <cellStyle name="1_시민계략공사_통신 가설전기_현경고 기숙사 증축공사0525" xfId="4694"/>
    <cellStyle name="1_시민계략공사_통신 가설전기11" xfId="4695"/>
    <cellStyle name="1_시민계략공사_통신 가설전기11_국립나주병원 정신재활동 신축 통신공사(견적-산출)-1223" xfId="4696"/>
    <cellStyle name="1_시민계략공사_통신 가설전기11_국립나주병원 정신재활동 신축 통신공사(견적-산출)-1223_현경고 기숙사 증축공사0525" xfId="4697"/>
    <cellStyle name="1_시민계략공사_통신 가설전기11_본관내역서" xfId="4698"/>
    <cellStyle name="1_시민계략공사_통신 가설전기11_본관내역서_국립나주병원 정신재활동 신축 통신공사(견적-산출)-1223" xfId="4699"/>
    <cellStyle name="1_시민계략공사_통신 가설전기11_본관내역서_국립나주병원 정신재활동 신축 통신공사(견적-산출)-1223_현경고 기숙사 증축공사0525" xfId="4700"/>
    <cellStyle name="1_시민계략공사_통신 가설전기11_본관내역서_현경고 기숙사 증축공사0525" xfId="4701"/>
    <cellStyle name="1_시민계략공사_통신 가설전기11_현경고 기숙사 증축공사0525" xfId="4702"/>
    <cellStyle name="1_일위대가" xfId="8143"/>
    <cellStyle name="1_협조전" xfId="11418"/>
    <cellStyle name="10" xfId="585"/>
    <cellStyle name="100" xfId="6447"/>
    <cellStyle name="120" xfId="586"/>
    <cellStyle name="19990216" xfId="587"/>
    <cellStyle name="¹e" xfId="6448"/>
    <cellStyle name="¹eº" xfId="8144"/>
    <cellStyle name="¹éº" xfId="589"/>
    <cellStyle name="¹éº 2" xfId="11419"/>
    <cellStyle name="¹eº_2008수문(5x5이하) 일위_상반기" xfId="11420"/>
    <cellStyle name="¹éº_2008수문(5x5이하) 일위_상반기" xfId="11421"/>
    <cellStyle name="¹eº_2008수문(5x5초과) 일위_상반기" xfId="11422"/>
    <cellStyle name="¹éº_2008수문(5x5초과) 일위_상반기" xfId="11423"/>
    <cellStyle name="¹eº_5.'09년 수문(5x5초과) 일위_상반기" xfId="11424"/>
    <cellStyle name="¹éº_5.'09년 수문(5x5초과) 일위_상반기" xfId="11425"/>
    <cellStyle name="¹eº_갑문배수장보완(03.6월)" xfId="8145"/>
    <cellStyle name="¹éº_견동지구(계획보완최종)" xfId="8146"/>
    <cellStyle name="¹eº_마곡보완" xfId="8147"/>
    <cellStyle name="¹éº_마곡보완" xfId="8148"/>
    <cellStyle name="¹eº_서부취수기계" xfId="11426"/>
    <cellStyle name="¹éº_서부취수기계" xfId="11427"/>
    <cellStyle name="¹eº_수문(5x5이하) 일위-곽노임2개수정" xfId="11428"/>
    <cellStyle name="¹éº_수문(5x5이하) 일위-곽노임2개수정" xfId="11429"/>
    <cellStyle name="¹eº_수문(5x5초과)하반기일위" xfId="11430"/>
    <cellStyle name="¹éº_수문(5x5초과)하반기일위" xfId="11431"/>
    <cellStyle name="¹eº_수문_5m이하(2006년_2월)1" xfId="11432"/>
    <cellStyle name="¹éº_수문_5m이하(2006년_2월)1" xfId="11433"/>
    <cellStyle name="¹eº_수문_5m이하(2006년_3월)" xfId="11434"/>
    <cellStyle name="¹éº_수문_5m이하(2006년_3월)" xfId="11435"/>
    <cellStyle name="¹eº_신태인배수장제진기" xfId="8149"/>
    <cellStyle name="¹éº_연동양수장" xfId="8150"/>
    <cellStyle name="¹eº_옥포배수갑문설계11.26" xfId="8151"/>
    <cellStyle name="¹éº_율북보완" xfId="8152"/>
    <cellStyle name="¹eº_전체분" xfId="8153"/>
    <cellStyle name="¹éº_접지양수장내역서" xfId="8154"/>
    <cellStyle name="¹eºÐA²_±aA¸" xfId="6449"/>
    <cellStyle name="1월" xfId="588"/>
    <cellStyle name="²" xfId="8155"/>
    <cellStyle name="2)" xfId="590"/>
    <cellStyle name="20% - 강조색1 2" xfId="1161"/>
    <cellStyle name="20% - 강조색1 2 2" xfId="1162"/>
    <cellStyle name="20% - 강조색1 2 3" xfId="1163"/>
    <cellStyle name="20% - 강조색1 2 4" xfId="1164"/>
    <cellStyle name="20% - 강조색1 3" xfId="6450"/>
    <cellStyle name="20% - 강조색2 2" xfId="1165"/>
    <cellStyle name="20% - 강조색2 2 2" xfId="1166"/>
    <cellStyle name="20% - 강조색2 2 3" xfId="1167"/>
    <cellStyle name="20% - 강조색2 2 4" xfId="1168"/>
    <cellStyle name="20% - 강조색2 3" xfId="6451"/>
    <cellStyle name="20% - 강조색3 2" xfId="1169"/>
    <cellStyle name="20% - 강조색3 2 2" xfId="1170"/>
    <cellStyle name="20% - 강조색3 2 3" xfId="1171"/>
    <cellStyle name="20% - 강조색3 2 4" xfId="1172"/>
    <cellStyle name="20% - 강조색3 3" xfId="6452"/>
    <cellStyle name="20% - 강조색4 2" xfId="1173"/>
    <cellStyle name="20% - 강조색4 2 2" xfId="1174"/>
    <cellStyle name="20% - 강조색4 2 3" xfId="1175"/>
    <cellStyle name="20% - 강조색4 2 4" xfId="1176"/>
    <cellStyle name="20% - 강조색4 3" xfId="6453"/>
    <cellStyle name="20% - 강조색5 2" xfId="1177"/>
    <cellStyle name="20% - 강조색5 2 2" xfId="1178"/>
    <cellStyle name="20% - 강조색5 2 3" xfId="1179"/>
    <cellStyle name="20% - 강조색5 2 4" xfId="1180"/>
    <cellStyle name="20% - 강조색6 2" xfId="1181"/>
    <cellStyle name="20% - 강조색6 2 2" xfId="1182"/>
    <cellStyle name="20% - 강조색6 2 3" xfId="1183"/>
    <cellStyle name="20% - 강조색6 2 4" xfId="1184"/>
    <cellStyle name="20% - 강조색6 3" xfId="6454"/>
    <cellStyle name="³?a￥" xfId="591"/>
    <cellStyle name="၃urrency_OTD thru NOR " xfId="6455"/>
    <cellStyle name="40% - 강조색1 2" xfId="1185"/>
    <cellStyle name="40% - 강조색1 2 2" xfId="1186"/>
    <cellStyle name="40% - 강조색1 2 3" xfId="1187"/>
    <cellStyle name="40% - 강조색1 2 4" xfId="1188"/>
    <cellStyle name="40% - 강조색1 3" xfId="6456"/>
    <cellStyle name="40% - 강조색2 2" xfId="1189"/>
    <cellStyle name="40% - 강조색2 2 2" xfId="1190"/>
    <cellStyle name="40% - 강조색2 2 3" xfId="1191"/>
    <cellStyle name="40% - 강조색2 2 4" xfId="1192"/>
    <cellStyle name="40% - 강조색3 2" xfId="1193"/>
    <cellStyle name="40% - 강조색3 2 2" xfId="1194"/>
    <cellStyle name="40% - 강조색3 2 3" xfId="1195"/>
    <cellStyle name="40% - 강조색3 2 4" xfId="1196"/>
    <cellStyle name="40% - 강조색3 3" xfId="6457"/>
    <cellStyle name="40% - 강조색4 2" xfId="1197"/>
    <cellStyle name="40% - 강조색4 2 2" xfId="1198"/>
    <cellStyle name="40% - 강조색4 2 3" xfId="1199"/>
    <cellStyle name="40% - 강조색4 2 4" xfId="1200"/>
    <cellStyle name="40% - 강조색4 3" xfId="6458"/>
    <cellStyle name="40% - 강조색5 2" xfId="1201"/>
    <cellStyle name="40% - 강조색5 2 2" xfId="1202"/>
    <cellStyle name="40% - 강조색5 2 3" xfId="1203"/>
    <cellStyle name="40% - 강조색5 2 4" xfId="1204"/>
    <cellStyle name="40% - 강조색5 3" xfId="6459"/>
    <cellStyle name="40% - 강조색6 2" xfId="1205"/>
    <cellStyle name="40% - 강조색6 2 2" xfId="1206"/>
    <cellStyle name="40% - 강조색6 2 3" xfId="1207"/>
    <cellStyle name="40% - 강조색6 2 4" xfId="1208"/>
    <cellStyle name="40% - 강조색6 3" xfId="6460"/>
    <cellStyle name="60" xfId="592"/>
    <cellStyle name="60% - 강조색1 2" xfId="1209"/>
    <cellStyle name="60% - 강조색1 2 2" xfId="1210"/>
    <cellStyle name="60% - 강조색1 2 3" xfId="1211"/>
    <cellStyle name="60% - 강조색1 2 4" xfId="1212"/>
    <cellStyle name="60% - 강조색1 3" xfId="6461"/>
    <cellStyle name="60% - 강조색2 2" xfId="1213"/>
    <cellStyle name="60% - 강조색2 2 2" xfId="1214"/>
    <cellStyle name="60% - 강조색2 2 3" xfId="1215"/>
    <cellStyle name="60% - 강조색2 2 4" xfId="1216"/>
    <cellStyle name="60% - 강조색2 3" xfId="6462"/>
    <cellStyle name="60% - 강조색3 2" xfId="1217"/>
    <cellStyle name="60% - 강조색3 2 2" xfId="1218"/>
    <cellStyle name="60% - 강조색3 2 3" xfId="1219"/>
    <cellStyle name="60% - 강조색3 2 4" xfId="1220"/>
    <cellStyle name="60% - 강조색3 3" xfId="6463"/>
    <cellStyle name="60% - 강조색4 2" xfId="1221"/>
    <cellStyle name="60% - 강조색4 2 2" xfId="1222"/>
    <cellStyle name="60% - 강조색4 2 3" xfId="1223"/>
    <cellStyle name="60% - 강조색4 2 4" xfId="1224"/>
    <cellStyle name="60% - 강조색4 3" xfId="6464"/>
    <cellStyle name="60% - 강조색5 2" xfId="1225"/>
    <cellStyle name="60% - 강조색5 2 2" xfId="1226"/>
    <cellStyle name="60% - 강조색5 2 3" xfId="1227"/>
    <cellStyle name="60% - 강조색5 2 4" xfId="1228"/>
    <cellStyle name="60% - 강조색5 3" xfId="6465"/>
    <cellStyle name="60% - 강조색6 2" xfId="1229"/>
    <cellStyle name="60% - 강조색6 2 2" xfId="1230"/>
    <cellStyle name="60% - 강조색6 2 3" xfId="1231"/>
    <cellStyle name="60% - 강조색6 2 4" xfId="1232"/>
    <cellStyle name="60% - 강조색6 3" xfId="6466"/>
    <cellStyle name="_x0014_7." xfId="593"/>
    <cellStyle name="82" xfId="6467"/>
    <cellStyle name="90" xfId="594"/>
    <cellStyle name="9포인트" xfId="11436"/>
    <cellStyle name="A" xfId="6468"/>
    <cellStyle name="A???A???A???A???A???A???A???A???A???A???A???A???A???A???A???A???A???A???A?_x0007_?A???A_x000f_??A???A???A???A???A???A?_x0007_?A???A???A???A???A???A???A???A???A???A???A???A???A???A???A???A???A???A???A???A?_x0007_?A???A_x000f_??A???A???A???A???A???A?_x0007_?A???A???A???A???A???A???A???A???A??" xfId="6668"/>
    <cellStyle name="A???A???A???A???A???A???A???A???A???A???A???A???A???A?_x0007_?A???A_x000f_??A???A???A???A???A???A?_x0007_?A???A???A???A???A???A???A???A???A???A???A???A???A???A???A???A???A???A???A???A?_x0007_?A???A_x000f_??A???A???A???A???A???A?_x0007_?A???A???A???A???A???A???A???A???A???A???A???A???A???A??" xfId="6669"/>
    <cellStyle name="A???A???A???A???A???A???A???A???A?_x0007_?A???A_x000f_??A???A???A???A???A???A?_x0007_?A???A???A???A???A???A???A???A???A???A???A???A???A???A???A???A???A???A???A???A?_x0007_?A???A_x000f_??A???A???A???A???A???A?_x0007_?A???A???A???A???A???A???A???A???A???A???A???A???A???A???A???A???A???A???A??" xfId="6670"/>
    <cellStyle name="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?A??" xfId="6671"/>
    <cellStyle name="A???A???A???A?_x0007_?A???A_x000f_??A???A???A???A???A???A?_x0007_?A???A???A???A???A???A???A???A???A???A???A???A???A???A???A???A???A???A???A???A?_x0007_?A???A_x000f_??A???A???A???A???A???A?_x0007_?A???A???A???A???A???A???A???A???A???A???A???A???A???A???A???A???A???A???A???A?_x0007_?A???A_x000f_??A???A??" xfId="6672"/>
    <cellStyle name="A_x000f_??A???A???A???A???A???A?_x0007_?A???A???A???A???A???A???A???A???A???A???A???A???A???A???A???A???A???A???A???A?_x0007_?A???A_x000f_??A???A???A???A???A???A?_x0007_?A???A???A???A???A???A???A???A???A???A???A???A???A???A???A???A???A???A???A???A?_x0007_?A???A_x000f_??A???A???A???A???A???A?_x0007_?A??" xfId="6673"/>
    <cellStyle name="A_x000f_??A_x000f_??A_x001f_" xfId="6469"/>
    <cellStyle name="A_x000f_??A_x000f_??A_x001f_ 2" xfId="6674"/>
    <cellStyle name="a_Q2 FY96" xfId="4949"/>
    <cellStyle name="A_수도권급수" xfId="8156"/>
    <cellStyle name="A_수도권급수_1" xfId="8157"/>
    <cellStyle name="A_수도권급수_1_투찰서(번암-지지)-최종" xfId="8158"/>
    <cellStyle name="A_수도권급수_1_투찰서(이양-능주-109)" xfId="8159"/>
    <cellStyle name="A_수도권급수_실행(김천-남면)" xfId="8160"/>
    <cellStyle name="A_수도권급수_실행(김천-남면)_1" xfId="8161"/>
    <cellStyle name="A_수도권급수_투찰서(남면-약목)" xfId="8162"/>
    <cellStyle name="A_수도권급수_투찰서(남면-약목)_투찰서(이양-능주-109)" xfId="8163"/>
    <cellStyle name="A_실행(전체;탐진강)" xfId="8164"/>
    <cellStyle name="A_투찰서(검산-과선교)" xfId="8165"/>
    <cellStyle name="A_투찰서(검산-과선교)_투찰서(남면-약목)" xfId="8166"/>
    <cellStyle name="A_투찰서(검산-과선교)_투찰서(남면-약목)_투찰서(이양-능주-109)" xfId="8167"/>
    <cellStyle name="A¡§¡ⓒ¡E¡þ¡EO [0]_¡§oA￠R¨¡￠RI￠R¨¡eE¨Io " xfId="11638"/>
    <cellStyle name="A¡§¡ⓒ¡E¡þ¡EO_¡§oA￠R¨¡￠RI￠R¨¡eE¨Io " xfId="11639"/>
    <cellStyle name="A¨­￠￢￠O [0]_¨oA¡Æ¡I¡ÆeEⓒo " xfId="11640"/>
    <cellStyle name="A¨­￠￢￠O_¨oA¡Æ¡I¡ÆeEⓒo " xfId="11641"/>
    <cellStyle name="a-4" xfId="6470"/>
    <cellStyle name="aa" xfId="995"/>
    <cellStyle name="Aⓒ­" xfId="6471"/>
    <cellStyle name="Actual Date" xfId="996"/>
    <cellStyle name="Ae" xfId="6472"/>
    <cellStyle name="Åë" xfId="997"/>
    <cellStyle name="Åë 2" xfId="11437"/>
    <cellStyle name="Ae_2008수문(5x5이하) 일위_상반기" xfId="11438"/>
    <cellStyle name="Åë_2008수문(5x5이하) 일위_상반기" xfId="11439"/>
    <cellStyle name="Ae_2008수문(5x5초과) 일위_상반기" xfId="11440"/>
    <cellStyle name="Åë_2008수문(5x5초과) 일위_상반기" xfId="11441"/>
    <cellStyle name="Ae_5.'09년 수문(5x5초과) 일위_상반기" xfId="11442"/>
    <cellStyle name="Åë_5.'09년 수문(5x5초과) 일위_상반기" xfId="11443"/>
    <cellStyle name="Ae_갑문배수장보완(03.6월)" xfId="8168"/>
    <cellStyle name="Åë_견동지구(계획보완최종)" xfId="8169"/>
    <cellStyle name="Ae_내역서(해룡문화)" xfId="8170"/>
    <cellStyle name="Åë_마곡보완" xfId="8171"/>
    <cellStyle name="Ae_서부취수기계" xfId="11444"/>
    <cellStyle name="Åë_서부취수기계" xfId="11445"/>
    <cellStyle name="Ae_수문(5x5이하) 일위-곽노임2개수정" xfId="11446"/>
    <cellStyle name="Åë_수문(5x5이하) 일위-곽노임2개수정" xfId="11447"/>
    <cellStyle name="Ae_수문(5x5초과)하반기일위" xfId="11448"/>
    <cellStyle name="Åë_수문(5x5초과)하반기일위" xfId="11449"/>
    <cellStyle name="Ae_수문_5m이하(2006년_2월)1" xfId="11450"/>
    <cellStyle name="Åë_수문_5m이하(2006년_2월)1" xfId="11451"/>
    <cellStyle name="Ae_수문_5m이하(2006년_3월)" xfId="11452"/>
    <cellStyle name="Åë_수문_5m이하(2006년_3월)" xfId="11453"/>
    <cellStyle name="Ae_신태인배수장제진기" xfId="8172"/>
    <cellStyle name="Åë_연동양수장" xfId="8173"/>
    <cellStyle name="Ae_옥포배수갑문설계11.26" xfId="8174"/>
    <cellStyle name="Åë_율북보완" xfId="8175"/>
    <cellStyle name="Ae_전체분" xfId="8176"/>
    <cellStyle name="Åë_접지양수장내역서" xfId="8177"/>
    <cellStyle name="Aee­ " xfId="998"/>
    <cellStyle name="Aee­  2" xfId="6473"/>
    <cellStyle name="Aee­ [" xfId="8178"/>
    <cellStyle name="Åëè­ [" xfId="999"/>
    <cellStyle name="Åëè­ [ 2" xfId="11454"/>
    <cellStyle name="Aee­ [_2008수문(5x5이하) 일위_상반기" xfId="11455"/>
    <cellStyle name="Åëè­ [_2008수문(5x5이하) 일위_상반기" xfId="11456"/>
    <cellStyle name="Aee­ [_2008수문(5x5초과) 일위_상반기" xfId="11457"/>
    <cellStyle name="Åëè­ [_2008수문(5x5초과) 일위_상반기" xfId="11458"/>
    <cellStyle name="Aee­ [_5.'09년 수문(5x5초과) 일위_상반기" xfId="11459"/>
    <cellStyle name="Åëè­ [_5.'09년 수문(5x5초과) 일위_상반기" xfId="11460"/>
    <cellStyle name="Aee­ [_갑문배수장보완(03.6월)" xfId="8179"/>
    <cellStyle name="Åëè­ [_견동지구(계획보완최종)" xfId="8180"/>
    <cellStyle name="Aee­ [_마곡보완" xfId="8181"/>
    <cellStyle name="Åëè­ [_마곡보완" xfId="8182"/>
    <cellStyle name="Aee­ [_서부취수기계" xfId="11461"/>
    <cellStyle name="Åëè­ [_서부취수기계" xfId="11462"/>
    <cellStyle name="Aee­ [_수문(5x5이하) 일위-곽노임2개수정" xfId="11463"/>
    <cellStyle name="Åëè­ [_수문(5x5이하) 일위-곽노임2개수정" xfId="11464"/>
    <cellStyle name="Aee­ [_수문(5x5초과)하반기일위" xfId="11465"/>
    <cellStyle name="Åëè­ [_수문(5x5초과)하반기일위" xfId="11466"/>
    <cellStyle name="Aee­ [_수문_5m이하(2006년_2월)1" xfId="11467"/>
    <cellStyle name="Åëè­ [_수문_5m이하(2006년_2월)1" xfId="11468"/>
    <cellStyle name="Aee­ [_수문_5m이하(2006년_3월)" xfId="11469"/>
    <cellStyle name="Åëè­ [_수문_5m이하(2006년_3월)" xfId="11470"/>
    <cellStyle name="Aee­ [_신태인배수장제진기" xfId="8183"/>
    <cellStyle name="Åëè­ [_연동양수장" xfId="8184"/>
    <cellStyle name="Aee­ [_옥포배수갑문설계11.26" xfId="8185"/>
    <cellStyle name="Åëè­ [_율북보완" xfId="8186"/>
    <cellStyle name="Aee­ [_전체분" xfId="8187"/>
    <cellStyle name="Åëè­ [_접지양수장내역서" xfId="8188"/>
    <cellStyle name="AeE­ [0]_  A¾  CO  " xfId="1000"/>
    <cellStyle name="ÅëÈ­ [0]_´ë°¡ (2)" xfId="8189"/>
    <cellStyle name="AeE­ [0]_´eAN°yC￥ " xfId="8190"/>
    <cellStyle name="ÅëÈ­ [0]_¸ðÇü¸·" xfId="1001"/>
    <cellStyle name="AeE­ [0]_¿­¸° INT" xfId="1002"/>
    <cellStyle name="ÅëÈ­ [0]_INQUIRY ¿µ¾÷ÃßÁø " xfId="4950"/>
    <cellStyle name="AeE­ [0]_INQUIRY ¿μ¾÷AßAø " xfId="4951"/>
    <cellStyle name="ÅëÈ­ [0]_laroux" xfId="8191"/>
    <cellStyle name="AeE­ [0]_laroux_1" xfId="8192"/>
    <cellStyle name="ÅëÈ­ [0]_laroux_1" xfId="8193"/>
    <cellStyle name="AeE­ [0]_laroux_2" xfId="8194"/>
    <cellStyle name="ÅëÈ­ [0]_laroux_2" xfId="8195"/>
    <cellStyle name="AeE­ [0]_º≫¼± ±æ¾i±uºI ¼o·R Ay°eC￥ " xfId="6474"/>
    <cellStyle name="Aee­ _06년)하이패스_점검내역" xfId="1003"/>
    <cellStyle name="AeE­_  A¾  CO  " xfId="1004"/>
    <cellStyle name="ÅëÈ­_´ë°¡ (2)" xfId="8196"/>
    <cellStyle name="AeE­_´eAN°yC￥ " xfId="8197"/>
    <cellStyle name="ÅëÈ­_¸ðÇü¸·" xfId="1005"/>
    <cellStyle name="AeE­_¿­¸° INT" xfId="1006"/>
    <cellStyle name="ÅëÈ­_INQUIRY ¿µ¾÷ÃßÁø " xfId="4952"/>
    <cellStyle name="AeE­_INQUIRY ¿μ¾÷AßAø " xfId="4953"/>
    <cellStyle name="ÅëÈ­_laroux" xfId="8198"/>
    <cellStyle name="AeE­_laroux_1" xfId="8199"/>
    <cellStyle name="ÅëÈ­_laroux_1" xfId="8200"/>
    <cellStyle name="AeE­_laroux_2" xfId="8201"/>
    <cellStyle name="ÅëÈ­_laroux_2" xfId="8202"/>
    <cellStyle name="AeE­_º≫¼± ±æ¾i±uºI ¼o·R Ay°eC￥ " xfId="6475"/>
    <cellStyle name="Aee¡" xfId="6476"/>
    <cellStyle name="AeE¡ⓒ [0]_¨oA¡Æ¡I¡ÆeEⓒo " xfId="11642"/>
    <cellStyle name="AeE¡ⓒ_¨oA¡Æ¡I¡ÆeEⓒo " xfId="11643"/>
    <cellStyle name="AeE￠R¨I [0]_¡§oA￠R¨¡￠RI￠R¨¡eE¨Io " xfId="11644"/>
    <cellStyle name="AeE￠R¨I_¡§oA￠R¨¡￠RI￠R¨¡eE¨Io " xfId="11645"/>
    <cellStyle name="Æu¼¾æR" xfId="1007"/>
    <cellStyle name="ALIGNMENT" xfId="1008"/>
    <cellStyle name="AoA¤μCAo ¾EA½" xfId="4954"/>
    <cellStyle name="ARIAL" xfId="6477"/>
    <cellStyle name="Aþ" xfId="8203"/>
    <cellStyle name="Äþ" xfId="1009"/>
    <cellStyle name="Äþ 2" xfId="11471"/>
    <cellStyle name="Aþ_2008수문(5x5이하) 일위_상반기" xfId="11472"/>
    <cellStyle name="Äþ_2008수문(5x5이하) 일위_상반기" xfId="11473"/>
    <cellStyle name="Aþ_2008수문(5x5초과) 일위_상반기" xfId="11474"/>
    <cellStyle name="Äþ_2008수문(5x5초과) 일위_상반기" xfId="11475"/>
    <cellStyle name="Aþ_5.'09년 수문(5x5초과) 일위_상반기" xfId="11476"/>
    <cellStyle name="Äþ_5.'09년 수문(5x5초과) 일위_상반기" xfId="11477"/>
    <cellStyle name="Aþ_갑문배수장보완(03.6월)" xfId="8204"/>
    <cellStyle name="Äþ_견동지구(계획보완최종)" xfId="8205"/>
    <cellStyle name="Aþ_마곡보완" xfId="8206"/>
    <cellStyle name="Äþ_마곡보완" xfId="8207"/>
    <cellStyle name="Aþ_서부취수기계" xfId="11478"/>
    <cellStyle name="Äþ_서부취수기계" xfId="11479"/>
    <cellStyle name="Aþ_수문(5x5이하) 일위-곽노임2개수정" xfId="11480"/>
    <cellStyle name="Äþ_수문(5x5이하) 일위-곽노임2개수정" xfId="11481"/>
    <cellStyle name="Aþ_수문(5x5초과)하반기일위" xfId="11482"/>
    <cellStyle name="Äþ_수문(5x5초과)하반기일위" xfId="11483"/>
    <cellStyle name="Aþ_수문_5m이하(2006년_2월)1" xfId="11484"/>
    <cellStyle name="Äþ_수문_5m이하(2006년_2월)1" xfId="11485"/>
    <cellStyle name="Aþ_수문_5m이하(2006년_3월)" xfId="11486"/>
    <cellStyle name="Äþ_수문_5m이하(2006년_3월)" xfId="11487"/>
    <cellStyle name="Aþ_신태인배수장제진기" xfId="8208"/>
    <cellStyle name="Äþ_연동양수장" xfId="8209"/>
    <cellStyle name="Aþ_옥포배수갑문설계11.26" xfId="8210"/>
    <cellStyle name="Äþ_율북보완" xfId="8211"/>
    <cellStyle name="Aþ_전체분" xfId="8212"/>
    <cellStyle name="Äþ_접지양수장내역서" xfId="8213"/>
    <cellStyle name="Aþ¸" xfId="6478"/>
    <cellStyle name="Aþ¸¶ [" xfId="8214"/>
    <cellStyle name="Äþ¸¶ [" xfId="1010"/>
    <cellStyle name="Äþ¸¶ [ 2" xfId="11488"/>
    <cellStyle name="Aþ¸¶ [_2008수문(5x5이하) 일위_상반기" xfId="11489"/>
    <cellStyle name="Äþ¸¶ [_2008수문(5x5이하) 일위_상반기" xfId="11490"/>
    <cellStyle name="Aþ¸¶ [_2008수문(5x5초과) 일위_상반기" xfId="11491"/>
    <cellStyle name="Äþ¸¶ [_2008수문(5x5초과) 일위_상반기" xfId="11492"/>
    <cellStyle name="Aþ¸¶ [_5.'09년 수문(5x5초과) 일위_상반기" xfId="11493"/>
    <cellStyle name="Äþ¸¶ [_5.'09년 수문(5x5초과) 일위_상반기" xfId="11494"/>
    <cellStyle name="Aþ¸¶ [_갑문배수장보완(03.6월)" xfId="8215"/>
    <cellStyle name="Äþ¸¶ [_견동지구(계획보완최종)" xfId="8216"/>
    <cellStyle name="Aþ¸¶ [_마곡보완" xfId="8217"/>
    <cellStyle name="Äþ¸¶ [_마곡보완" xfId="8218"/>
    <cellStyle name="Aþ¸¶ [_서부취수기계" xfId="11495"/>
    <cellStyle name="Äþ¸¶ [_서부취수기계" xfId="11496"/>
    <cellStyle name="Aþ¸¶ [_수문(5x5이하) 일위-곽노임2개수정" xfId="11497"/>
    <cellStyle name="Äþ¸¶ [_수문(5x5이하) 일위-곽노임2개수정" xfId="11498"/>
    <cellStyle name="Aþ¸¶ [_수문(5x5초과)하반기일위" xfId="11499"/>
    <cellStyle name="Äþ¸¶ [_수문(5x5초과)하반기일위" xfId="11500"/>
    <cellStyle name="Aþ¸¶ [_수문_5m이하(2006년_2월)1" xfId="11501"/>
    <cellStyle name="Äþ¸¶ [_수문_5m이하(2006년_2월)1" xfId="11502"/>
    <cellStyle name="Aþ¸¶ [_수문_5m이하(2006년_3월)" xfId="11503"/>
    <cellStyle name="Äþ¸¶ [_수문_5m이하(2006년_3월)" xfId="11504"/>
    <cellStyle name="Aþ¸¶ [_신태인배수장제진기" xfId="8219"/>
    <cellStyle name="Äþ¸¶ [_연동양수장" xfId="8220"/>
    <cellStyle name="Aþ¸¶ [_옥포배수갑문설계11.26" xfId="8221"/>
    <cellStyle name="Äþ¸¶ [_율북보완" xfId="8222"/>
    <cellStyle name="Aþ¸¶ [_전체분" xfId="8223"/>
    <cellStyle name="Äþ¸¶ [_접지양수장내역서" xfId="8224"/>
    <cellStyle name="AÞ¸¶ [0]_  A¾  CO  " xfId="1011"/>
    <cellStyle name="ÄÞ¸¶ [0]_´ë°¡ (2)" xfId="8225"/>
    <cellStyle name="AÞ¸¶ [0]_´eAN°yC￥ " xfId="8226"/>
    <cellStyle name="ÄÞ¸¶ [0]_¸ðÇü¸·" xfId="1012"/>
    <cellStyle name="AÞ¸¶ [0]_¿­¸° INT" xfId="1013"/>
    <cellStyle name="ÄÞ¸¶ [0]_¼ö·®ÃÑ°ýÇ¥" xfId="6677"/>
    <cellStyle name="AÞ¸¶ [0]_¼oAI¼º " xfId="6678"/>
    <cellStyle name="ÄÞ¸¶ [0]_Å¥ºñÅ¬" xfId="8227"/>
    <cellStyle name="AÞ¸¶ [0]_Aa¸n°ø≫cAN°yC￥" xfId="8228"/>
    <cellStyle name="ÄÞ¸¶ [0]_INQUIRY ¿µ¾÷ÃßÁø " xfId="4955"/>
    <cellStyle name="AÞ¸¶ [0]_INQUIRY ¿μ¾÷AßAø " xfId="4956"/>
    <cellStyle name="ÄÞ¸¶ [0]_laroux" xfId="8229"/>
    <cellStyle name="AÞ¸¶ [0]_laroux_1" xfId="8230"/>
    <cellStyle name="ÄÞ¸¶ [0]_laroux_1" xfId="8231"/>
    <cellStyle name="AÞ¸¶ [0]_laroux_2" xfId="8232"/>
    <cellStyle name="ÄÞ¸¶ [0]_laroux_2" xfId="8233"/>
    <cellStyle name="AÞ¸¶ [0]_º≫¼± ±æ¾i±uºI ¼o·R Ay°eC￥ " xfId="6479"/>
    <cellStyle name="AÞ¸¶_  A¾  CO  " xfId="1014"/>
    <cellStyle name="ÄÞ¸¶_´ë°¡ (2)" xfId="8234"/>
    <cellStyle name="AÞ¸¶_´eAN°yC￥ " xfId="8235"/>
    <cellStyle name="ÄÞ¸¶_¸ðÇü¸·" xfId="1015"/>
    <cellStyle name="AÞ¸¶_¿­¸° INT" xfId="1016"/>
    <cellStyle name="ÄÞ¸¶_INQUIRY ¿µ¾÷ÃßÁø " xfId="4957"/>
    <cellStyle name="AÞ¸¶_INQUIRY ¿μ¾÷AßAø " xfId="4958"/>
    <cellStyle name="ÄÞ¸¶_laroux" xfId="8236"/>
    <cellStyle name="AÞ¸¶_laroux_1" xfId="8237"/>
    <cellStyle name="ÄÞ¸¶_laroux_1" xfId="8238"/>
    <cellStyle name="AÞ¸¶_laroux_2" xfId="8239"/>
    <cellStyle name="ÄÞ¸¶_laroux_2" xfId="8240"/>
    <cellStyle name="AÞ¸¶_º≫¼± ±æ¾i±uºI ¼o·R Ay°eC￥ " xfId="6480"/>
    <cellStyle name="Au¸R¼o" xfId="1017"/>
    <cellStyle name="Au¸R¼o0" xfId="1018"/>
    <cellStyle name="_x0001_b" xfId="1019"/>
    <cellStyle name="_x0002_b" xfId="4959"/>
    <cellStyle name="_x0001_b 10" xfId="6658"/>
    <cellStyle name="_x0001_b 11" xfId="6783"/>
    <cellStyle name="_x0001_b 12" xfId="6665"/>
    <cellStyle name="_x0001_b 13" xfId="6652"/>
    <cellStyle name="_x0001_b 14" xfId="6856"/>
    <cellStyle name="_x0001_b 15" xfId="6839"/>
    <cellStyle name="_x0001_b 16" xfId="6821"/>
    <cellStyle name="_x0001_b 17" xfId="6831"/>
    <cellStyle name="_x0001_b 18" xfId="6836"/>
    <cellStyle name="_x0001_b 19" xfId="6813"/>
    <cellStyle name="_x0001_b 2" xfId="6481"/>
    <cellStyle name="_x0001_b 20" xfId="6853"/>
    <cellStyle name="_x0001_b 21" xfId="6829"/>
    <cellStyle name="_x0001_b 22" xfId="6820"/>
    <cellStyle name="_x0001_b 23" xfId="6844"/>
    <cellStyle name="_x0001_b 24" xfId="6816"/>
    <cellStyle name="_x0001_b 25" xfId="6928"/>
    <cellStyle name="_x0001_b 26" xfId="6908"/>
    <cellStyle name="_x0001_b 27" xfId="6894"/>
    <cellStyle name="_x0001_b 28" xfId="6903"/>
    <cellStyle name="_x0001_b 29" xfId="6905"/>
    <cellStyle name="_x0001_b 3" xfId="6612"/>
    <cellStyle name="_x0001_b 30" xfId="6919"/>
    <cellStyle name="_x0001_b 31" xfId="6873"/>
    <cellStyle name="_x0001_b 32" xfId="6909"/>
    <cellStyle name="_x0001_b 33" xfId="6901"/>
    <cellStyle name="_x0001_b 34" xfId="6882"/>
    <cellStyle name="_x0001_b 35" xfId="6926"/>
    <cellStyle name="_x0001_b 36" xfId="6920"/>
    <cellStyle name="_x0001_b 37" xfId="8241"/>
    <cellStyle name="_x0001_b 38" xfId="8242"/>
    <cellStyle name="_x0001_b 39" xfId="8243"/>
    <cellStyle name="_x0001_b 4" xfId="6611"/>
    <cellStyle name="_x0001_b 40" xfId="8244"/>
    <cellStyle name="_x0001_b 41" xfId="8245"/>
    <cellStyle name="_x0001_b 42" xfId="8246"/>
    <cellStyle name="_x0001_b 43" xfId="8247"/>
    <cellStyle name="_x0001_b 44" xfId="8248"/>
    <cellStyle name="_x0001_b 45" xfId="8249"/>
    <cellStyle name="_x0001_b 46" xfId="8250"/>
    <cellStyle name="_x0001_b 47" xfId="8251"/>
    <cellStyle name="_x0001_b 48" xfId="8252"/>
    <cellStyle name="_x0001_b 49" xfId="8253"/>
    <cellStyle name="_x0001_b 5" xfId="6613"/>
    <cellStyle name="_x0001_b 50" xfId="8254"/>
    <cellStyle name="_x0001_b 51" xfId="8255"/>
    <cellStyle name="_x0001_b 52" xfId="8256"/>
    <cellStyle name="_x0001_b 53" xfId="8257"/>
    <cellStyle name="_x0001_b 54" xfId="8258"/>
    <cellStyle name="_x0001_b 55" xfId="8259"/>
    <cellStyle name="_x0001_b 56" xfId="8260"/>
    <cellStyle name="_x0001_b 57" xfId="8261"/>
    <cellStyle name="_x0001_b 58" xfId="8262"/>
    <cellStyle name="_x0001_b 59" xfId="8263"/>
    <cellStyle name="_x0001_b 6" xfId="6679"/>
    <cellStyle name="_x0001_b 60" xfId="8264"/>
    <cellStyle name="_x0001_b 61" xfId="8265"/>
    <cellStyle name="_x0001_b 62" xfId="8266"/>
    <cellStyle name="_x0001_b 63" xfId="8267"/>
    <cellStyle name="_x0001_b 64" xfId="8268"/>
    <cellStyle name="_x0001_b 65" xfId="8786"/>
    <cellStyle name="_x0001_b 66" xfId="8789"/>
    <cellStyle name="_x0001_b 67" xfId="8773"/>
    <cellStyle name="_x0001_b 68" xfId="8790"/>
    <cellStyle name="_x0001_b 69" xfId="8771"/>
    <cellStyle name="_x0001_b 7" xfId="6646"/>
    <cellStyle name="_x0001_b 70" xfId="8791"/>
    <cellStyle name="_x0001_b 71" xfId="8772"/>
    <cellStyle name="_x0001_b 72" xfId="8792"/>
    <cellStyle name="_x0001_b 73" xfId="8838"/>
    <cellStyle name="_x0001_b 74" xfId="8839"/>
    <cellStyle name="_x0001_b 75" xfId="11646"/>
    <cellStyle name="_x0001_b 76" xfId="11647"/>
    <cellStyle name="_x0001_b 77" xfId="11648"/>
    <cellStyle name="_x0001_b 78" xfId="11649"/>
    <cellStyle name="_x0001_b 79" xfId="11650"/>
    <cellStyle name="_x0001_b 8" xfId="6661"/>
    <cellStyle name="_x0001_b 80" xfId="11651"/>
    <cellStyle name="_x0001_b 81" xfId="11652"/>
    <cellStyle name="_x0001_b 9" xfId="6782"/>
    <cellStyle name="b?þ?b?þ?b?þ?b?þ?b?þ?b?þ?b?þ?b?þ?b?þ?b?þ?b灌þ?b?þ?&lt;?b?þ?b濬þ?b?þ?b?þ昰_x0018_?þ????_x0008_" xfId="1020"/>
    <cellStyle name="b?þ?b?þ?b?þ?b灌þ?b?þ?&lt;?b?þ?b濬þ?b?þ?b?þ昰_x0018_?þ????_x0008_" xfId="1021"/>
    <cellStyle name="_x0001_b_8.자재단가" xfId="8269"/>
    <cellStyle name="b␌þකb濰þඪb瀠þයb灌þ්b炈þ宐&lt;෢b濈þෲb濬þขb瀐þฒb瀰þ昰_x0018_⋸þ㤕䰀ጤܕ_x0008_" xfId="1022"/>
    <cellStyle name="body" xfId="1024"/>
    <cellStyle name="Border" xfId="1025"/>
    <cellStyle name="B_x000e_통화 [0]_MBO9_x000d_통화 [0]_MST_K1" xfId="6482"/>
    <cellStyle name="b嬜þപb嬼þഺb孬þൊb⍜þ൚b⍼þ൪b⎨þൺb⏜þඊb␌þකb濰þඪb瀠þයb灌þ්b炈þ宐&lt;෢b濈þෲb濬þขb瀐þฒb瀰þ昰_x0018_⋸þ㤕䰀ጤܕ_x0008_" xfId="1023"/>
    <cellStyle name="C" xfId="6483"/>
    <cellStyle name="C 2" xfId="11653"/>
    <cellStyle name="C_TITLE" xfId="6484"/>
    <cellStyle name="C_수도권급수" xfId="8270"/>
    <cellStyle name="C_수도권급수_1" xfId="8271"/>
    <cellStyle name="C_수도권급수_1_투찰서(번암-지지)-최종" xfId="8272"/>
    <cellStyle name="C_수도권급수_1_투찰서(이양-능주-109)" xfId="8273"/>
    <cellStyle name="C_수도권급수_실행(김천-남면)" xfId="8274"/>
    <cellStyle name="C_수도권급수_실행(김천-남면)_1" xfId="8275"/>
    <cellStyle name="C_수도권급수_투찰서(남면-약목)" xfId="8276"/>
    <cellStyle name="C_수도권급수_투찰서(남면-약목)_투찰서(이양-능주-109)" xfId="8277"/>
    <cellStyle name="C_실행(전체;탐진강)" xfId="8278"/>
    <cellStyle name="C_투찰서(검산-과선교)" xfId="8279"/>
    <cellStyle name="C_투찰서(검산-과선교)_투찰서(남면-약목)" xfId="8280"/>
    <cellStyle name="C_투찰서(검산-과선교)_투찰서(남면-약목)_투찰서(이양-능주-109)" xfId="8281"/>
    <cellStyle name="C¡IA¨ª_¡ic¨u¡A¨￢I¨￢¡Æ AN¡Æe " xfId="4960"/>
    <cellStyle name="C￠RIA¡§¨￡_¨Iⓒª￠Ri¡§uo 4DR NB PHASE I ACT " xfId="11654"/>
    <cellStyle name="C￥" xfId="8282"/>
    <cellStyle name="Ç¥" xfId="1026"/>
    <cellStyle name="Ç¥ 2" xfId="11505"/>
    <cellStyle name="C￥_2008수문(5x5이하) 일위_상반기" xfId="11506"/>
    <cellStyle name="Ç¥_2008수문(5x5이하) 일위_상반기" xfId="11507"/>
    <cellStyle name="C￥_2008수문(5x5초과) 일위_상반기" xfId="11508"/>
    <cellStyle name="Ç¥_2008수문(5x5초과) 일위_상반기" xfId="11509"/>
    <cellStyle name="C￥_5.'09년 수문(5x5초과) 일위_상반기" xfId="11510"/>
    <cellStyle name="Ç¥_5.'09년 수문(5x5초과) 일위_상반기" xfId="11511"/>
    <cellStyle name="C￥_갑문배수장보완(03.6월)" xfId="8283"/>
    <cellStyle name="Ç¥_견동지구(계획보완최종)" xfId="8284"/>
    <cellStyle name="C￥_마곡보완" xfId="8285"/>
    <cellStyle name="Ç¥_마곡보완" xfId="8286"/>
    <cellStyle name="C￥_서부취수기계" xfId="11512"/>
    <cellStyle name="Ç¥_서부취수기계" xfId="11513"/>
    <cellStyle name="C￥_수문(5x5이하) 일위-곽노임2개수정" xfId="11514"/>
    <cellStyle name="Ç¥_수문(5x5이하) 일위-곽노임2개수정" xfId="11515"/>
    <cellStyle name="C￥_수문(5x5초과)하반기일위" xfId="11516"/>
    <cellStyle name="Ç¥_수문(5x5초과)하반기일위" xfId="11517"/>
    <cellStyle name="C￥_수문_5m이하(2006년_2월)1" xfId="11518"/>
    <cellStyle name="Ç¥_수문_5m이하(2006년_2월)1" xfId="11519"/>
    <cellStyle name="C￥_수문_5m이하(2006년_3월)" xfId="11520"/>
    <cellStyle name="Ç¥_수문_5m이하(2006년_3월)" xfId="11521"/>
    <cellStyle name="C￥_신태인배수장제진기" xfId="8287"/>
    <cellStyle name="Ç¥_연동양수장" xfId="8288"/>
    <cellStyle name="C￥_옥포배수갑문설계11.26" xfId="8289"/>
    <cellStyle name="Ç¥_율북보완" xfId="8290"/>
    <cellStyle name="C￥_전체분" xfId="8291"/>
    <cellStyle name="Ç¥_접지양수장내역서" xfId="8292"/>
    <cellStyle name="C￥AØ_  A¾  CO  " xfId="1027"/>
    <cellStyle name="Ç¥ÁØ_´ë°¡ (2)" xfId="8293"/>
    <cellStyle name="C￥AØ_´eAN°yC￥ " xfId="11655"/>
    <cellStyle name="Ç¥ÁØ_´ëºñÇ¥ (2)_ºÎ´ëÅä°ø " xfId="11522"/>
    <cellStyle name="C￥AØ_¸¶≫eCI¼oAIA§ " xfId="11523"/>
    <cellStyle name="Ç¥ÁØ_¸ðÇü¸·" xfId="8854"/>
    <cellStyle name="C￥AØ_¿­¸° INT" xfId="1028"/>
    <cellStyle name="Ç¥ÁØ_¿µ¾÷ÇöÈ² " xfId="6485"/>
    <cellStyle name="C￥AØ_¿i¿μ¾E " xfId="6486"/>
    <cellStyle name="Ç¥ÁØ_»ç¾÷ºÎº° ÃÑ°è " xfId="4961"/>
    <cellStyle name="C￥AØ_≫c¾÷ºIº° AN°e " xfId="4962"/>
    <cellStyle name="Ç¥ÁØ_°­´ç (2)" xfId="1029"/>
    <cellStyle name="C￥AØ_°A·¡≫oE²" xfId="1030"/>
    <cellStyle name="Ç¥ÁØ_0N-HANDLING " xfId="6487"/>
    <cellStyle name="C￥AØ_¾c½A " xfId="11524"/>
    <cellStyle name="Ç¥ÁØ_³ªÁÖ°¡¼³" xfId="11525"/>
    <cellStyle name="C￥AØ_5-1±¤°i " xfId="6488"/>
    <cellStyle name="Ç¥ÁØ_5-1±¤°í " xfId="6489"/>
    <cellStyle name="C￥AØ_5-1±¤°i  10" xfId="6827"/>
    <cellStyle name="Ç¥ÁØ_Áý°èÇ¥(2¿ù) " xfId="4963"/>
    <cellStyle name="C￥AØ_CoAo¹yAI °A¾×¿ⓒ½A " xfId="4964"/>
    <cellStyle name="Ç¥ÁØ_laroux_1" xfId="8294"/>
    <cellStyle name="C￥AØ_PERSONAL" xfId="8295"/>
    <cellStyle name="Ç¥ÁØ_Sheet1_¿µ¾÷ÇöÈ² " xfId="4965"/>
    <cellStyle name="C￥AØ_Sheet1_¿μ¾÷CoE² " xfId="4966"/>
    <cellStyle name="Ç¥ÁØ_Sheet1_0N-HANDLING " xfId="4967"/>
    <cellStyle name="C￥AØ_Sheet1_4PART " xfId="6490"/>
    <cellStyle name="Ç¥ÁØ_Sheet1_Áý°èÇ¥(2¿ù) " xfId="4968"/>
    <cellStyle name="Calc Currency (0)" xfId="1031"/>
    <cellStyle name="Calc Currency (0) 2" xfId="11526"/>
    <cellStyle name="Calc Currency (2)" xfId="1032"/>
    <cellStyle name="Calc Percent (0)" xfId="1033"/>
    <cellStyle name="Calc Percent (1)" xfId="1034"/>
    <cellStyle name="Calc Percent (2)" xfId="1035"/>
    <cellStyle name="Calc Units (0)" xfId="1036"/>
    <cellStyle name="Calc Units (1)" xfId="1037"/>
    <cellStyle name="Calc Units (2)" xfId="1038"/>
    <cellStyle name="category" xfId="1039"/>
    <cellStyle name="ce" xfId="6491"/>
    <cellStyle name="CIAIÆU¸μAⓒ" xfId="1040"/>
    <cellStyle name="Cmma_을지 (2)_갑지 (2)_집계표 (2)_집계표 (3)_견적서 (2)" xfId="6680"/>
    <cellStyle name="ⓒo" xfId="6492"/>
    <cellStyle name="Co≫e" xfId="1041"/>
    <cellStyle name="CODE" xfId="6493"/>
    <cellStyle name="columns_array" xfId="8296"/>
    <cellStyle name="Comma" xfId="1042"/>
    <cellStyle name="Comma [0]" xfId="1043"/>
    <cellStyle name="Comma [00]" xfId="1044"/>
    <cellStyle name="comma zerodec" xfId="1045"/>
    <cellStyle name="comma zerodec 2" xfId="6494"/>
    <cellStyle name="comma zerodec 3" xfId="11656"/>
    <cellStyle name="Comma_ SG&amp;A Bridge" xfId="1046"/>
    <cellStyle name="Comma0" xfId="1047"/>
    <cellStyle name="Comma0 2" xfId="6495"/>
    <cellStyle name="Copied" xfId="1048"/>
    <cellStyle name="Curre~cy [0]_MATERAL2" xfId="4969"/>
    <cellStyle name="Curren?_x0012_퐀_x0017_?" xfId="1049"/>
    <cellStyle name="Currency" xfId="1050"/>
    <cellStyle name="Currency [0]" xfId="1051"/>
    <cellStyle name="Currency [0] 2" xfId="6497"/>
    <cellStyle name="Currency [0] K" xfId="8297"/>
    <cellStyle name="Currency [0]_ SG&amp;A Bridge " xfId="11657"/>
    <cellStyle name="Currency [00]" xfId="1052"/>
    <cellStyle name="Currency [ﺜ]_P&amp;L_laroux" xfId="6498"/>
    <cellStyle name="Currency 10" xfId="6659"/>
    <cellStyle name="Currency 11" xfId="6785"/>
    <cellStyle name="Currency 12" xfId="6675"/>
    <cellStyle name="Currency 13" xfId="6645"/>
    <cellStyle name="Currency 14" xfId="6858"/>
    <cellStyle name="Currency 15" xfId="6806"/>
    <cellStyle name="Currency 16" xfId="6817"/>
    <cellStyle name="Currency 17" xfId="6855"/>
    <cellStyle name="Currency 18" xfId="6838"/>
    <cellStyle name="Currency 19" xfId="6865"/>
    <cellStyle name="Currency 2" xfId="6496"/>
    <cellStyle name="Currency 20" xfId="6807"/>
    <cellStyle name="Currency 21" xfId="6830"/>
    <cellStyle name="Currency 22" xfId="6812"/>
    <cellStyle name="Currency 23" xfId="6854"/>
    <cellStyle name="Currency 24" xfId="6828"/>
    <cellStyle name="Currency 25" xfId="6931"/>
    <cellStyle name="Currency 26" xfId="6874"/>
    <cellStyle name="Currency 27" xfId="6891"/>
    <cellStyle name="Currency 28" xfId="6927"/>
    <cellStyle name="Currency 29" xfId="6907"/>
    <cellStyle name="Currency 3" xfId="6614"/>
    <cellStyle name="Currency 30" xfId="6895"/>
    <cellStyle name="Currency 31" xfId="6932"/>
    <cellStyle name="Currency 32" xfId="6904"/>
    <cellStyle name="Currency 33" xfId="6937"/>
    <cellStyle name="Currency 34" xfId="6914"/>
    <cellStyle name="Currency 35" xfId="6906"/>
    <cellStyle name="Currency 36" xfId="6902"/>
    <cellStyle name="Currency 37" xfId="8298"/>
    <cellStyle name="Currency 38" xfId="8299"/>
    <cellStyle name="Currency 39" xfId="8300"/>
    <cellStyle name="Currency 4" xfId="6610"/>
    <cellStyle name="Currency 40" xfId="8301"/>
    <cellStyle name="Currency 41" xfId="8302"/>
    <cellStyle name="Currency 42" xfId="8303"/>
    <cellStyle name="Currency 43" xfId="8304"/>
    <cellStyle name="Currency 44" xfId="8305"/>
    <cellStyle name="Currency 45" xfId="8306"/>
    <cellStyle name="Currency 46" xfId="8307"/>
    <cellStyle name="Currency 47" xfId="8308"/>
    <cellStyle name="Currency 48" xfId="8309"/>
    <cellStyle name="Currency 49" xfId="8310"/>
    <cellStyle name="Currency 5" xfId="6615"/>
    <cellStyle name="Currency 50" xfId="8311"/>
    <cellStyle name="Currency 51" xfId="8312"/>
    <cellStyle name="Currency 52" xfId="8313"/>
    <cellStyle name="Currency 53" xfId="8314"/>
    <cellStyle name="Currency 54" xfId="8315"/>
    <cellStyle name="Currency 55" xfId="8316"/>
    <cellStyle name="Currency 56" xfId="8317"/>
    <cellStyle name="Currency 57" xfId="8318"/>
    <cellStyle name="Currency 58" xfId="8319"/>
    <cellStyle name="Currency 59" xfId="8320"/>
    <cellStyle name="Currency 6" xfId="6681"/>
    <cellStyle name="Currency 60" xfId="8321"/>
    <cellStyle name="Currency 61" xfId="8322"/>
    <cellStyle name="Currency 62" xfId="8323"/>
    <cellStyle name="Currency 63" xfId="8324"/>
    <cellStyle name="Currency 64" xfId="8325"/>
    <cellStyle name="Currency 65" xfId="8787"/>
    <cellStyle name="Currency 66" xfId="8793"/>
    <cellStyle name="Currency 67" xfId="8776"/>
    <cellStyle name="Currency 68" xfId="8794"/>
    <cellStyle name="Currency 69" xfId="8774"/>
    <cellStyle name="Currency 7" xfId="6644"/>
    <cellStyle name="Currency 70" xfId="8795"/>
    <cellStyle name="Currency 71" xfId="8775"/>
    <cellStyle name="Currency 72" xfId="8796"/>
    <cellStyle name="Currency 73" xfId="8840"/>
    <cellStyle name="Currency 74" xfId="8841"/>
    <cellStyle name="Currency 75" xfId="11658"/>
    <cellStyle name="Currency 76" xfId="11659"/>
    <cellStyle name="Currency 77" xfId="11660"/>
    <cellStyle name="Currency 78" xfId="11661"/>
    <cellStyle name="Currency 79" xfId="11662"/>
    <cellStyle name="Currency 8" xfId="6664"/>
    <cellStyle name="Currency 80" xfId="11663"/>
    <cellStyle name="Currency 81" xfId="11664"/>
    <cellStyle name="Currency 9" xfId="6784"/>
    <cellStyle name="currency-$" xfId="1053"/>
    <cellStyle name="Currency_ SG&amp;A Bridge " xfId="1054"/>
    <cellStyle name="Currency0" xfId="1055"/>
    <cellStyle name="Currency0 2" xfId="6683"/>
    <cellStyle name="Currency0 3" xfId="11665"/>
    <cellStyle name="Currency1" xfId="1056"/>
    <cellStyle name="Currency1 2" xfId="6499"/>
    <cellStyle name="Currency1 3" xfId="11666"/>
    <cellStyle name="Date" xfId="1057"/>
    <cellStyle name="Date 2" xfId="6500"/>
    <cellStyle name="Date Short" xfId="1058"/>
    <cellStyle name="Date_8.자재단가" xfId="8326"/>
    <cellStyle name="Datum" xfId="4970"/>
    <cellStyle name="Datum+Zeit" xfId="4971"/>
    <cellStyle name="DD" xfId="4972"/>
    <cellStyle name="Dezimal (1)" xfId="4973"/>
    <cellStyle name="Dezimal (2)" xfId="4974"/>
    <cellStyle name="Dezimal [0]_ADRESS" xfId="4975"/>
    <cellStyle name="Dezimal(1)" xfId="4976"/>
    <cellStyle name="Dezimal_ADRESS" xfId="4977"/>
    <cellStyle name="Dollar (zero dec)" xfId="1059"/>
    <cellStyle name="Dollar (zero dec) 2" xfId="6501"/>
    <cellStyle name="Dollar (zero dec) 3" xfId="11667"/>
    <cellStyle name="ð퐀얂_x0001_" xfId="6502"/>
    <cellStyle name="ð퐀얂_x0001_ 2" xfId="6684"/>
    <cellStyle name="EA" xfId="8327"/>
    <cellStyle name="E­æo±ae￡" xfId="1060"/>
    <cellStyle name="E­æo±ae￡0" xfId="1061"/>
    <cellStyle name="Eingabefeld" xfId="4978"/>
    <cellStyle name="Enter Currency (0)" xfId="1062"/>
    <cellStyle name="Enter Currency (2)" xfId="1063"/>
    <cellStyle name="Enter Units (0)" xfId="1064"/>
    <cellStyle name="Enter Units (1)" xfId="1065"/>
    <cellStyle name="Enter Units (2)" xfId="1066"/>
    <cellStyle name="Entered" xfId="1067"/>
    <cellStyle name="Euro" xfId="1068"/>
    <cellStyle name="Euro 2" xfId="6503"/>
    <cellStyle name="F2" xfId="1069"/>
    <cellStyle name="F2 2" xfId="6504"/>
    <cellStyle name="F3" xfId="1070"/>
    <cellStyle name="F3 2" xfId="6505"/>
    <cellStyle name="F4" xfId="1071"/>
    <cellStyle name="F4 2" xfId="6506"/>
    <cellStyle name="F5" xfId="1072"/>
    <cellStyle name="F5 2" xfId="6507"/>
    <cellStyle name="F6" xfId="1073"/>
    <cellStyle name="F6 2" xfId="6508"/>
    <cellStyle name="F7" xfId="1074"/>
    <cellStyle name="F7 2" xfId="6509"/>
    <cellStyle name="F8" xfId="1075"/>
    <cellStyle name="F8 2" xfId="6510"/>
    <cellStyle name="Fixed" xfId="1076"/>
    <cellStyle name="Fixed 2" xfId="6511"/>
    <cellStyle name="Followed Hyperlink" xfId="8328"/>
    <cellStyle name="G/표준" xfId="1077"/>
    <cellStyle name="Grey" xfId="1078"/>
    <cellStyle name="Grey 2" xfId="6512"/>
    <cellStyle name="head" xfId="1079"/>
    <cellStyle name="head 1" xfId="1080"/>
    <cellStyle name="head 1-1" xfId="1081"/>
    <cellStyle name="HEADER" xfId="1082"/>
    <cellStyle name="Header - Style1" xfId="8329"/>
    <cellStyle name="Header1" xfId="1083"/>
    <cellStyle name="Header2" xfId="1084"/>
    <cellStyle name="Heading 1" xfId="1085"/>
    <cellStyle name="Heading 1 2" xfId="6688"/>
    <cellStyle name="Heading 2" xfId="1086"/>
    <cellStyle name="Heading 2 2" xfId="6689"/>
    <cellStyle name="Heading1" xfId="1087"/>
    <cellStyle name="Heading1 2" xfId="6513"/>
    <cellStyle name="Heading2" xfId="1088"/>
    <cellStyle name="Heading2 2" xfId="6514"/>
    <cellStyle name="heet1æꂘß_x0001__x0001__x0010__x0001_ဠ" xfId="6515"/>
    <cellStyle name="Helv8_PFD4.XLS" xfId="1089"/>
    <cellStyle name="HIGHLIGHT" xfId="1090"/>
    <cellStyle name="Hyperlink" xfId="1091"/>
    <cellStyle name="h_x0010_통화 [0]_OCT-Price" xfId="6516"/>
    <cellStyle name="Input [yellow]" xfId="1092"/>
    <cellStyle name="Input [yellow] 2" xfId="6517"/>
    <cellStyle name="Komma [0]_BINV" xfId="1093"/>
    <cellStyle name="Komma_BINV" xfId="1094"/>
    <cellStyle name="L`" xfId="6518"/>
    <cellStyle name="lee" xfId="8330"/>
    <cellStyle name="Link Currency (0)" xfId="1095"/>
    <cellStyle name="Link Currency (2)" xfId="1096"/>
    <cellStyle name="Link Units (0)" xfId="1097"/>
    <cellStyle name="Link Units (1)" xfId="1098"/>
    <cellStyle name="Link Units (2)" xfId="1099"/>
    <cellStyle name="LongDesc" xfId="8331"/>
    <cellStyle name="ŀ䅀؀ŀŀ䅀؀ŀŀ䅀؀ŀŀ䅀؀ŀŀ䅀؀ŀŀ䅀؀ŀŀ䅀؀ŀŀ䅀؀ŀŀ䅀؀ŀ฀䅀؀฀฀䅀؀฀฀䅀؀฀฀䅀؀฀฀䅀؀฀฀䅀؀฀฀䅀؀฀฀䅀؀฀฀䅀؀฀฀䅀؀฀฀䁀" xfId="1101"/>
    <cellStyle name="ŀ䅀؀ŀŀ䅀؀ŀŀ䅀؀ŀŀ䅀؀ŀŀ䅀؀ŀ฀䅀؀฀฀䅀؀฀฀䅀؀฀฀䅀؀฀฀䅀؀฀฀䅀؀฀฀䅀؀฀฀䅀؀฀฀䅀؀฀฀䅀؀฀฀䁀" xfId="1102"/>
    <cellStyle name="měny_Copy of zdroj" xfId="1103"/>
    <cellStyle name="Midtitle" xfId="6519"/>
    <cellStyle name="Millares [0]_elec" xfId="6690"/>
    <cellStyle name="Millares_elec" xfId="6691"/>
    <cellStyle name="Milliers [0]_399GC10" xfId="6520"/>
    <cellStyle name="Milliers_399GC10" xfId="6521"/>
    <cellStyle name="Model" xfId="1104"/>
    <cellStyle name="Mon?aire [0]_399GC10" xfId="6522"/>
    <cellStyle name="Mon?aire_399GC10" xfId="6523"/>
    <cellStyle name="MS Proofing Tools" xfId="8332"/>
    <cellStyle name="no dec" xfId="1105"/>
    <cellStyle name="Normal" xfId="8333"/>
    <cellStyle name="Normal - Style1" xfId="1107"/>
    <cellStyle name="Normal - Style1 2" xfId="6524"/>
    <cellStyle name="Normal - Style1 3" xfId="11668"/>
    <cellStyle name="Normal - Style2" xfId="1108"/>
    <cellStyle name="Normal - Style3" xfId="1109"/>
    <cellStyle name="Normal - Style4" xfId="1110"/>
    <cellStyle name="Normal - Style5" xfId="1111"/>
    <cellStyle name="Normal - Style6" xfId="1112"/>
    <cellStyle name="Normal - Style7" xfId="1113"/>
    <cellStyle name="Normal - Style8" xfId="1114"/>
    <cellStyle name="Normal - 유형1" xfId="1106"/>
    <cellStyle name="Normal_ SG&amp;A Bridge" xfId="1115"/>
    <cellStyle name="normální_Copy of zdroj" xfId="1116"/>
    <cellStyle name="NUM_" xfId="6525"/>
    <cellStyle name="Obsolete" xfId="8334"/>
    <cellStyle name="Œ…?æ맖?e [0.00]_laroux" xfId="1117"/>
    <cellStyle name="Œ…?æ맖?e_laroux" xfId="1118"/>
    <cellStyle name="oft Excel]_x000d__x000a_Comment=The open=/f lines load custom functions into the Paste Function list._x000d__x000a_Maximized=3_x000d__x000a_AutoFormat=" xfId="1119"/>
    <cellStyle name="One-Decimal" xfId="8335"/>
    <cellStyle name="Percent" xfId="1120"/>
    <cellStyle name="Percent [0]" xfId="1121"/>
    <cellStyle name="Percent [00]" xfId="1122"/>
    <cellStyle name="Percent [2]" xfId="1123"/>
    <cellStyle name="Percent 10" xfId="6660"/>
    <cellStyle name="Percent 11" xfId="6787"/>
    <cellStyle name="Percent 12" xfId="6682"/>
    <cellStyle name="Percent 13" xfId="6643"/>
    <cellStyle name="Percent 14" xfId="6859"/>
    <cellStyle name="Percent 15" xfId="6861"/>
    <cellStyle name="Percent 16" xfId="6849"/>
    <cellStyle name="Percent 17" xfId="6808"/>
    <cellStyle name="Percent 18" xfId="6845"/>
    <cellStyle name="Percent 19" xfId="6869"/>
    <cellStyle name="Percent 2" xfId="6526"/>
    <cellStyle name="Percent 20" xfId="6818"/>
    <cellStyle name="Percent 21" xfId="6857"/>
    <cellStyle name="Percent 22" xfId="6840"/>
    <cellStyle name="Percent 23" xfId="6860"/>
    <cellStyle name="Percent 24" xfId="6837"/>
    <cellStyle name="Percent 25" xfId="6936"/>
    <cellStyle name="Percent 26" xfId="6938"/>
    <cellStyle name="Percent 27" xfId="6921"/>
    <cellStyle name="Percent 28" xfId="6877"/>
    <cellStyle name="Percent 29" xfId="6915"/>
    <cellStyle name="Percent 3" xfId="6616"/>
    <cellStyle name="Percent 30" xfId="6889"/>
    <cellStyle name="Percent 31" xfId="6942"/>
    <cellStyle name="Percent 32" xfId="6878"/>
    <cellStyle name="Percent 33" xfId="6929"/>
    <cellStyle name="Percent 34" xfId="6890"/>
    <cellStyle name="Percent 35" xfId="6892"/>
    <cellStyle name="Percent 36" xfId="6930"/>
    <cellStyle name="Percent 37" xfId="8336"/>
    <cellStyle name="Percent 38" xfId="8337"/>
    <cellStyle name="Percent 39" xfId="8338"/>
    <cellStyle name="Percent 4" xfId="6609"/>
    <cellStyle name="Percent 40" xfId="8339"/>
    <cellStyle name="Percent 41" xfId="8340"/>
    <cellStyle name="Percent 42" xfId="8341"/>
    <cellStyle name="Percent 43" xfId="8342"/>
    <cellStyle name="Percent 44" xfId="8343"/>
    <cellStyle name="Percent 45" xfId="8344"/>
    <cellStyle name="Percent 46" xfId="8345"/>
    <cellStyle name="Percent 47" xfId="8346"/>
    <cellStyle name="Percent 48" xfId="8347"/>
    <cellStyle name="Percent 49" xfId="8348"/>
    <cellStyle name="Percent 5" xfId="6617"/>
    <cellStyle name="Percent 50" xfId="8349"/>
    <cellStyle name="Percent 51" xfId="8350"/>
    <cellStyle name="Percent 52" xfId="8351"/>
    <cellStyle name="Percent 53" xfId="8352"/>
    <cellStyle name="Percent 54" xfId="8353"/>
    <cellStyle name="Percent 55" xfId="8354"/>
    <cellStyle name="Percent 56" xfId="8355"/>
    <cellStyle name="Percent 57" xfId="8356"/>
    <cellStyle name="Percent 58" xfId="8357"/>
    <cellStyle name="Percent 59" xfId="8358"/>
    <cellStyle name="Percent 6" xfId="6692"/>
    <cellStyle name="Percent 60" xfId="8359"/>
    <cellStyle name="Percent 61" xfId="8360"/>
    <cellStyle name="Percent 62" xfId="8361"/>
    <cellStyle name="Percent 63" xfId="8362"/>
    <cellStyle name="Percent 64" xfId="8363"/>
    <cellStyle name="Percent 65" xfId="8788"/>
    <cellStyle name="Percent 66" xfId="8797"/>
    <cellStyle name="Percent 67" xfId="8779"/>
    <cellStyle name="Percent 68" xfId="8798"/>
    <cellStyle name="Percent 69" xfId="8777"/>
    <cellStyle name="Percent 7" xfId="6626"/>
    <cellStyle name="Percent 70" xfId="8799"/>
    <cellStyle name="Percent 71" xfId="8778"/>
    <cellStyle name="Percent 72" xfId="8800"/>
    <cellStyle name="Percent 73" xfId="8842"/>
    <cellStyle name="Percent 74" xfId="8843"/>
    <cellStyle name="Percent 75" xfId="11669"/>
    <cellStyle name="Percent 76" xfId="11670"/>
    <cellStyle name="Percent 77" xfId="11671"/>
    <cellStyle name="Percent 78" xfId="11672"/>
    <cellStyle name="Percent 79" xfId="11673"/>
    <cellStyle name="Percent 8" xfId="6676"/>
    <cellStyle name="Percent 80" xfId="11674"/>
    <cellStyle name="Percent 81" xfId="11675"/>
    <cellStyle name="Percent 9" xfId="6786"/>
    <cellStyle name="Percent_#6 Temps &amp; Contractors" xfId="1124"/>
    <cellStyle name="PrePop Currency (0)" xfId="1125"/>
    <cellStyle name="PrePop Currency (2)" xfId="1126"/>
    <cellStyle name="PrePop Units (0)" xfId="1127"/>
    <cellStyle name="PrePop Units (1)" xfId="1128"/>
    <cellStyle name="PrePop Units (2)" xfId="1129"/>
    <cellStyle name="Procent_BINV" xfId="1130"/>
    <cellStyle name="Prozent (0) %" xfId="4979"/>
    <cellStyle name="Prozent (2)" xfId="4980"/>
    <cellStyle name="Q값(소수점,3)" xfId="11527"/>
    <cellStyle name="R_TITLE" xfId="6527"/>
    <cellStyle name="Released" xfId="8364"/>
    <cellStyle name="RevList" xfId="1131"/>
    <cellStyle name="roux_laroux" xfId="4981"/>
    <cellStyle name="Small Print" xfId="8365"/>
    <cellStyle name="Spalte rechts" xfId="4982"/>
    <cellStyle name="Standaard_BINV" xfId="1132"/>
    <cellStyle name="STANDARD" xfId="1133"/>
    <cellStyle name="STD" xfId="1134"/>
    <cellStyle name="subhead" xfId="1135"/>
    <cellStyle name="Subtotal" xfId="1136"/>
    <cellStyle name="T_1화 [0]_PLDT_2화 [0]_PLDT_N_x000c_통화 [0]_PRICE" xfId="6528"/>
    <cellStyle name="Tab_Feld" xfId="4983"/>
    <cellStyle name="TabKopf 1" xfId="4984"/>
    <cellStyle name="TabKopf 2" xfId="4985"/>
    <cellStyle name="TabZeile 1" xfId="4986"/>
    <cellStyle name="TabZeile 2" xfId="4987"/>
    <cellStyle name="TabZeile unten" xfId="4988"/>
    <cellStyle name="testtitle" xfId="6529"/>
    <cellStyle name="Text" xfId="4989"/>
    <cellStyle name="Text Indent A" xfId="1137"/>
    <cellStyle name="Text Indent B" xfId="1138"/>
    <cellStyle name="Text Indent C" xfId="1139"/>
    <cellStyle name="þ?b?þ?b?þ?b?þ?b?þ?b?þ?b?þ?b灌þ?b?þ?&lt;?b?þ?b濬þ?b?þ?b?þ昰_x0018_?þ????_x0008_" xfId="1140"/>
    <cellStyle name="þ൚b⍼þ൪b⎨þൺb⏜þඊb␌þකb濰þඪb瀠þයb灌þ්b炈þ宐&lt;෢b濈þෲb濬þขb瀐þฒb瀰þ昰_x0018_⋸þ㤕䰀ጤܕ_x0008_" xfId="1141"/>
    <cellStyle name="Title" xfId="1142"/>
    <cellStyle name="title [1]" xfId="1143"/>
    <cellStyle name="title [2]" xfId="1144"/>
    <cellStyle name="Title2" xfId="8366"/>
    <cellStyle name="ton" xfId="8367"/>
    <cellStyle name="Total" xfId="1145"/>
    <cellStyle name="Total 2" xfId="6530"/>
    <cellStyle name="Tusental_NPV" xfId="8368"/>
    <cellStyle name="UM" xfId="1146"/>
    <cellStyle name="Unprot" xfId="1147"/>
    <cellStyle name="Unprot$" xfId="1148"/>
    <cellStyle name="Unprotect" xfId="1149"/>
    <cellStyle name="Valuta [0]_BINV" xfId="1150"/>
    <cellStyle name="Valuta_BINV" xfId="1151"/>
    <cellStyle name="W?rung [0]_Ausdruck RUND (D)" xfId="1152"/>
    <cellStyle name="W?rung_Ausdruck RUND (D)" xfId="1153"/>
    <cellStyle name="Währung DM(2)" xfId="4990"/>
    <cellStyle name="Währung DM[0]" xfId="4991"/>
    <cellStyle name="Währung ind.RS [0]" xfId="4992"/>
    <cellStyle name="Währung INR(0)" xfId="4993"/>
    <cellStyle name="Währung_ADRESS" xfId="4994"/>
    <cellStyle name="WHead - Style2" xfId="8369"/>
    <cellStyle name="y" xfId="6531"/>
    <cellStyle name="y 2" xfId="6693"/>
    <cellStyle name="_x0008_z" xfId="8370"/>
    <cellStyle name="Zeit" xfId="4995"/>
    <cellStyle name="ZwErgebnis" xfId="4996"/>
    <cellStyle name="μU¿¡ ¿A´A CIAIÆU¸μAⓒ" xfId="1154"/>
    <cellStyle name="|?ドE" xfId="6532"/>
    <cellStyle name="가.인건비" xfId="11528"/>
    <cellStyle name="강조색1 2" xfId="1233"/>
    <cellStyle name="강조색1 2 2" xfId="1234"/>
    <cellStyle name="강조색1 2 3" xfId="1235"/>
    <cellStyle name="강조색1 2 4" xfId="1236"/>
    <cellStyle name="강조색1 3" xfId="6533"/>
    <cellStyle name="강조색2 2" xfId="1237"/>
    <cellStyle name="강조색2 2 2" xfId="1238"/>
    <cellStyle name="강조색2 2 3" xfId="1239"/>
    <cellStyle name="강조색2 2 4" xfId="1240"/>
    <cellStyle name="강조색2 3" xfId="6534"/>
    <cellStyle name="강조색3 2" xfId="1241"/>
    <cellStyle name="강조색3 2 2" xfId="1242"/>
    <cellStyle name="강조색3 2 3" xfId="1243"/>
    <cellStyle name="강조색3 2 4" xfId="1244"/>
    <cellStyle name="강조색3 3" xfId="6535"/>
    <cellStyle name="강조색4 2" xfId="1245"/>
    <cellStyle name="강조색4 2 2" xfId="1246"/>
    <cellStyle name="강조색4 2 3" xfId="1247"/>
    <cellStyle name="강조색4 2 4" xfId="1248"/>
    <cellStyle name="강조색4 3" xfId="6536"/>
    <cellStyle name="강조색5 2" xfId="1249"/>
    <cellStyle name="강조색5 2 2" xfId="1250"/>
    <cellStyle name="강조색5 2 3" xfId="1251"/>
    <cellStyle name="강조색5 2 4" xfId="1252"/>
    <cellStyle name="강조색6 2" xfId="1253"/>
    <cellStyle name="강조색6 2 2" xfId="1254"/>
    <cellStyle name="강조색6 2 3" xfId="1255"/>
    <cellStyle name="강조색6 2 4" xfId="1256"/>
    <cellStyle name="강조색6 3" xfId="6537"/>
    <cellStyle name="견적" xfId="595"/>
    <cellStyle name="경고문 2" xfId="1257"/>
    <cellStyle name="경고문 2 2" xfId="1258"/>
    <cellStyle name="경고문 2 3" xfId="1259"/>
    <cellStyle name="경고문 2 4" xfId="1260"/>
    <cellStyle name="계(단가)" xfId="11529"/>
    <cellStyle name="계(일위,계, 소수0)" xfId="11530"/>
    <cellStyle name="계산 2" xfId="1261"/>
    <cellStyle name="계산 2 2" xfId="1262"/>
    <cellStyle name="계산 2 3" xfId="1263"/>
    <cellStyle name="계산 2 4" xfId="1264"/>
    <cellStyle name="계산 3" xfId="6538"/>
    <cellStyle name="고정소숫점" xfId="596"/>
    <cellStyle name="고정소숫점 10" xfId="8371"/>
    <cellStyle name="고정소숫점 11" xfId="8372"/>
    <cellStyle name="고정소숫점 12" xfId="8373"/>
    <cellStyle name="고정소숫점 13" xfId="8374"/>
    <cellStyle name="고정소숫점 14" xfId="8375"/>
    <cellStyle name="고정소숫점 15" xfId="8376"/>
    <cellStyle name="고정소숫점 16" xfId="8377"/>
    <cellStyle name="고정소숫점 17" xfId="8378"/>
    <cellStyle name="고정소숫점 18" xfId="8379"/>
    <cellStyle name="고정소숫점 19" xfId="8380"/>
    <cellStyle name="고정소숫점 2" xfId="8381"/>
    <cellStyle name="고정소숫점 20" xfId="8382"/>
    <cellStyle name="고정소숫점 21" xfId="8383"/>
    <cellStyle name="고정소숫점 22" xfId="8384"/>
    <cellStyle name="고정소숫점 23" xfId="8385"/>
    <cellStyle name="고정소숫점 24" xfId="8386"/>
    <cellStyle name="고정소숫점 25" xfId="11676"/>
    <cellStyle name="고정소숫점 3" xfId="8387"/>
    <cellStyle name="고정소숫점 4" xfId="8388"/>
    <cellStyle name="고정소숫점 5" xfId="8389"/>
    <cellStyle name="고정소숫점 6" xfId="8390"/>
    <cellStyle name="고정소숫점 7" xfId="8391"/>
    <cellStyle name="고정소숫점 8" xfId="8392"/>
    <cellStyle name="고정소숫점 9" xfId="8393"/>
    <cellStyle name="고정소숫점_8.자재단가" xfId="8394"/>
    <cellStyle name="고정출력1" xfId="597"/>
    <cellStyle name="고정출력1 2" xfId="11677"/>
    <cellStyle name="고정출력2" xfId="598"/>
    <cellStyle name="고정출력2 2" xfId="11678"/>
    <cellStyle name="공백" xfId="6539"/>
    <cellStyle name="공백1" xfId="6540"/>
    <cellStyle name="공백1수" xfId="6541"/>
    <cellStyle name="공사원가계산서(조경)" xfId="8395"/>
    <cellStyle name="咬訌裝?INCOM1" xfId="599"/>
    <cellStyle name="咬訌裝?INCOM1 2" xfId="11531"/>
    <cellStyle name="咬訌裝?INCOM10" xfId="600"/>
    <cellStyle name="咬訌裝?INCOM10 2" xfId="11532"/>
    <cellStyle name="咬訌裝?INCOM2" xfId="601"/>
    <cellStyle name="咬訌裝?INCOM2 2" xfId="11533"/>
    <cellStyle name="咬訌裝?INCOM3" xfId="602"/>
    <cellStyle name="咬訌裝?INCOM3 2" xfId="11534"/>
    <cellStyle name="咬訌裝?INCOM4" xfId="603"/>
    <cellStyle name="咬訌裝?INCOM4 2" xfId="11535"/>
    <cellStyle name="咬訌裝?INCOM5" xfId="604"/>
    <cellStyle name="咬訌裝?INCOM5 2" xfId="11536"/>
    <cellStyle name="咬訌裝?INCOM6" xfId="605"/>
    <cellStyle name="咬訌裝?INCOM6 2" xfId="11537"/>
    <cellStyle name="咬訌裝?INCOM7" xfId="606"/>
    <cellStyle name="咬訌裝?INCOM7 2" xfId="11538"/>
    <cellStyle name="咬訌裝?INCOM8" xfId="607"/>
    <cellStyle name="咬訌裝?INCOM8 2" xfId="11539"/>
    <cellStyle name="咬訌裝?INCOM9" xfId="608"/>
    <cellStyle name="咬訌裝?INCOM9 2" xfId="11540"/>
    <cellStyle name="咬訌裝?PRIB11" xfId="609"/>
    <cellStyle name="咬訌裝?PRIB11 2" xfId="11541"/>
    <cellStyle name="구        분" xfId="610"/>
    <cellStyle name="금액" xfId="611"/>
    <cellStyle name="기계" xfId="612"/>
    <cellStyle name="김해전기" xfId="613"/>
    <cellStyle name="끼_x0001_?" xfId="6542"/>
    <cellStyle name="나쁨 2" xfId="1265"/>
    <cellStyle name="나쁨 2 2" xfId="1266"/>
    <cellStyle name="나쁨 2 3" xfId="1267"/>
    <cellStyle name="나쁨 2 4" xfId="1268"/>
    <cellStyle name="나쁨 3" xfId="6543"/>
    <cellStyle name="날짜" xfId="614"/>
    <cellStyle name="날짜 2" xfId="11679"/>
    <cellStyle name="내역" xfId="4704"/>
    <cellStyle name="내역서" xfId="615"/>
    <cellStyle name="단위" xfId="4705"/>
    <cellStyle name="단위 2" xfId="6544"/>
    <cellStyle name="단위(원)" xfId="616"/>
    <cellStyle name="달러" xfId="617"/>
    <cellStyle name="달러 2" xfId="11680"/>
    <cellStyle name="돋움채" xfId="6545"/>
    <cellStyle name="뒤에 오는 하이퍼링크" xfId="618"/>
    <cellStyle name="뒤에 오는 하이퍼링크 2" xfId="11542"/>
    <cellStyle name="똿떓죶Ø괻 [0.00]_PRODUCT DETAIL Q1" xfId="6546"/>
    <cellStyle name="똿떓죶Ø괻_PRODUCT DETAIL Q1" xfId="6547"/>
    <cellStyle name="똿뗦먛귟 [0.00]_laroux" xfId="619"/>
    <cellStyle name="똿뗦먛귟_GUIDE" xfId="6694"/>
    <cellStyle name="라인" xfId="8396"/>
    <cellStyle name="฀䅀؀฀฀䅀؀฀฀䅀؀฀฀䅀؀฀฀䅀؀฀฀䅀؀฀฀䅀؀฀฀䅀؀฀฀䅀؀฀฀䁀" xfId="1158"/>
    <cellStyle name="메모 2" xfId="1269"/>
    <cellStyle name="메모 2 2" xfId="1270"/>
    <cellStyle name="메모 2 3" xfId="1271"/>
    <cellStyle name="메모 2 4" xfId="1272"/>
    <cellStyle name="메모 3" xfId="6548"/>
    <cellStyle name="묮뎋 [0.00]_PRODUCT DETAIL Q1" xfId="6549"/>
    <cellStyle name="묮뎋_PRODUCT DETAIL Q1" xfId="6550"/>
    <cellStyle name="믅됞 [0.00]_GUIDE" xfId="6695"/>
    <cellStyle name="믅됞_BOQ SHEET" xfId="6696"/>
    <cellStyle name="未定義" xfId="6697"/>
    <cellStyle name="배분" xfId="620"/>
    <cellStyle name="배분 2" xfId="11543"/>
    <cellStyle name="백" xfId="6551"/>
    <cellStyle name="백 " xfId="6552"/>
    <cellStyle name="백_수도권급수" xfId="8397"/>
    <cellStyle name="백_수도권급수_1" xfId="8398"/>
    <cellStyle name="백_수도권급수_1_투찰서(번암-지지)-최종" xfId="8399"/>
    <cellStyle name="백_수도권급수_1_투찰서(이양-능주-109)" xfId="8400"/>
    <cellStyle name="백_수도권급수_실행(김천-남면)" xfId="8401"/>
    <cellStyle name="백_수도권급수_실행(김천-남면)_1" xfId="8402"/>
    <cellStyle name="백_수도권급수_투찰서(남면-약목)" xfId="8403"/>
    <cellStyle name="백_수도권급수_투찰서(남면-약목)_투찰서(이양-능주-109)" xfId="8404"/>
    <cellStyle name="백_실행(전체;탐진강)" xfId="8405"/>
    <cellStyle name="백_투찰서(검산-과선교)" xfId="8406"/>
    <cellStyle name="백_투찰서(검산-과선교)_투찰서(남면-약목)" xfId="8407"/>
    <cellStyle name="백_투찰서(검산-과선교)_투찰서(남면-약목)_투찰서(이양-능주-109)" xfId="8408"/>
    <cellStyle name="백분율" xfId="2" builtinId="5"/>
    <cellStyle name="백분율 [0]" xfId="621"/>
    <cellStyle name="백분율 [0] 2" xfId="6553"/>
    <cellStyle name="백분율 [2]" xfId="622"/>
    <cellStyle name="백분율 10" xfId="8409"/>
    <cellStyle name="백분율 11" xfId="8410"/>
    <cellStyle name="백분율 12" xfId="8411"/>
    <cellStyle name="백분율 13" xfId="8412"/>
    <cellStyle name="백분율 14" xfId="8413"/>
    <cellStyle name="백분율 15" xfId="8414"/>
    <cellStyle name="백분율 16" xfId="8415"/>
    <cellStyle name="백분율 17" xfId="8416"/>
    <cellStyle name="백분율 18" xfId="8417"/>
    <cellStyle name="백분율 19" xfId="8418"/>
    <cellStyle name="백분율 2" xfId="34"/>
    <cellStyle name="백분율 2 2" xfId="6699"/>
    <cellStyle name="백분율 2 3" xfId="6700"/>
    <cellStyle name="백분율 2 4" xfId="6698"/>
    <cellStyle name="백분율 20" xfId="8419"/>
    <cellStyle name="백분율 3" xfId="623"/>
    <cellStyle name="백분율 3 2" xfId="3622"/>
    <cellStyle name="백분율 3 2 2" xfId="6701"/>
    <cellStyle name="백분율 4" xfId="624"/>
    <cellStyle name="백분율 4 2" xfId="8420"/>
    <cellStyle name="백분율 5" xfId="625"/>
    <cellStyle name="백분율 5 2" xfId="4997"/>
    <cellStyle name="백분율 5 2 2" xfId="8817"/>
    <cellStyle name="백분율 5 2 3" xfId="8754"/>
    <cellStyle name="백분율 5 3" xfId="5005"/>
    <cellStyle name="백분율 5 3 2" xfId="8825"/>
    <cellStyle name="백분율 5 3 3" xfId="8762"/>
    <cellStyle name="백분율 5 4" xfId="8767"/>
    <cellStyle name="백분율 5 5" xfId="8749"/>
    <cellStyle name="백분율 6" xfId="3"/>
    <cellStyle name="백분율 7" xfId="3618"/>
    <cellStyle name="백분율 8" xfId="8421"/>
    <cellStyle name="백분율 9" xfId="8422"/>
    <cellStyle name="백분율［△1］" xfId="626"/>
    <cellStyle name="백분율［△1］ 2" xfId="6554"/>
    <cellStyle name="백분율［△2］" xfId="627"/>
    <cellStyle name="백분율［△2］ 2" xfId="6555"/>
    <cellStyle name="밸_x0001_" xfId="6556"/>
    <cellStyle name="밸_x0001_ 2" xfId="6702"/>
    <cellStyle name="병합 후 가운데 맞춤" xfId="4706"/>
    <cellStyle name="병합 후 가운데 정열" xfId="4707"/>
    <cellStyle name="보통" xfId="8846" builtinId="28"/>
    <cellStyle name="보통 2" xfId="1273"/>
    <cellStyle name="보통 2 2" xfId="1274"/>
    <cellStyle name="보통 2 3" xfId="1275"/>
    <cellStyle name="보통 2 4" xfId="1276"/>
    <cellStyle name="보통 3" xfId="6557"/>
    <cellStyle name="분수" xfId="6703"/>
    <cellStyle name="뷭?" xfId="628"/>
    <cellStyle name="빨강" xfId="4708"/>
    <cellStyle name="상단배분" xfId="11544"/>
    <cellStyle name="서식" xfId="6558"/>
    <cellStyle name="선택영역의 가운데로" xfId="629"/>
    <cellStyle name="선택영역의 가운데로 2" xfId="6559"/>
    <cellStyle name="설계변경" xfId="6560"/>
    <cellStyle name="설계서" xfId="630"/>
    <cellStyle name="설계서-내용" xfId="631"/>
    <cellStyle name="설계서-내용-소수점" xfId="632"/>
    <cellStyle name="설계서-내용-우" xfId="633"/>
    <cellStyle name="설계서-내용-좌" xfId="634"/>
    <cellStyle name="설계서-소제목" xfId="635"/>
    <cellStyle name="설계서-타이틀" xfId="636"/>
    <cellStyle name="설계서-항목" xfId="637"/>
    <cellStyle name="설명 텍스트 2" xfId="1277"/>
    <cellStyle name="설명 텍스트 2 2" xfId="1278"/>
    <cellStyle name="설명 텍스트 2 3" xfId="1279"/>
    <cellStyle name="설명 텍스트 2 4" xfId="1280"/>
    <cellStyle name="셀 확인 2" xfId="1281"/>
    <cellStyle name="셀 확인 2 2" xfId="1282"/>
    <cellStyle name="셀 확인 2 3" xfId="1283"/>
    <cellStyle name="셀 확인 2 4" xfId="1284"/>
    <cellStyle name="소계(소수점0,10포)" xfId="11545"/>
    <cellStyle name="소계무늬" xfId="11546"/>
    <cellStyle name="소수" xfId="8423"/>
    <cellStyle name="소수3" xfId="8424"/>
    <cellStyle name="소수4" xfId="8425"/>
    <cellStyle name="소수점" xfId="8426"/>
    <cellStyle name="수량" xfId="4709"/>
    <cellStyle name="수량산출" xfId="8427"/>
    <cellStyle name="수산" xfId="638"/>
    <cellStyle name="숫자" xfId="8428"/>
    <cellStyle name="숫자(R)" xfId="639"/>
    <cellStyle name="숫자(R) 10" xfId="8429"/>
    <cellStyle name="숫자(R) 11" xfId="8430"/>
    <cellStyle name="숫자(R) 12" xfId="8431"/>
    <cellStyle name="숫자(R) 13" xfId="8432"/>
    <cellStyle name="숫자(R) 14" xfId="8433"/>
    <cellStyle name="숫자(R) 15" xfId="8434"/>
    <cellStyle name="숫자(R) 16" xfId="8435"/>
    <cellStyle name="숫자(R) 17" xfId="8436"/>
    <cellStyle name="숫자(R) 18" xfId="8437"/>
    <cellStyle name="숫자(R) 19" xfId="8438"/>
    <cellStyle name="숫자(R) 2" xfId="8439"/>
    <cellStyle name="숫자(R) 20" xfId="8440"/>
    <cellStyle name="숫자(R) 21" xfId="8441"/>
    <cellStyle name="숫자(R) 22" xfId="8442"/>
    <cellStyle name="숫자(R) 23" xfId="8443"/>
    <cellStyle name="숫자(R) 24" xfId="8444"/>
    <cellStyle name="숫자(R) 3" xfId="8445"/>
    <cellStyle name="숫자(R) 4" xfId="8446"/>
    <cellStyle name="숫자(R) 5" xfId="8447"/>
    <cellStyle name="숫자(R) 6" xfId="8448"/>
    <cellStyle name="숫자(R) 7" xfId="8449"/>
    <cellStyle name="숫자(R) 8" xfId="8450"/>
    <cellStyle name="숫자(R) 9" xfId="8451"/>
    <cellStyle name="숫자(R)_8.자재단가" xfId="8452"/>
    <cellStyle name="쉼표 [0]" xfId="4" builtinId="6"/>
    <cellStyle name="쉼표 [0] 10" xfId="640"/>
    <cellStyle name="쉼표 [0] 10 2" xfId="11681"/>
    <cellStyle name="쉼표 [0] 11" xfId="1160"/>
    <cellStyle name="쉼표 [0] 11 2" xfId="5000"/>
    <cellStyle name="쉼표 [0] 11 2 2" xfId="8820"/>
    <cellStyle name="쉼표 [0] 11 2 3" xfId="8757"/>
    <cellStyle name="쉼표 [0] 11 2 4" xfId="11682"/>
    <cellStyle name="쉼표 [0] 11 3" xfId="5002"/>
    <cellStyle name="쉼표 [0] 11 3 2" xfId="8822"/>
    <cellStyle name="쉼표 [0] 11 3 3" xfId="8759"/>
    <cellStyle name="쉼표 [0] 11 4" xfId="8770"/>
    <cellStyle name="쉼표 [0] 11 5" xfId="8752"/>
    <cellStyle name="쉼표 [0] 11 6" xfId="11683"/>
    <cellStyle name="쉼표 [0] 12" xfId="6704"/>
    <cellStyle name="쉼표 [0] 13" xfId="8848"/>
    <cellStyle name="쉼표 [0] 13 2" xfId="11783"/>
    <cellStyle name="쉼표 [0] 13 2 2" xfId="11684"/>
    <cellStyle name="쉼표 [0] 2" xfId="35"/>
    <cellStyle name="쉼표 [0] 2 2" xfId="36"/>
    <cellStyle name="쉼표 [0] 2 2 2" xfId="641"/>
    <cellStyle name="쉼표 [0] 2 2 2 2" xfId="6705"/>
    <cellStyle name="쉼표 [0] 2 2 3" xfId="8453"/>
    <cellStyle name="쉼표 [0] 2 3" xfId="40"/>
    <cellStyle name="쉼표 [0] 2 32" xfId="11685"/>
    <cellStyle name="쉼표 [0] 2 4" xfId="642"/>
    <cellStyle name="쉼표 [0] 2 4 2" xfId="6706"/>
    <cellStyle name="쉼표 [0] 2 4 2 2" xfId="8454"/>
    <cellStyle name="쉼표 [0] 2 4 3" xfId="8455"/>
    <cellStyle name="쉼표 [0] 2 4 4" xfId="8456"/>
    <cellStyle name="쉼표 [0] 2 5" xfId="6561"/>
    <cellStyle name="쉼표 [0] 22" xfId="11686"/>
    <cellStyle name="쉼표 [0] 3" xfId="643"/>
    <cellStyle name="쉼표 [0] 3 2" xfId="5"/>
    <cellStyle name="쉼표 [0] 3 3" xfId="3620"/>
    <cellStyle name="쉼표 [0] 4" xfId="644"/>
    <cellStyle name="쉼표 [0] 4 2" xfId="39"/>
    <cellStyle name="쉼표 [0] 4 2 2" xfId="6707"/>
    <cellStyle name="쉼표 [0] 4 3" xfId="8457"/>
    <cellStyle name="쉼표 [0] 5" xfId="645"/>
    <cellStyle name="쉼표 [0] 5 2" xfId="6709"/>
    <cellStyle name="쉼표 [0] 5 2 2" xfId="8458"/>
    <cellStyle name="쉼표 [0] 5 3" xfId="6708"/>
    <cellStyle name="쉼표 [0] 5 4" xfId="8459"/>
    <cellStyle name="쉼표 [0] 6" xfId="646"/>
    <cellStyle name="쉼표 [0] 6 2" xfId="6710"/>
    <cellStyle name="쉼표 [0] 6 3" xfId="8460"/>
    <cellStyle name="쉼표 [0] 7" xfId="647"/>
    <cellStyle name="쉼표 [0] 7 2" xfId="3617"/>
    <cellStyle name="쉼표 [0] 7 2 2" xfId="5001"/>
    <cellStyle name="쉼표 [0] 7 2 2 2" xfId="8821"/>
    <cellStyle name="쉼표 [0] 7 2 2 3" xfId="8758"/>
    <cellStyle name="쉼표 [0] 7 2 3" xfId="5006"/>
    <cellStyle name="쉼표 [0] 7 2 3 2" xfId="8826"/>
    <cellStyle name="쉼표 [0] 7 2 3 3" xfId="8763"/>
    <cellStyle name="쉼표 [0] 7 2 4" xfId="8816"/>
    <cellStyle name="쉼표 [0] 7 2 5" xfId="8753"/>
    <cellStyle name="쉼표 [0] 7 3" xfId="4998"/>
    <cellStyle name="쉼표 [0] 7 3 2" xfId="8818"/>
    <cellStyle name="쉼표 [0] 7 3 3" xfId="8755"/>
    <cellStyle name="쉼표 [0] 7 4" xfId="5004"/>
    <cellStyle name="쉼표 [0] 7 4 2" xfId="8824"/>
    <cellStyle name="쉼표 [0] 7 4 3" xfId="8761"/>
    <cellStyle name="쉼표 [0] 7 5" xfId="6711"/>
    <cellStyle name="쉼표 [0] 7 6" xfId="8768"/>
    <cellStyle name="쉼표 [0] 7 7" xfId="8750"/>
    <cellStyle name="쉼표 [0] 7_팔복119안전센터 신축 공사-통신_20110127-원가심사" xfId="4710"/>
    <cellStyle name="쉼표 [0] 8" xfId="648"/>
    <cellStyle name="쉼표 [0] 8 2" xfId="8461"/>
    <cellStyle name="쉼표 [0] 9" xfId="649"/>
    <cellStyle name="쉼표 [0] 9 2" xfId="8462"/>
    <cellStyle name="쉼표 [0]_개발비용(영호농산,공장)보고서" xfId="6"/>
    <cellStyle name="쉼표 [0]_오버헤드크레인" xfId="7"/>
    <cellStyle name="쉼표 [0]_차체도색" xfId="8"/>
    <cellStyle name="스타일 1" xfId="37"/>
    <cellStyle name="스타일 1 2" xfId="650"/>
    <cellStyle name="스타일 1 2 2" xfId="8463"/>
    <cellStyle name="스타일 1 3" xfId="6562"/>
    <cellStyle name="스타일 1 4" xfId="41"/>
    <cellStyle name="스타일 1 5" xfId="6712"/>
    <cellStyle name="스타일 1 6" xfId="11687"/>
    <cellStyle name="스타일 1_8.자재단가" xfId="8464"/>
    <cellStyle name="스타일 10" xfId="4711"/>
    <cellStyle name="스타일 10 2" xfId="6563"/>
    <cellStyle name="스타일 10 2 2" xfId="8465"/>
    <cellStyle name="스타일 10 3" xfId="6713"/>
    <cellStyle name="스타일 100" xfId="4712"/>
    <cellStyle name="스타일 101" xfId="4713"/>
    <cellStyle name="스타일 102" xfId="4714"/>
    <cellStyle name="스타일 103" xfId="4715"/>
    <cellStyle name="스타일 104" xfId="4716"/>
    <cellStyle name="스타일 105" xfId="4717"/>
    <cellStyle name="스타일 106" xfId="4718"/>
    <cellStyle name="스타일 107" xfId="4719"/>
    <cellStyle name="스타일 108" xfId="4720"/>
    <cellStyle name="스타일 109" xfId="4721"/>
    <cellStyle name="스타일 11" xfId="4722"/>
    <cellStyle name="스타일 11 2" xfId="6564"/>
    <cellStyle name="스타일 11 2 2" xfId="8466"/>
    <cellStyle name="스타일 11 3" xfId="6714"/>
    <cellStyle name="스타일 110" xfId="4723"/>
    <cellStyle name="스타일 111" xfId="4724"/>
    <cellStyle name="스타일 112" xfId="4725"/>
    <cellStyle name="스타일 113" xfId="4726"/>
    <cellStyle name="스타일 114" xfId="4727"/>
    <cellStyle name="스타일 115" xfId="4728"/>
    <cellStyle name="스타일 116" xfId="4729"/>
    <cellStyle name="스타일 117" xfId="4730"/>
    <cellStyle name="스타일 118" xfId="4731"/>
    <cellStyle name="스타일 119" xfId="4732"/>
    <cellStyle name="스타일 12" xfId="4733"/>
    <cellStyle name="스타일 12 2" xfId="6565"/>
    <cellStyle name="스타일 12 2 2" xfId="8467"/>
    <cellStyle name="스타일 12 3" xfId="6715"/>
    <cellStyle name="스타일 120" xfId="4734"/>
    <cellStyle name="스타일 121" xfId="4735"/>
    <cellStyle name="스타일 122" xfId="4736"/>
    <cellStyle name="스타일 123" xfId="4737"/>
    <cellStyle name="스타일 124" xfId="4738"/>
    <cellStyle name="스타일 125" xfId="4739"/>
    <cellStyle name="스타일 126" xfId="4740"/>
    <cellStyle name="스타일 127" xfId="4741"/>
    <cellStyle name="스타일 128" xfId="4742"/>
    <cellStyle name="스타일 129" xfId="4743"/>
    <cellStyle name="스타일 13" xfId="4744"/>
    <cellStyle name="스타일 13 2" xfId="6566"/>
    <cellStyle name="스타일 13 2 2" xfId="8468"/>
    <cellStyle name="스타일 13 3" xfId="6716"/>
    <cellStyle name="스타일 130" xfId="4745"/>
    <cellStyle name="스타일 131" xfId="4746"/>
    <cellStyle name="스타일 132" xfId="4747"/>
    <cellStyle name="스타일 133" xfId="4748"/>
    <cellStyle name="스타일 134" xfId="4749"/>
    <cellStyle name="스타일 135" xfId="4750"/>
    <cellStyle name="스타일 136" xfId="4751"/>
    <cellStyle name="스타일 137" xfId="4752"/>
    <cellStyle name="스타일 138" xfId="4753"/>
    <cellStyle name="스타일 139" xfId="4754"/>
    <cellStyle name="스타일 14" xfId="4755"/>
    <cellStyle name="스타일 14 2" xfId="6567"/>
    <cellStyle name="스타일 14 2 2" xfId="8469"/>
    <cellStyle name="스타일 14 3" xfId="6717"/>
    <cellStyle name="스타일 140" xfId="4756"/>
    <cellStyle name="스타일 141" xfId="4757"/>
    <cellStyle name="스타일 142" xfId="4758"/>
    <cellStyle name="스타일 143" xfId="4759"/>
    <cellStyle name="스타일 144" xfId="4760"/>
    <cellStyle name="스타일 145" xfId="4761"/>
    <cellStyle name="스타일 146" xfId="4762"/>
    <cellStyle name="스타일 147" xfId="4763"/>
    <cellStyle name="스타일 148" xfId="4764"/>
    <cellStyle name="스타일 149" xfId="4765"/>
    <cellStyle name="스타일 15" xfId="4766"/>
    <cellStyle name="스타일 15 2" xfId="6568"/>
    <cellStyle name="스타일 150" xfId="4767"/>
    <cellStyle name="스타일 151" xfId="4768"/>
    <cellStyle name="스타일 152" xfId="4769"/>
    <cellStyle name="스타일 153" xfId="4770"/>
    <cellStyle name="스타일 154" xfId="4771"/>
    <cellStyle name="스타일 155" xfId="4772"/>
    <cellStyle name="스타일 156" xfId="4773"/>
    <cellStyle name="스타일 157" xfId="4774"/>
    <cellStyle name="스타일 158" xfId="4775"/>
    <cellStyle name="스타일 159" xfId="4776"/>
    <cellStyle name="스타일 16" xfId="4777"/>
    <cellStyle name="스타일 16 2" xfId="6569"/>
    <cellStyle name="스타일 16 2 2" xfId="8470"/>
    <cellStyle name="스타일 16 3" xfId="6718"/>
    <cellStyle name="스타일 160" xfId="4778"/>
    <cellStyle name="스타일 161" xfId="4779"/>
    <cellStyle name="스타일 162" xfId="4780"/>
    <cellStyle name="스타일 163" xfId="4781"/>
    <cellStyle name="스타일 164" xfId="4782"/>
    <cellStyle name="스타일 165" xfId="4783"/>
    <cellStyle name="스타일 166" xfId="4784"/>
    <cellStyle name="스타일 167" xfId="4785"/>
    <cellStyle name="스타일 168" xfId="4786"/>
    <cellStyle name="스타일 169" xfId="4787"/>
    <cellStyle name="스타일 17" xfId="4788"/>
    <cellStyle name="스타일 17 2" xfId="6570"/>
    <cellStyle name="스타일 17 2 2" xfId="8471"/>
    <cellStyle name="스타일 17 3" xfId="6719"/>
    <cellStyle name="스타일 170" xfId="4789"/>
    <cellStyle name="스타일 171" xfId="4790"/>
    <cellStyle name="스타일 172" xfId="4791"/>
    <cellStyle name="스타일 173" xfId="4792"/>
    <cellStyle name="스타일 174" xfId="4793"/>
    <cellStyle name="스타일 175" xfId="4794"/>
    <cellStyle name="스타일 176" xfId="4795"/>
    <cellStyle name="스타일 177" xfId="4796"/>
    <cellStyle name="스타일 178" xfId="4797"/>
    <cellStyle name="스타일 179" xfId="4798"/>
    <cellStyle name="스타일 18" xfId="4799"/>
    <cellStyle name="스타일 18 2" xfId="6571"/>
    <cellStyle name="스타일 18 2 2" xfId="8472"/>
    <cellStyle name="스타일 18 3" xfId="6720"/>
    <cellStyle name="스타일 180" xfId="4800"/>
    <cellStyle name="스타일 181" xfId="4801"/>
    <cellStyle name="스타일 182" xfId="4802"/>
    <cellStyle name="스타일 183" xfId="4803"/>
    <cellStyle name="스타일 184" xfId="4804"/>
    <cellStyle name="스타일 185" xfId="4805"/>
    <cellStyle name="스타일 186" xfId="4806"/>
    <cellStyle name="스타일 187" xfId="4807"/>
    <cellStyle name="스타일 188" xfId="4808"/>
    <cellStyle name="스타일 189" xfId="4809"/>
    <cellStyle name="스타일 19" xfId="4810"/>
    <cellStyle name="스타일 19 2" xfId="6572"/>
    <cellStyle name="스타일 19 2 2" xfId="8473"/>
    <cellStyle name="스타일 19 3" xfId="6721"/>
    <cellStyle name="스타일 190" xfId="4811"/>
    <cellStyle name="스타일 191" xfId="4812"/>
    <cellStyle name="스타일 192" xfId="4813"/>
    <cellStyle name="스타일 193" xfId="4814"/>
    <cellStyle name="스타일 194" xfId="4815"/>
    <cellStyle name="스타일 195" xfId="4816"/>
    <cellStyle name="스타일 196" xfId="4817"/>
    <cellStyle name="스타일 197" xfId="4818"/>
    <cellStyle name="스타일 198" xfId="4819"/>
    <cellStyle name="스타일 199" xfId="4820"/>
    <cellStyle name="스타일 2" xfId="651"/>
    <cellStyle name="스타일 2 2" xfId="6573"/>
    <cellStyle name="스타일 2 2 2" xfId="8474"/>
    <cellStyle name="스타일 2 3" xfId="6722"/>
    <cellStyle name="스타일 20" xfId="4821"/>
    <cellStyle name="스타일 20 2" xfId="6574"/>
    <cellStyle name="스타일 20 2 2" xfId="8475"/>
    <cellStyle name="스타일 20 3" xfId="6723"/>
    <cellStyle name="스타일 200" xfId="4822"/>
    <cellStyle name="스타일 201" xfId="4823"/>
    <cellStyle name="스타일 202" xfId="4824"/>
    <cellStyle name="스타일 203" xfId="4825"/>
    <cellStyle name="스타일 204" xfId="4826"/>
    <cellStyle name="스타일 205" xfId="4827"/>
    <cellStyle name="스타일 206" xfId="4828"/>
    <cellStyle name="스타일 207" xfId="4829"/>
    <cellStyle name="스타일 208" xfId="4830"/>
    <cellStyle name="스타일 209" xfId="4831"/>
    <cellStyle name="스타일 21" xfId="4832"/>
    <cellStyle name="스타일 210" xfId="4833"/>
    <cellStyle name="스타일 211" xfId="4834"/>
    <cellStyle name="스타일 212" xfId="4835"/>
    <cellStyle name="스타일 213" xfId="4836"/>
    <cellStyle name="스타일 214" xfId="4837"/>
    <cellStyle name="스타일 215" xfId="4838"/>
    <cellStyle name="스타일 216" xfId="4839"/>
    <cellStyle name="스타일 217" xfId="4840"/>
    <cellStyle name="스타일 218" xfId="4841"/>
    <cellStyle name="스타일 219" xfId="4842"/>
    <cellStyle name="스타일 22" xfId="4843"/>
    <cellStyle name="스타일 220" xfId="4844"/>
    <cellStyle name="스타일 221" xfId="4845"/>
    <cellStyle name="스타일 222" xfId="4846"/>
    <cellStyle name="스타일 223" xfId="4847"/>
    <cellStyle name="스타일 224" xfId="4848"/>
    <cellStyle name="스타일 225" xfId="4849"/>
    <cellStyle name="스타일 226" xfId="4850"/>
    <cellStyle name="스타일 227" xfId="4851"/>
    <cellStyle name="스타일 228" xfId="4852"/>
    <cellStyle name="스타일 229" xfId="4853"/>
    <cellStyle name="스타일 23" xfId="4854"/>
    <cellStyle name="스타일 230" xfId="4855"/>
    <cellStyle name="스타일 231" xfId="4856"/>
    <cellStyle name="스타일 232" xfId="4857"/>
    <cellStyle name="스타일 233" xfId="4858"/>
    <cellStyle name="스타일 234" xfId="4859"/>
    <cellStyle name="스타일 235" xfId="4860"/>
    <cellStyle name="스타일 236" xfId="4861"/>
    <cellStyle name="스타일 237" xfId="4862"/>
    <cellStyle name="스타일 238" xfId="4863"/>
    <cellStyle name="스타일 239" xfId="4864"/>
    <cellStyle name="스타일 24" xfId="4865"/>
    <cellStyle name="스타일 240" xfId="4866"/>
    <cellStyle name="스타일 241" xfId="4867"/>
    <cellStyle name="스타일 25" xfId="4868"/>
    <cellStyle name="스타일 26" xfId="4869"/>
    <cellStyle name="스타일 27" xfId="4870"/>
    <cellStyle name="스타일 28" xfId="4871"/>
    <cellStyle name="스타일 29" xfId="4872"/>
    <cellStyle name="스타일 3" xfId="652"/>
    <cellStyle name="스타일 3 2" xfId="6575"/>
    <cellStyle name="스타일 3 2 2" xfId="8476"/>
    <cellStyle name="스타일 3 3" xfId="6724"/>
    <cellStyle name="스타일 30" xfId="4873"/>
    <cellStyle name="스타일 31" xfId="4874"/>
    <cellStyle name="스타일 32" xfId="4875"/>
    <cellStyle name="스타일 33" xfId="4876"/>
    <cellStyle name="스타일 34" xfId="4877"/>
    <cellStyle name="스타일 35" xfId="4878"/>
    <cellStyle name="스타일 36" xfId="4879"/>
    <cellStyle name="스타일 37" xfId="4880"/>
    <cellStyle name="스타일 38" xfId="4881"/>
    <cellStyle name="스타일 39" xfId="4882"/>
    <cellStyle name="스타일 4" xfId="653"/>
    <cellStyle name="스타일 4 2" xfId="6576"/>
    <cellStyle name="스타일 4 2 2" xfId="8477"/>
    <cellStyle name="스타일 4 3" xfId="6725"/>
    <cellStyle name="스타일 40" xfId="4883"/>
    <cellStyle name="스타일 41" xfId="4884"/>
    <cellStyle name="스타일 42" xfId="4885"/>
    <cellStyle name="스타일 43" xfId="4886"/>
    <cellStyle name="스타일 44" xfId="4887"/>
    <cellStyle name="스타일 45" xfId="4888"/>
    <cellStyle name="스타일 46" xfId="4889"/>
    <cellStyle name="스타일 47" xfId="4890"/>
    <cellStyle name="스타일 48" xfId="4891"/>
    <cellStyle name="스타일 49" xfId="4892"/>
    <cellStyle name="스타일 5" xfId="654"/>
    <cellStyle name="스타일 5 2" xfId="6577"/>
    <cellStyle name="스타일 5 2 2" xfId="8478"/>
    <cellStyle name="스타일 5 3" xfId="6726"/>
    <cellStyle name="스타일 50" xfId="4893"/>
    <cellStyle name="스타일 51" xfId="4894"/>
    <cellStyle name="스타일 52" xfId="4895"/>
    <cellStyle name="스타일 53" xfId="4896"/>
    <cellStyle name="스타일 54" xfId="4897"/>
    <cellStyle name="스타일 55" xfId="4898"/>
    <cellStyle name="스타일 56" xfId="4899"/>
    <cellStyle name="스타일 57" xfId="4900"/>
    <cellStyle name="스타일 58" xfId="4901"/>
    <cellStyle name="스타일 59" xfId="4902"/>
    <cellStyle name="스타일 6" xfId="655"/>
    <cellStyle name="스타일 6 2" xfId="6578"/>
    <cellStyle name="스타일 6 2 2" xfId="8479"/>
    <cellStyle name="스타일 6 3" xfId="6727"/>
    <cellStyle name="스타일 60" xfId="4903"/>
    <cellStyle name="스타일 61" xfId="4904"/>
    <cellStyle name="스타일 62" xfId="4905"/>
    <cellStyle name="스타일 63" xfId="4906"/>
    <cellStyle name="스타일 64" xfId="4907"/>
    <cellStyle name="스타일 65" xfId="4908"/>
    <cellStyle name="스타일 66" xfId="4909"/>
    <cellStyle name="스타일 67" xfId="4910"/>
    <cellStyle name="스타일 68" xfId="4911"/>
    <cellStyle name="스타일 69" xfId="4912"/>
    <cellStyle name="스타일 7" xfId="656"/>
    <cellStyle name="스타일 7 2" xfId="6579"/>
    <cellStyle name="스타일 7 2 2" xfId="8480"/>
    <cellStyle name="스타일 7 3" xfId="6728"/>
    <cellStyle name="스타일 70" xfId="4913"/>
    <cellStyle name="스타일 71" xfId="4914"/>
    <cellStyle name="스타일 72" xfId="4915"/>
    <cellStyle name="스타일 73" xfId="4916"/>
    <cellStyle name="스타일 74" xfId="4917"/>
    <cellStyle name="스타일 75" xfId="4918"/>
    <cellStyle name="스타일 76" xfId="4919"/>
    <cellStyle name="스타일 77" xfId="4920"/>
    <cellStyle name="스타일 78" xfId="4921"/>
    <cellStyle name="스타일 79" xfId="4922"/>
    <cellStyle name="스타일 8" xfId="657"/>
    <cellStyle name="스타일 8 2" xfId="6580"/>
    <cellStyle name="스타일 8 2 2" xfId="8481"/>
    <cellStyle name="스타일 8 3" xfId="6729"/>
    <cellStyle name="스타일 80" xfId="4923"/>
    <cellStyle name="스타일 81" xfId="4924"/>
    <cellStyle name="스타일 82" xfId="4925"/>
    <cellStyle name="스타일 83" xfId="4926"/>
    <cellStyle name="스타일 84" xfId="4927"/>
    <cellStyle name="스타일 85" xfId="4928"/>
    <cellStyle name="스타일 86" xfId="4929"/>
    <cellStyle name="스타일 87" xfId="4930"/>
    <cellStyle name="스타일 88" xfId="4931"/>
    <cellStyle name="스타일 89" xfId="4932"/>
    <cellStyle name="스타일 9" xfId="658"/>
    <cellStyle name="스타일 9 2" xfId="6581"/>
    <cellStyle name="스타일 9 2 2" xfId="8482"/>
    <cellStyle name="스타일 9 3" xfId="6730"/>
    <cellStyle name="스타일 90" xfId="4933"/>
    <cellStyle name="스타일 91" xfId="4934"/>
    <cellStyle name="스타일 92" xfId="4935"/>
    <cellStyle name="스타일 93" xfId="4936"/>
    <cellStyle name="스타일 94" xfId="4937"/>
    <cellStyle name="스타일 95" xfId="4938"/>
    <cellStyle name="스타일 96" xfId="4939"/>
    <cellStyle name="스타일 97" xfId="4940"/>
    <cellStyle name="스타일 98" xfId="4941"/>
    <cellStyle name="스타일 99" xfId="4942"/>
    <cellStyle name="안건회계법인" xfId="659"/>
    <cellStyle name="안상수10" xfId="11547"/>
    <cellStyle name="앥_x0001_" xfId="6582"/>
    <cellStyle name="앥_x0001_ 2" xfId="6731"/>
    <cellStyle name="얁_x0001_" xfId="6583"/>
    <cellStyle name="얁_x0001_ 2" xfId="6732"/>
    <cellStyle name="연결된 셀 2" xfId="1285"/>
    <cellStyle name="연결된 셀 2 2" xfId="1286"/>
    <cellStyle name="연결된 셀 2 3" xfId="1287"/>
    <cellStyle name="연결된 셀 2 4" xfId="1288"/>
    <cellStyle name="연결된 셀 3" xfId="6584"/>
    <cellStyle name="연습선" xfId="8483"/>
    <cellStyle name="열어본 하이퍼링크" xfId="6733"/>
    <cellStyle name="영호" xfId="4943"/>
    <cellStyle name="영호 2" xfId="6734"/>
    <cellStyle name="요약 2" xfId="1289"/>
    <cellStyle name="요약 2 2" xfId="1290"/>
    <cellStyle name="요약 2 3" xfId="1291"/>
    <cellStyle name="요약 2 4" xfId="1292"/>
    <cellStyle name="요약 3" xfId="6585"/>
    <cellStyle name="우괄호_박심배수구조물공" xfId="8484"/>
    <cellStyle name="우측양괄호" xfId="8485"/>
    <cellStyle name="원" xfId="660"/>
    <cellStyle name="원 2" xfId="11548"/>
    <cellStyle name="원_0008금감원통합감독검사정보시스템" xfId="661"/>
    <cellStyle name="원_0009김포공항LED교체공사(광일)" xfId="662"/>
    <cellStyle name="원_0009김포공항LED교체공사(광일)_강원지역본부(2006년_060109)" xfId="663"/>
    <cellStyle name="원_0009김포공항LED교체공사(광일)_경남지역본부-" xfId="664"/>
    <cellStyle name="원_0009김포공항LED교체공사(광일)_경북지역본부-" xfId="665"/>
    <cellStyle name="원_0009김포공항LED교체공사(광일)_중부지역본부-" xfId="666"/>
    <cellStyle name="원_0009김포공항LED교체공사(광일)_충청지역본부-" xfId="667"/>
    <cellStyle name="원_0009김포공항LED교체공사(광일)_통행료면탈방지시스템(최종)" xfId="668"/>
    <cellStyle name="원_0009김포공항LED교체공사(광일)_호남지역본부-" xfId="669"/>
    <cellStyle name="원_0011KIST소각설비제작설치" xfId="686"/>
    <cellStyle name="원_0011KIST소각설비제작설치_강원지역본부(2006년_060109)" xfId="687"/>
    <cellStyle name="원_0011KIST소각설비제작설치_경남지역본부-" xfId="688"/>
    <cellStyle name="원_0011KIST소각설비제작설치_경북지역본부-" xfId="689"/>
    <cellStyle name="원_0011KIST소각설비제작설치_중부지역본부-" xfId="690"/>
    <cellStyle name="원_0011KIST소각설비제작설치_충청지역본부-" xfId="691"/>
    <cellStyle name="원_0011KIST소각설비제작설치_통행료면탈방지시스템(최종)" xfId="692"/>
    <cellStyle name="원_0011KIST소각설비제작설치_호남지역본부-" xfId="693"/>
    <cellStyle name="원_0011긴급전화기정산(99년형광일)" xfId="670"/>
    <cellStyle name="원_0011긴급전화기정산(99년형광일)_강원지역본부(2006년_060109)" xfId="671"/>
    <cellStyle name="원_0011긴급전화기정산(99년형광일)_경남지역본부-" xfId="672"/>
    <cellStyle name="원_0011긴급전화기정산(99년형광일)_경북지역본부-" xfId="673"/>
    <cellStyle name="원_0011긴급전화기정산(99년형광일)_중부지역본부-" xfId="674"/>
    <cellStyle name="원_0011긴급전화기정산(99년형광일)_충청지역본부-" xfId="675"/>
    <cellStyle name="원_0011긴급전화기정산(99년형광일)_통행료면탈방지시스템(최종)" xfId="676"/>
    <cellStyle name="원_0011긴급전화기정산(99년형광일)_호남지역본부-" xfId="677"/>
    <cellStyle name="원_0011부산종합경기장전광판" xfId="678"/>
    <cellStyle name="원_0011부산종합경기장전광판_강원지역본부(2006년_060109)" xfId="679"/>
    <cellStyle name="원_0011부산종합경기장전광판_경남지역본부-" xfId="680"/>
    <cellStyle name="원_0011부산종합경기장전광판_경북지역본부-" xfId="681"/>
    <cellStyle name="원_0011부산종합경기장전광판_중부지역본부-" xfId="682"/>
    <cellStyle name="원_0011부산종합경기장전광판_충청지역본부-" xfId="683"/>
    <cellStyle name="원_0011부산종합경기장전광판_통행료면탈방지시스템(최종)" xfId="684"/>
    <cellStyle name="원_0011부산종합경기장전광판_호남지역본부-" xfId="685"/>
    <cellStyle name="원_0012문화유적지표석제작설치" xfId="694"/>
    <cellStyle name="원_0012문화유적지표석제작설치_강원지역본부(2006년_060109)" xfId="695"/>
    <cellStyle name="원_0012문화유적지표석제작설치_경남지역본부-" xfId="696"/>
    <cellStyle name="원_0012문화유적지표석제작설치_경북지역본부-" xfId="697"/>
    <cellStyle name="원_0012문화유적지표석제작설치_중부지역본부-" xfId="698"/>
    <cellStyle name="원_0012문화유적지표석제작설치_충청지역본부-" xfId="699"/>
    <cellStyle name="원_0012문화유적지표석제작설치_통행료면탈방지시스템(최종)" xfId="700"/>
    <cellStyle name="원_0012문화유적지표석제작설치_호남지역본부-" xfId="701"/>
    <cellStyle name="원_0102국제조명신공항분수조명" xfId="702"/>
    <cellStyle name="원_0102국제조명신공항분수조명_강원지역본부(2006년_060109)" xfId="703"/>
    <cellStyle name="원_0102국제조명신공항분수조명_경남지역본부-" xfId="704"/>
    <cellStyle name="원_0102국제조명신공항분수조명_경북지역본부-" xfId="705"/>
    <cellStyle name="원_0102국제조명신공항분수조명_중부지역본부-" xfId="706"/>
    <cellStyle name="원_0102국제조명신공항분수조명_충청지역본부-" xfId="707"/>
    <cellStyle name="원_0102국제조명신공항분수조명_통행료면탈방지시스템(최종)" xfId="708"/>
    <cellStyle name="원_0102국제조명신공항분수조명_호남지역본부-" xfId="709"/>
    <cellStyle name="원_0103회전식현수막게시대제작설치" xfId="710"/>
    <cellStyle name="원_0104포항시침출수처리시스템" xfId="711"/>
    <cellStyle name="원_0105담배자판기개조원가" xfId="712"/>
    <cellStyle name="원_0105담배자판기개조원가_강원지역본부(2006년_060109)" xfId="713"/>
    <cellStyle name="원_0105담배자판기개조원가_경남지역본부-" xfId="714"/>
    <cellStyle name="원_0105담배자판기개조원가_경북지역본부-" xfId="715"/>
    <cellStyle name="원_0105담배자판기개조원가_중부지역본부-" xfId="716"/>
    <cellStyle name="원_0105담배자판기개조원가_충청지역본부-" xfId="717"/>
    <cellStyle name="원_0105담배자판기개조원가_통행료면탈방지시스템(최종)" xfId="718"/>
    <cellStyle name="원_0105담배자판기개조원가_호남지역본부-" xfId="719"/>
    <cellStyle name="원_0106LG인버터냉난방기제작-1" xfId="720"/>
    <cellStyle name="원_0106LG인버터냉난방기제작-1_강원지역본부(2006년_060109)" xfId="721"/>
    <cellStyle name="원_0106LG인버터냉난방기제작-1_경남지역본부-" xfId="722"/>
    <cellStyle name="원_0106LG인버터냉난방기제작-1_경북지역본부-" xfId="723"/>
    <cellStyle name="원_0106LG인버터냉난방기제작-1_중부지역본부-" xfId="724"/>
    <cellStyle name="원_0106LG인버터냉난방기제작-1_충청지역본부-" xfId="725"/>
    <cellStyle name="원_0106LG인버터냉난방기제작-1_통행료면탈방지시스템(최종)" xfId="726"/>
    <cellStyle name="원_0106LG인버터냉난방기제작-1_호남지역본부-" xfId="727"/>
    <cellStyle name="원_0107광전송장비구매설치" xfId="728"/>
    <cellStyle name="원_0107광전송장비구매설치_강원지역본부(2006년_060109)" xfId="729"/>
    <cellStyle name="원_0107광전송장비구매설치_경남지역본부-" xfId="730"/>
    <cellStyle name="원_0107광전송장비구매설치_경북지역본부-" xfId="731"/>
    <cellStyle name="원_0107광전송장비구매설치_중부지역본부-" xfId="732"/>
    <cellStyle name="원_0107광전송장비구매설치_충청지역본부-" xfId="733"/>
    <cellStyle name="원_0107광전송장비구매설치_통행료면탈방지시스템(최종)" xfId="734"/>
    <cellStyle name="원_0107광전송장비구매설치_호남지역본부-" xfId="735"/>
    <cellStyle name="원_0107도공IBS설비SW부문(참조)" xfId="736"/>
    <cellStyle name="원_0107도공IBS설비SW부문(참조)_강원지역본부(2006년_060109)" xfId="737"/>
    <cellStyle name="원_0107도공IBS설비SW부문(참조)_경남지역본부-" xfId="738"/>
    <cellStyle name="원_0107도공IBS설비SW부문(참조)_경북지역본부-" xfId="739"/>
    <cellStyle name="원_0107도공IBS설비SW부문(참조)_중부지역본부-" xfId="740"/>
    <cellStyle name="원_0107도공IBS설비SW부문(참조)_충청지역본부-" xfId="741"/>
    <cellStyle name="원_0107도공IBS설비SW부문(참조)_통행료면탈방지시스템(최종)" xfId="742"/>
    <cellStyle name="원_0107도공IBS설비SW부문(참조)_호남지역본부-" xfId="743"/>
    <cellStyle name="원_0107문화재복원용목재-8월6일" xfId="744"/>
    <cellStyle name="원_0107문화재복원용목재-8월6일_강원지역본부(2006년_060109)" xfId="745"/>
    <cellStyle name="원_0107문화재복원용목재-8월6일_경남지역본부-" xfId="746"/>
    <cellStyle name="원_0107문화재복원용목재-8월6일_경북지역본부-" xfId="747"/>
    <cellStyle name="원_0107문화재복원용목재-8월6일_중부지역본부-" xfId="748"/>
    <cellStyle name="원_0107문화재복원용목재-8월6일_충청지역본부-" xfId="749"/>
    <cellStyle name="원_0107문화재복원용목재-8월6일_통행료면탈방지시스템(최종)" xfId="750"/>
    <cellStyle name="원_0107문화재복원용목재-8월6일_호남지역본부-" xfId="751"/>
    <cellStyle name="원_0107포천영중수배전반(제조,설치)" xfId="752"/>
    <cellStyle name="원_0107포천영중수배전반(제조,설치)_강원지역본부(2006년_060109)" xfId="753"/>
    <cellStyle name="원_0107포천영중수배전반(제조,설치)_경남지역본부-" xfId="754"/>
    <cellStyle name="원_0107포천영중수배전반(제조,설치)_경북지역본부-" xfId="755"/>
    <cellStyle name="원_0107포천영중수배전반(제조,설치)_중부지역본부-" xfId="756"/>
    <cellStyle name="원_0107포천영중수배전반(제조,설치)_충청지역본부-" xfId="757"/>
    <cellStyle name="원_0107포천영중수배전반(제조,설치)_통행료면탈방지시스템(최종)" xfId="758"/>
    <cellStyle name="원_0107포천영중수배전반(제조,설치)_호남지역본부-" xfId="759"/>
    <cellStyle name="원_0108농기반미곡건조기제작설치" xfId="760"/>
    <cellStyle name="원_0108담배인삼공사영업춘추복" xfId="761"/>
    <cellStyle name="원_0108한국전기교통-LED교통신호등((원본))" xfId="762"/>
    <cellStyle name="원_0108한국전기교통-LED교통신호등((원본))_강원지역본부(2006년_060109)" xfId="763"/>
    <cellStyle name="원_0108한국전기교통-LED교통신호등((원본))_경남지역본부-" xfId="764"/>
    <cellStyle name="원_0108한국전기교통-LED교통신호등((원본))_경북지역본부-" xfId="765"/>
    <cellStyle name="원_0108한국전기교통-LED교통신호등((원본))_중부지역본부-" xfId="766"/>
    <cellStyle name="원_0108한국전기교통-LED교통신호등((원본))_충청지역본부-" xfId="767"/>
    <cellStyle name="원_0108한국전기교통-LED교통신호등((원본))_통행료면탈방지시스템(최종)" xfId="768"/>
    <cellStyle name="원_0108한국전기교통-LED교통신호등((원본))_호남지역본부-" xfId="769"/>
    <cellStyle name="원_0111해양수산부등명기제작" xfId="770"/>
    <cellStyle name="원_0111해양수산부등명기제작_강원지역본부(2006년_060109)" xfId="771"/>
    <cellStyle name="원_0111해양수산부등명기제작_경남지역본부-" xfId="772"/>
    <cellStyle name="원_0111해양수산부등명기제작_경북지역본부-" xfId="773"/>
    <cellStyle name="원_0111해양수산부등명기제작_중부지역본부-" xfId="774"/>
    <cellStyle name="원_0111해양수산부등명기제작_충청지역본부-" xfId="775"/>
    <cellStyle name="원_0111해양수산부등명기제작_통행료면탈방지시스템(최종)" xfId="776"/>
    <cellStyle name="원_0111해양수산부등명기제작_호남지역본부-" xfId="777"/>
    <cellStyle name="원_0111핸디소프트-전자표준문서시스템" xfId="778"/>
    <cellStyle name="원_0112금감원사무자동화시스템" xfId="779"/>
    <cellStyle name="원_0112금감원사무자동화시스템_강원지역본부(2006년_060109)" xfId="780"/>
    <cellStyle name="원_0112금감원사무자동화시스템_경남지역본부-" xfId="781"/>
    <cellStyle name="원_0112금감원사무자동화시스템_경북지역본부-" xfId="782"/>
    <cellStyle name="원_0112금감원사무자동화시스템_중부지역본부-" xfId="783"/>
    <cellStyle name="원_0112금감원사무자동화시스템_충청지역본부-" xfId="784"/>
    <cellStyle name="원_0112금감원사무자동화시스템_통행료면탈방지시스템(최종)" xfId="785"/>
    <cellStyle name="원_0112금감원사무자동화시스템_호남지역본부-" xfId="786"/>
    <cellStyle name="원_0112수도권매립지SW원가" xfId="787"/>
    <cellStyle name="원_0112수도권매립지SW원가_강원지역본부(2006년_060109)" xfId="788"/>
    <cellStyle name="원_0112수도권매립지SW원가_경남지역본부-" xfId="789"/>
    <cellStyle name="원_0112수도권매립지SW원가_경북지역본부-" xfId="790"/>
    <cellStyle name="원_0112수도권매립지SW원가_중부지역본부-" xfId="791"/>
    <cellStyle name="원_0112수도권매립지SW원가_충청지역본부-" xfId="792"/>
    <cellStyle name="원_0112수도권매립지SW원가_통행료면탈방지시스템(최종)" xfId="793"/>
    <cellStyle name="원_0112수도권매립지SW원가_호남지역본부-" xfId="794"/>
    <cellStyle name="원_0112중고원-HRD종합정보망구축(完)" xfId="795"/>
    <cellStyle name="원_0201종합예술회관의자제작설치" xfId="796"/>
    <cellStyle name="원_0201종합예술회관의자제작설치_1. 경기35차로하이패스" xfId="797"/>
    <cellStyle name="원_0201종합예술회관의자제작설치-1" xfId="798"/>
    <cellStyle name="원_0202마사회근무복" xfId="799"/>
    <cellStyle name="원_0202마사회근무복_강원지역본부(2006년_060109)" xfId="800"/>
    <cellStyle name="원_0202마사회근무복_경남지역본부-" xfId="801"/>
    <cellStyle name="원_0202마사회근무복_경북지역본부-" xfId="802"/>
    <cellStyle name="원_0202마사회근무복_중부지역본부-" xfId="803"/>
    <cellStyle name="원_0202마사회근무복_충청지역본부-" xfId="804"/>
    <cellStyle name="원_0202마사회근무복_통행료면탈방지시스템(최종)" xfId="805"/>
    <cellStyle name="원_0202마사회근무복_호남지역본부-" xfId="806"/>
    <cellStyle name="원_0202부경교재-승강칠판" xfId="807"/>
    <cellStyle name="원_0202부경교재-승강칠판_강원지역본부(2006년_060109)" xfId="808"/>
    <cellStyle name="원_0202부경교재-승강칠판_경남지역본부-" xfId="809"/>
    <cellStyle name="원_0202부경교재-승강칠판_경북지역본부-" xfId="810"/>
    <cellStyle name="원_0202부경교재-승강칠판_중부지역본부-" xfId="811"/>
    <cellStyle name="원_0202부경교재-승강칠판_충청지역본부-" xfId="812"/>
    <cellStyle name="원_0202부경교재-승강칠판_통행료면탈방지시스템(최종)" xfId="813"/>
    <cellStyle name="원_0202부경교재-승강칠판_호남지역본부-" xfId="814"/>
    <cellStyle name="원_0204한국석묘납골함-1규격" xfId="815"/>
    <cellStyle name="원_0204한국석묘납골함-1규격_강원지역본부(2006년_060109)" xfId="816"/>
    <cellStyle name="원_0204한국석묘납골함-1규격_경남지역본부-" xfId="817"/>
    <cellStyle name="원_0204한국석묘납골함-1규격_경북지역본부-" xfId="818"/>
    <cellStyle name="원_0204한국석묘납골함-1규격_중부지역본부-" xfId="819"/>
    <cellStyle name="원_0204한국석묘납골함-1규격_충청지역본부-" xfId="820"/>
    <cellStyle name="원_0204한국석묘납골함-1규격_통행료면탈방지시스템(최종)" xfId="821"/>
    <cellStyle name="원_0204한국석묘납골함-1규격_호남지역본부-" xfId="822"/>
    <cellStyle name="원_0205TTMS-긴급전화기&amp;전체총괄" xfId="823"/>
    <cellStyle name="원_0206금감원금융정보교환망재구축" xfId="824"/>
    <cellStyle name="원_0206정통부수납장표기기제작설치" xfId="825"/>
    <cellStyle name="원_0207담배인삼공사-담요" xfId="826"/>
    <cellStyle name="원_0208레비텍-다층여과기설계변경" xfId="827"/>
    <cellStyle name="원_0209이산화염소발생기-설치(50K)" xfId="828"/>
    <cellStyle name="원_0210현대정보기술-TD이중계" xfId="829"/>
    <cellStyle name="원_0211조달청-#1대북지원사업정산(1월7일)" xfId="830"/>
    <cellStyle name="원_0212금감원-법규정보시스템(完)" xfId="831"/>
    <cellStyle name="원_0301교통방송-CCTV유지보수" xfId="832"/>
    <cellStyle name="원_0302인천경찰청-무인단속기위탁관리" xfId="833"/>
    <cellStyle name="원_0302조달청-대북지원2차(안성연)" xfId="834"/>
    <cellStyle name="원_0302조달청-대북지원2차(최수현)" xfId="835"/>
    <cellStyle name="원_0302표준문서-쌍용정보통신(신)" xfId="836"/>
    <cellStyle name="원_0304소프트파워-정부표준전자문서시스템" xfId="837"/>
    <cellStyle name="원_0304소프트파워-정부표준전자문서시스템(完)" xfId="838"/>
    <cellStyle name="원_0304철도청-주변환장치-1" xfId="839"/>
    <cellStyle name="원_0305금감원-금융통계정보시스템구축(完)" xfId="840"/>
    <cellStyle name="원_0305제낭조합-면범포지" xfId="841"/>
    <cellStyle name="원_0306제낭공업협동조합-면범포지원단(경비까지)" xfId="842"/>
    <cellStyle name="원_0307경찰청-무인교통단속표준SW개발용역(完)" xfId="843"/>
    <cellStyle name="원_0308조달청-#8대북지원사업정산" xfId="844"/>
    <cellStyle name="원_0309두합크린텍-설치원가" xfId="845"/>
    <cellStyle name="원_0309조달청-#9대북지원사업정산" xfId="846"/>
    <cellStyle name="원_0310여주상수도-탈수기(유천ENG)" xfId="847"/>
    <cellStyle name="원_0311대기해양작업시간" xfId="848"/>
    <cellStyle name="원_0311대기해양중형등명기" xfId="849"/>
    <cellStyle name="원_0312국민체육진흥공단-전기부문" xfId="850"/>
    <cellStyle name="원_0312대기해양-중형등명기제작설치" xfId="851"/>
    <cellStyle name="원_0312라이준-칼라아스콘4규격" xfId="852"/>
    <cellStyle name="원_0401집진기프로그램SW개발비산정" xfId="853"/>
    <cellStyle name="원_1.공사비명세서(유등)" xfId="11549"/>
    <cellStyle name="원_11.공사비명세서(노연배수로)" xfId="11550"/>
    <cellStyle name="원_12.공사비명세서(민내포배수로)" xfId="11551"/>
    <cellStyle name="원_13. 관리동" xfId="854"/>
    <cellStyle name="원_13.공사비명세서(산남배수로)" xfId="11552"/>
    <cellStyle name="원_14.공사비명세서(상포배수로)" xfId="11553"/>
    <cellStyle name="원_15.공사비명세서(송용배수로)" xfId="11554"/>
    <cellStyle name="원_16.공사비명세서(송제배수로)" xfId="11555"/>
    <cellStyle name="원_17.공사비명세서(신곡배수로)" xfId="11556"/>
    <cellStyle name="원_18.공사비명세서(우암배수로)" xfId="11557"/>
    <cellStyle name="원_19.공사비명세서(장구산배수로)" xfId="11558"/>
    <cellStyle name="원_2.공사비명세서(분삼)" xfId="11559"/>
    <cellStyle name="원_20.공사비명세서(제동배수로)" xfId="11560"/>
    <cellStyle name="원_2001-06조달청신성-한냉지형" xfId="855"/>
    <cellStyle name="원_2001년 9월" xfId="8486"/>
    <cellStyle name="원_2001년 9월 일위" xfId="8487"/>
    <cellStyle name="원_2001년 9월 일위_2006조화방조제시행계획서(1)" xfId="8488"/>
    <cellStyle name="원_2001년 9월_2006조화방조제시행계획서(1)" xfId="8489"/>
    <cellStyle name="원_2001년7월내역" xfId="8490"/>
    <cellStyle name="원_2001년7월내역_2006조화방조제시행계획서(1)" xfId="8491"/>
    <cellStyle name="원_2001년8월내역" xfId="8492"/>
    <cellStyle name="원_2001년8월내역_2006조화방조제시행계획서(1)" xfId="8493"/>
    <cellStyle name="원_2002-03경찰대학-졸업식" xfId="856"/>
    <cellStyle name="원_2002-03경찰청-경찰표지장" xfId="857"/>
    <cellStyle name="원_2002-03반디-가로등(열주형)" xfId="858"/>
    <cellStyle name="원_2002-03신화전자-감지기" xfId="859"/>
    <cellStyle name="원_2002-04강원랜드-슬러트머신" xfId="860"/>
    <cellStyle name="원_2002-04메가컴-외주무대" xfId="861"/>
    <cellStyle name="원_2002-04엘지애드-무대" xfId="862"/>
    <cellStyle name="원_2002-05강원랜드-슬러트머신(넥스터)" xfId="863"/>
    <cellStyle name="원_2002-05경기경찰청-냉온수기공사" xfId="864"/>
    <cellStyle name="원_2002-05대통령비서실-카페트" xfId="865"/>
    <cellStyle name="원_2002결과표" xfId="866"/>
    <cellStyle name="원_2002결과표_강원지역본부(2006년_060109)" xfId="867"/>
    <cellStyle name="원_2002결과표_경남지역본부-" xfId="868"/>
    <cellStyle name="원_2002결과표_경북지역본부-" xfId="869"/>
    <cellStyle name="원_2002결과표_중부지역본부-" xfId="870"/>
    <cellStyle name="원_2002결과표_충청지역본부-" xfId="871"/>
    <cellStyle name="원_2002결과표_통행료면탈방지시스템(최종)" xfId="872"/>
    <cellStyle name="원_2002결과표_호남지역본부-" xfId="873"/>
    <cellStyle name="원_2002결과표1" xfId="874"/>
    <cellStyle name="원_2002년 설치" xfId="8494"/>
    <cellStyle name="원_2002년 설치_2006조화방조제시행계획서(1)" xfId="8495"/>
    <cellStyle name="원_2002년 합판거푸집" xfId="8496"/>
    <cellStyle name="원_2002년 합판거푸집_2006조화방조제시행계획서(1)" xfId="8497"/>
    <cellStyle name="원_2002년2,3월" xfId="8498"/>
    <cellStyle name="원_2002년2,3월_2006조화방조제시행계획서(1)" xfId="8499"/>
    <cellStyle name="원_2003-01정일사-표창5종" xfId="875"/>
    <cellStyle name="원_2006조화방조제시행계획서(1)" xfId="8500"/>
    <cellStyle name="원_2008수문(5x5이하) 일위_상반기" xfId="11561"/>
    <cellStyle name="원_2008수문(5x5초과) 일위_상반기" xfId="11562"/>
    <cellStyle name="원_21.공사비명세서(주남배수로)" xfId="11563"/>
    <cellStyle name="원_22.공사비명세서(주남3배수로)" xfId="11564"/>
    <cellStyle name="원_23.공사비명세서(노연승수로)" xfId="11565"/>
    <cellStyle name="원_3.공사비명세서(산남)" xfId="11566"/>
    <cellStyle name="원_3935_공사비총괄표양식" xfId="11567"/>
    <cellStyle name="원_4.공사비명세서(민내포)" xfId="11568"/>
    <cellStyle name="원_5.'09년 수문(5x5초과) 일위_상반기" xfId="11569"/>
    <cellStyle name="원_5.공사비명세서(송제)" xfId="11570"/>
    <cellStyle name="원_6.공사비명세서(장구산2)" xfId="11571"/>
    <cellStyle name="원_8.자재단가" xfId="8501"/>
    <cellStyle name="원_9.공사비명세서(산남수문)" xfId="11572"/>
    <cellStyle name="원_BID" xfId="8502"/>
    <cellStyle name="원_Pilot플랜트-계변경" xfId="954"/>
    <cellStyle name="원_Pilot플랜트이전설치-변경최종" xfId="955"/>
    <cellStyle name="원_SW(케이비)" xfId="956"/>
    <cellStyle name="원_간지,목차,페이지,표지" xfId="876"/>
    <cellStyle name="원_강남지구(1)" xfId="8503"/>
    <cellStyle name="원_강원지역본부(2006년_060109)" xfId="877"/>
    <cellStyle name="원_견적" xfId="8504"/>
    <cellStyle name="원_결재(관동취입보)" xfId="8505"/>
    <cellStyle name="원_경남지역본부-" xfId="878"/>
    <cellStyle name="원_경북지역본부-" xfId="879"/>
    <cellStyle name="원_경찰청-근무,기동복" xfId="880"/>
    <cellStyle name="원_공사비2001-06" xfId="8506"/>
    <cellStyle name="원_공사비2001-06_2006조화방조제시행계획서(1)" xfId="8507"/>
    <cellStyle name="원_공사비2001-07" xfId="8508"/>
    <cellStyle name="원_공사비2001-07_2006조화방조제시행계획서(1)" xfId="8509"/>
    <cellStyle name="원_공사일반관리비양식" xfId="881"/>
    <cellStyle name="원_공종별내역서" xfId="8510"/>
    <cellStyle name="원_관리동sw" xfId="882"/>
    <cellStyle name="원_광주배수장" xfId="8511"/>
    <cellStyle name="원_구조물공" xfId="8512"/>
    <cellStyle name="원_금계공사비" xfId="8513"/>
    <cellStyle name="원_기초공사" xfId="883"/>
    <cellStyle name="원_남광TS-60B(둔기교)" xfId="8514"/>
    <cellStyle name="원_남광TS-60B(둔기교)_2006조화방조제시행계획서(1)" xfId="8515"/>
    <cellStyle name="원_남포보완0610-2" xfId="8516"/>
    <cellStyle name="원_내역서(해룡문화)" xfId="8517"/>
    <cellStyle name="원_내역표지" xfId="8518"/>
    <cellStyle name="원_내역표지_2006조화방조제시행계획서(1)" xfId="8519"/>
    <cellStyle name="원_네인텍정보기술-회로카드(수현)" xfId="884"/>
    <cellStyle name="원_노일계약내역(조정)" xfId="8520"/>
    <cellStyle name="원_대기해양노무비" xfId="885"/>
    <cellStyle name="원_대북자재8월분" xfId="886"/>
    <cellStyle name="원_대북자재8월분-1" xfId="887"/>
    <cellStyle name="원_동산용사촌수현(원본)" xfId="888"/>
    <cellStyle name="원_동산용사촌수현(원본)_강원지역본부(2006년_060109)" xfId="889"/>
    <cellStyle name="원_동산용사촌수현(원본)_경남지역본부-" xfId="890"/>
    <cellStyle name="원_동산용사촌수현(원본)_경북지역본부-" xfId="891"/>
    <cellStyle name="원_동산용사촌수현(원본)_중부지역본부-" xfId="892"/>
    <cellStyle name="원_동산용사촌수현(원본)_충청지역본부-" xfId="893"/>
    <cellStyle name="원_동산용사촌수현(원본)_통행료면탈방지시스템(최종)" xfId="894"/>
    <cellStyle name="원_동산용사촌수현(원본)_호남지역본부-" xfId="895"/>
    <cellStyle name="원_동읍지구배수개선사업(수원공(수정분2)" xfId="11573"/>
    <cellStyle name="원_매내천" xfId="8521"/>
    <cellStyle name="원_매내천_수량산출" xfId="8522"/>
    <cellStyle name="원_매내천_수량산출_1" xfId="8523"/>
    <cellStyle name="원_매내천_수량산출서1" xfId="8524"/>
    <cellStyle name="원_목차" xfId="896"/>
    <cellStyle name="원_민내포배수장공사비" xfId="11574"/>
    <cellStyle name="원_배수공" xfId="8525"/>
    <cellStyle name="원_백제군사전시1" xfId="897"/>
    <cellStyle name="원_보성회령제사통-변경1" xfId="8526"/>
    <cellStyle name="원_보성회령제사통-변경1_2006조화방조제시행계획서(1)" xfId="8527"/>
    <cellStyle name="원_보완석집(2003년8월 내측쌓기증가)" xfId="8528"/>
    <cellStyle name="원_봉산지구0607" xfId="8529"/>
    <cellStyle name="원_분삼배수장공사비" xfId="11575"/>
    <cellStyle name="원_산남배수장공사비" xfId="11576"/>
    <cellStyle name="원_서부취수기계" xfId="11577"/>
    <cellStyle name="원_설계내역(할증삭제)" xfId="11578"/>
    <cellStyle name="원_세풍승인" xfId="8530"/>
    <cellStyle name="원_세풍승인_2006조화방조제시행계획서(1)" xfId="8531"/>
    <cellStyle name="원_송제배수장공사비" xfId="11579"/>
    <cellStyle name="원_수량(가동보)" xfId="8532"/>
    <cellStyle name="원_수량산출" xfId="8533"/>
    <cellStyle name="원_수량산출_1" xfId="8534"/>
    <cellStyle name="원_수량산출_1_남관3리 자동수문" xfId="8535"/>
    <cellStyle name="원_수량산출_2" xfId="8536"/>
    <cellStyle name="원_수량산출서1" xfId="8537"/>
    <cellStyle name="원_수문(5x5이하) 일위-곽노임2개수정" xfId="11580"/>
    <cellStyle name="원_수문(5x5초과)하반기일위" xfId="11581"/>
    <cellStyle name="원_수문_5m이하(2006년_3월)" xfId="11582"/>
    <cellStyle name="원_수문내역및계산(4.0x2.5)(최종)" xfId="11583"/>
    <cellStyle name="원_수초제거기(대양기계)" xfId="898"/>
    <cellStyle name="원_수초제거기(대양기계)_강원지역본부(2006년_060109)" xfId="899"/>
    <cellStyle name="원_수초제거기(대양기계)_경남지역본부-" xfId="900"/>
    <cellStyle name="원_수초제거기(대양기계)_경북지역본부-" xfId="901"/>
    <cellStyle name="원_수초제거기(대양기계)_중부지역본부-" xfId="902"/>
    <cellStyle name="원_수초제거기(대양기계)_충청지역본부-" xfId="903"/>
    <cellStyle name="원_수초제거기(대양기계)_통행료면탈방지시스템(최종)" xfId="904"/>
    <cellStyle name="원_수초제거기(대양기계)_호남지역본부-" xfId="905"/>
    <cellStyle name="원_순천구룡" xfId="8538"/>
    <cellStyle name="원_순천구룡_2006조화방조제시행계획서(1)" xfId="8539"/>
    <cellStyle name="원_순천지부구룡해룡" xfId="8540"/>
    <cellStyle name="원_순천지부구룡해룡_2006조화방조제시행계획서(1)" xfId="8541"/>
    <cellStyle name="원_시설용역" xfId="906"/>
    <cellStyle name="원_암전정밀실체현미경(수현)" xfId="907"/>
    <cellStyle name="원_양장지구0609" xfId="8542"/>
    <cellStyle name="원_오로보완(0111)" xfId="8543"/>
    <cellStyle name="원_오리엔탈" xfId="908"/>
    <cellStyle name="원_오산양수장자동화(보완내역서)" xfId="8544"/>
    <cellStyle name="원_용지조서" xfId="8545"/>
    <cellStyle name="원_원본 - 한국전기교통-개선형신호등 4종" xfId="909"/>
    <cellStyle name="원_원본 - 한국전기교통-개선형신호등 4종_강원지역본부(2006년_060109)" xfId="910"/>
    <cellStyle name="원_원본 - 한국전기교통-개선형신호등 4종_경남지역본부-" xfId="911"/>
    <cellStyle name="원_원본 - 한국전기교통-개선형신호등 4종_경북지역본부-" xfId="912"/>
    <cellStyle name="원_원본 - 한국전기교통-개선형신호등 4종_중부지역본부-" xfId="913"/>
    <cellStyle name="원_원본 - 한국전기교통-개선형신호등 4종_충청지역본부-" xfId="914"/>
    <cellStyle name="원_원본 - 한국전기교통-개선형신호등 4종_통행료면탈방지시스템(최종)" xfId="915"/>
    <cellStyle name="원_원본 - 한국전기교통-개선형신호등 4종_호남지역본부-" xfId="916"/>
    <cellStyle name="원_유등배수장공사비" xfId="11584"/>
    <cellStyle name="원_인흥공사비(수지예산서)" xfId="8546"/>
    <cellStyle name="원_일위대가" xfId="8547"/>
    <cellStyle name="원_장구산2배수장공사비" xfId="11585"/>
    <cellStyle name="원_장흥광평양수장" xfId="8548"/>
    <cellStyle name="원_장흥광평양수장_2006조화방조제시행계획서(1)" xfId="8549"/>
    <cellStyle name="원_전북 용산지구 다단 21×1.2-2련(020417)" xfId="8550"/>
    <cellStyle name="원_전북 용산지구 다단 21×1.2-2련(020417)_2006조화방조제시행계획서(1)" xfId="8551"/>
    <cellStyle name="원_점리내역" xfId="8552"/>
    <cellStyle name="원_제경비율모음" xfId="917"/>
    <cellStyle name="원_제조원가" xfId="918"/>
    <cellStyle name="원_조달청-B판사천강교제작(최종본)" xfId="927"/>
    <cellStyle name="원_조달청-대북지원3차(최수현)" xfId="919"/>
    <cellStyle name="원_조달청-대북지원4차(최수현)" xfId="920"/>
    <cellStyle name="원_조달청-대북지원5차(최수현)" xfId="921"/>
    <cellStyle name="원_조달청-대북지원6차(번호)" xfId="922"/>
    <cellStyle name="원_조달청-대북지원6차(최수현)" xfId="923"/>
    <cellStyle name="원_조달청-대북지원7차(최수현)" xfId="924"/>
    <cellStyle name="원_조달청-대북지원8차(최수현)" xfId="925"/>
    <cellStyle name="원_조달청-대북지원9차(최수현)" xfId="926"/>
    <cellStyle name="원_중부지역본부-" xfId="928"/>
    <cellStyle name="원_중앙선관위(투표,개표)" xfId="929"/>
    <cellStyle name="원_중앙선관위(투표,개표)_강원지역본부(2006년_060109)" xfId="930"/>
    <cellStyle name="원_중앙선관위(투표,개표)_경남지역본부-" xfId="931"/>
    <cellStyle name="원_중앙선관위(투표,개표)_경북지역본부-" xfId="932"/>
    <cellStyle name="원_중앙선관위(투표,개표)_중부지역본부-" xfId="933"/>
    <cellStyle name="원_중앙선관위(투표,개표)_충청지역본부-" xfId="934"/>
    <cellStyle name="원_중앙선관위(투표,개표)_통행료면탈방지시스템(최종)" xfId="935"/>
    <cellStyle name="원_중앙선관위(투표,개표)_호남지역본부-" xfId="936"/>
    <cellStyle name="원_중앙선관위(투표,개표)-사본" xfId="937"/>
    <cellStyle name="원_진도 보전지구" xfId="8553"/>
    <cellStyle name="원_진도 보전지구_2006조화방조제시행계획서(1)" xfId="8554"/>
    <cellStyle name="원_진도마산2차제출F18x21" xfId="8555"/>
    <cellStyle name="원_창봉지급자재단가" xfId="8556"/>
    <cellStyle name="원_철공가공조립" xfId="938"/>
    <cellStyle name="원_최종-한국전기교통-개선형신호등 4종(공수조정)" xfId="939"/>
    <cellStyle name="원_최종-한국전기교통-개선형신호등 4종(공수조정)_강원지역본부(2006년_060109)" xfId="940"/>
    <cellStyle name="원_최종-한국전기교통-개선형신호등 4종(공수조정)_경남지역본부-" xfId="941"/>
    <cellStyle name="원_최종-한국전기교통-개선형신호등 4종(공수조정)_경북지역본부-" xfId="942"/>
    <cellStyle name="원_최종-한국전기교통-개선형신호등 4종(공수조정)_중부지역본부-" xfId="943"/>
    <cellStyle name="원_최종-한국전기교통-개선형신호등 4종(공수조정)_충청지역본부-" xfId="944"/>
    <cellStyle name="원_최종-한국전기교통-개선형신호등 4종(공수조정)_통행료면탈방지시스템(최종)" xfId="945"/>
    <cellStyle name="원_최종-한국전기교통-개선형신호등 4종(공수조정)_호남지역본부-" xfId="946"/>
    <cellStyle name="원_충청지역본부-" xfId="947"/>
    <cellStyle name="원_취입보기계공사비" xfId="8557"/>
    <cellStyle name="원_코솔라-제조원가" xfId="948"/>
    <cellStyle name="원_토목투찰(대림)" xfId="8558"/>
    <cellStyle name="원_토지공사-간접비" xfId="949"/>
    <cellStyle name="원_통행료면탈방지시스템(최종)" xfId="950"/>
    <cellStyle name="원_평촌외1개소" xfId="8559"/>
    <cellStyle name="원_포장" xfId="8560"/>
    <cellStyle name="원_한국도로공사" xfId="951"/>
    <cellStyle name="원_한전내역서-최종" xfId="952"/>
    <cellStyle name="원_합판거푸집" xfId="8561"/>
    <cellStyle name="원_합판거푸집_2006조화방조제시행계획서(1)" xfId="8562"/>
    <cellStyle name="원_해룡월전문화마을영상원격2(순천프로8)(1)" xfId="8563"/>
    <cellStyle name="원_해룡최종2007시행계획(계약내역)" xfId="8564"/>
    <cellStyle name="원_호남지역본부-" xfId="953"/>
    <cellStyle name="원_황계(0203)" xfId="8565"/>
    <cellStyle name="유영" xfId="957"/>
    <cellStyle name="을지" xfId="8566"/>
    <cellStyle name="인원수(0.1)" xfId="11586"/>
    <cellStyle name="일반" xfId="8567"/>
    <cellStyle name="일위(소수점 1)" xfId="11587"/>
    <cellStyle name="일위대가" xfId="958"/>
    <cellStyle name="일정_K200창정비 (2)" xfId="4944"/>
    <cellStyle name="입력 2" xfId="1293"/>
    <cellStyle name="입력 2 2" xfId="1294"/>
    <cellStyle name="입력 2 3" xfId="1295"/>
    <cellStyle name="입력 2 4" xfId="1296"/>
    <cellStyle name="입력 3" xfId="6586"/>
    <cellStyle name="자리수" xfId="959"/>
    <cellStyle name="자리수 2" xfId="11688"/>
    <cellStyle name="자리수0" xfId="960"/>
    <cellStyle name="자리수0 10" xfId="8568"/>
    <cellStyle name="자리수0 11" xfId="8569"/>
    <cellStyle name="자리수0 12" xfId="8570"/>
    <cellStyle name="자리수0 13" xfId="8571"/>
    <cellStyle name="자리수0 14" xfId="8572"/>
    <cellStyle name="자리수0 15" xfId="8573"/>
    <cellStyle name="자리수0 16" xfId="8574"/>
    <cellStyle name="자리수0 17" xfId="8575"/>
    <cellStyle name="자리수0 18" xfId="8576"/>
    <cellStyle name="자리수0 19" xfId="8577"/>
    <cellStyle name="자리수0 2" xfId="8578"/>
    <cellStyle name="자리수0 20" xfId="8579"/>
    <cellStyle name="자리수0 21" xfId="8580"/>
    <cellStyle name="자리수0 22" xfId="8581"/>
    <cellStyle name="자리수0 23" xfId="8582"/>
    <cellStyle name="자리수0 24" xfId="8583"/>
    <cellStyle name="자리수0 25" xfId="11689"/>
    <cellStyle name="자리수0 3" xfId="8584"/>
    <cellStyle name="자리수0 4" xfId="8585"/>
    <cellStyle name="자리수0 5" xfId="8586"/>
    <cellStyle name="자리수0 6" xfId="8587"/>
    <cellStyle name="자리수0 7" xfId="8588"/>
    <cellStyle name="자리수0 8" xfId="8589"/>
    <cellStyle name="자리수0 9" xfId="8590"/>
    <cellStyle name="자리수0_8.자재단가" xfId="8591"/>
    <cellStyle name="잡품" xfId="11588"/>
    <cellStyle name="점선" xfId="961"/>
    <cellStyle name="정렬" xfId="6587"/>
    <cellStyle name="정렬범위" xfId="6588"/>
    <cellStyle name="제곱" xfId="8592"/>
    <cellStyle name="제목 1 2" xfId="1297"/>
    <cellStyle name="제목 1 2 2" xfId="1298"/>
    <cellStyle name="제목 1 2 3" xfId="1299"/>
    <cellStyle name="제목 1 2 4" xfId="1300"/>
    <cellStyle name="제목 1 3" xfId="6590"/>
    <cellStyle name="제목 1(左)" xfId="11589"/>
    <cellStyle name="제목 1(中)" xfId="11590"/>
    <cellStyle name="제목 2 2" xfId="1301"/>
    <cellStyle name="제목 2 2 2" xfId="1302"/>
    <cellStyle name="제목 2 2 3" xfId="1303"/>
    <cellStyle name="제목 2 2 4" xfId="1304"/>
    <cellStyle name="제목 2 3" xfId="6591"/>
    <cellStyle name="제목 3 2" xfId="1305"/>
    <cellStyle name="제목 3 2 2" xfId="1306"/>
    <cellStyle name="제목 3 2 3" xfId="1307"/>
    <cellStyle name="제목 3 2 4" xfId="1308"/>
    <cellStyle name="제목 3 3" xfId="6592"/>
    <cellStyle name="제목 4 2" xfId="1309"/>
    <cellStyle name="제목 4 2 2" xfId="1310"/>
    <cellStyle name="제목 4 2 3" xfId="1311"/>
    <cellStyle name="제목 4 2 4" xfId="1312"/>
    <cellStyle name="제목 4 3" xfId="6593"/>
    <cellStyle name="제목 5" xfId="1313"/>
    <cellStyle name="제목 5 2" xfId="1314"/>
    <cellStyle name="제목 5 3" xfId="1315"/>
    <cellStyle name="제목 5 4" xfId="1316"/>
    <cellStyle name="제목 6" xfId="6589"/>
    <cellStyle name="제목[1 줄]" xfId="962"/>
    <cellStyle name="제목[1 줄] 2" xfId="11591"/>
    <cellStyle name="제목[2줄 아래]" xfId="963"/>
    <cellStyle name="제목[2줄 아래] 2" xfId="11592"/>
    <cellStyle name="제목[2줄 위]" xfId="964"/>
    <cellStyle name="제목[2줄 위] 2" xfId="11593"/>
    <cellStyle name="제목1" xfId="965"/>
    <cellStyle name="제목1 2" xfId="11594"/>
    <cellStyle name="제목1.###(12)" xfId="11595"/>
    <cellStyle name="제목12" xfId="11596"/>
    <cellStyle name="제목12-1" xfId="11597"/>
    <cellStyle name="제목13" xfId="11598"/>
    <cellStyle name="제목15" xfId="11599"/>
    <cellStyle name="제목솔체20" xfId="11600"/>
    <cellStyle name="좋음 2" xfId="1317"/>
    <cellStyle name="좋음 2 2" xfId="1318"/>
    <cellStyle name="좋음 2 3" xfId="1319"/>
    <cellStyle name="좋음 2 4" xfId="1320"/>
    <cellStyle name="좋음 3" xfId="6594"/>
    <cellStyle name="좌괄호_박심배수구조물공" xfId="8593"/>
    <cellStyle name="좌측양괄호" xfId="8594"/>
    <cellStyle name="중기사용11" xfId="11601"/>
    <cellStyle name="중기사용11-1" xfId="11602"/>
    <cellStyle name="중기사용12" xfId="11603"/>
    <cellStyle name="중기사용13" xfId="11604"/>
    <cellStyle name="지수문제" xfId="11605"/>
    <cellStyle name="지정되지 않음" xfId="966"/>
    <cellStyle name="지하철정렬" xfId="6595"/>
    <cellStyle name="출력 2" xfId="1321"/>
    <cellStyle name="출력 2 2" xfId="1322"/>
    <cellStyle name="출력 2 3" xfId="1323"/>
    <cellStyle name="출력 2 4" xfId="1324"/>
    <cellStyle name="출력 3" xfId="6596"/>
    <cellStyle name="코드" xfId="4945"/>
    <cellStyle name="콤" xfId="6597"/>
    <cellStyle name="콤_수도권급수" xfId="8595"/>
    <cellStyle name="콤_수도권급수_1" xfId="8596"/>
    <cellStyle name="콤_수도권급수_1_투찰서(번암-지지)-최종" xfId="8597"/>
    <cellStyle name="콤_수도권급수_1_투찰서(이양-능주-109)" xfId="8598"/>
    <cellStyle name="콤_수도권급수_실행(김천-남면)" xfId="8599"/>
    <cellStyle name="콤_수도권급수_실행(김천-남면)_1" xfId="8600"/>
    <cellStyle name="콤_수도권급수_투찰서(남면-약목)" xfId="8601"/>
    <cellStyle name="콤_수도권급수_투찰서(남면-약목)_투찰서(이양-능주-109)" xfId="8602"/>
    <cellStyle name="콤_실행(전체;탐진강)" xfId="8603"/>
    <cellStyle name="콤_투찰서(검산-과선교)" xfId="8604"/>
    <cellStyle name="콤_투찰서(검산-과선교)_투찰서(남면-약목)" xfId="8605"/>
    <cellStyle name="콤_투찰서(검산-과선교)_투찰서(남면-약목)_투찰서(이양-능주-109)" xfId="8606"/>
    <cellStyle name="콤냡?&lt;_x000f_$??: `1_1 " xfId="967"/>
    <cellStyle name="콤마 " xfId="4946"/>
    <cellStyle name="콤마 [" xfId="6598"/>
    <cellStyle name="콤마 [#]" xfId="968"/>
    <cellStyle name="콤마 [#] 2" xfId="6599"/>
    <cellStyle name="콤마 []" xfId="969"/>
    <cellStyle name="콤마 [0.00]" xfId="8607"/>
    <cellStyle name="콤마 [0]" xfId="970"/>
    <cellStyle name="콤마 [0] 2" xfId="11606"/>
    <cellStyle name="콤마 [0]_국영테크" xfId="8855"/>
    <cellStyle name="콤마 [0]_대정기계" xfId="8852"/>
    <cellStyle name="콤마 [0]_동계아시아_전시물(경비분석)" xfId="8856"/>
    <cellStyle name="콤마 [0]_모형제조" xfId="8831"/>
    <cellStyle name="콤마 [0]_시장가방" xfId="8828"/>
    <cellStyle name="콤마 [0]_임율98_제조노임" xfId="9"/>
    <cellStyle name="콤마 [0]_크레인외 13점" xfId="10"/>
    <cellStyle name="콤마 [0]기기자재비" xfId="971"/>
    <cellStyle name="콤마 [000]" xfId="8608"/>
    <cellStyle name="콤마 [2]" xfId="972"/>
    <cellStyle name="콤마 [2] 2" xfId="6600"/>
    <cellStyle name="콤마 [금액]" xfId="973"/>
    <cellStyle name="콤마 [소수]" xfId="974"/>
    <cellStyle name="콤마 [소수] 2" xfId="6601"/>
    <cellStyle name="콤마 [수량]" xfId="975"/>
    <cellStyle name="콤마 [수량] 2" xfId="6602"/>
    <cellStyle name="콤마 &lt;0&gt;" xfId="8609"/>
    <cellStyle name="콤마[ ]" xfId="976"/>
    <cellStyle name="콤마[ ] 2" xfId="11607"/>
    <cellStyle name="콤마[*]" xfId="977"/>
    <cellStyle name="콤마[*] 2" xfId="11608"/>
    <cellStyle name="콤마[.]" xfId="978"/>
    <cellStyle name="콤마[.] 2" xfId="11609"/>
    <cellStyle name="콤마[0]" xfId="979"/>
    <cellStyle name="콤마[0] 2" xfId="11610"/>
    <cellStyle name="콤마_  종  합  " xfId="980"/>
    <cellStyle name="큐준_주택수주_주택용지_1" xfId="11611"/>
    <cellStyle name="통" xfId="6603"/>
    <cellStyle name="통_수도권급수" xfId="8610"/>
    <cellStyle name="통_수도권급수_1" xfId="8611"/>
    <cellStyle name="통_수도권급수_1_투찰서(번암-지지)-최종" xfId="8612"/>
    <cellStyle name="통_수도권급수_1_투찰서(이양-능주-109)" xfId="8613"/>
    <cellStyle name="통_수도권급수_실행(김천-남면)" xfId="8614"/>
    <cellStyle name="통_수도권급수_실행(김천-남면)_1" xfId="8615"/>
    <cellStyle name="통_수도권급수_투찰서(남면-약목)" xfId="8616"/>
    <cellStyle name="통_수도권급수_투찰서(남면-약목)_투찰서(이양-능주-109)" xfId="8617"/>
    <cellStyle name="통_실행(전체;탐진강)" xfId="8618"/>
    <cellStyle name="통_투찰서(검산-과선교)" xfId="8619"/>
    <cellStyle name="통_투찰서(검산-과선교)_투찰서(남면-약목)" xfId="8620"/>
    <cellStyle name="통_투찰서(검산-과선교)_투찰서(남면-약목)_투찰서(이양-능주-109)" xfId="8621"/>
    <cellStyle name="통윗 [0]_T-100 일반지 " xfId="11690"/>
    <cellStyle name="통화 [" xfId="6604"/>
    <cellStyle name="通貨 [0.00]_GUIDE" xfId="6735"/>
    <cellStyle name="통화 [0] 2" xfId="6736"/>
    <cellStyle name="통화 [0] 2 2" xfId="6737"/>
    <cellStyle name="통화 [0] 2 2 2" xfId="6738"/>
    <cellStyle name="통화 [0] 2 2 2 2" xfId="6739"/>
    <cellStyle name="통화 [0] 2 2 2 3" xfId="6740"/>
    <cellStyle name="통화 [0] 3" xfId="6741"/>
    <cellStyle name="통화 [0] 3 2" xfId="8622"/>
    <cellStyle name="통화 [0] 3 3" xfId="8623"/>
    <cellStyle name="통화 [0] 3 4" xfId="8624"/>
    <cellStyle name="통화 [0] 4" xfId="6742"/>
    <cellStyle name="통화 [0] 4 2" xfId="11691"/>
    <cellStyle name="通貨_BOQ SHEET" xfId="6743"/>
    <cellStyle name="퍼센트" xfId="981"/>
    <cellStyle name="퍼센트 10" xfId="8625"/>
    <cellStyle name="퍼센트 11" xfId="8626"/>
    <cellStyle name="퍼센트 12" xfId="8627"/>
    <cellStyle name="퍼센트 13" xfId="8628"/>
    <cellStyle name="퍼센트 14" xfId="8629"/>
    <cellStyle name="퍼센트 15" xfId="8630"/>
    <cellStyle name="퍼센트 16" xfId="8631"/>
    <cellStyle name="퍼센트 17" xfId="8632"/>
    <cellStyle name="퍼센트 18" xfId="8633"/>
    <cellStyle name="퍼센트 19" xfId="8634"/>
    <cellStyle name="퍼센트 2" xfId="8635"/>
    <cellStyle name="퍼센트 20" xfId="8636"/>
    <cellStyle name="퍼센트 21" xfId="8637"/>
    <cellStyle name="퍼센트 22" xfId="8638"/>
    <cellStyle name="퍼센트 23" xfId="8639"/>
    <cellStyle name="퍼센트 24" xfId="8640"/>
    <cellStyle name="퍼센트 25" xfId="11692"/>
    <cellStyle name="퍼센트 3" xfId="8641"/>
    <cellStyle name="퍼센트 4" xfId="8642"/>
    <cellStyle name="퍼센트 5" xfId="8643"/>
    <cellStyle name="퍼센트 6" xfId="8644"/>
    <cellStyle name="퍼센트 7" xfId="8645"/>
    <cellStyle name="퍼센트 8" xfId="8646"/>
    <cellStyle name="퍼센트 9" xfId="8647"/>
    <cellStyle name="퍼센트_8.자재단가" xfId="8648"/>
    <cellStyle name="표" xfId="6605"/>
    <cellStyle name="표_수도권급수" xfId="8649"/>
    <cellStyle name="표_수도권급수_1" xfId="8650"/>
    <cellStyle name="표_수도권급수_1_투찰서(번암-지지)-최종" xfId="8651"/>
    <cellStyle name="표_수도권급수_1_투찰서(이양-능주-109)" xfId="8652"/>
    <cellStyle name="표_수도권급수_실행(김천-남면)" xfId="8653"/>
    <cellStyle name="표_수도권급수_실행(김천-남면)_1" xfId="8654"/>
    <cellStyle name="표_수도권급수_투찰서(남면-약목)" xfId="8655"/>
    <cellStyle name="표_수도권급수_투찰서(남면-약목)_투찰서(이양-능주-109)" xfId="8656"/>
    <cellStyle name="표_실행(전체;탐진강)" xfId="8657"/>
    <cellStyle name="표_투찰서(검산-과선교)" xfId="8658"/>
    <cellStyle name="표_투찰서(검산-과선교)_투찰서(남면-약목)" xfId="8659"/>
    <cellStyle name="표_투찰서(검산-과선교)_투찰서(남면-약목)_투찰서(이양-능주-109)" xfId="8660"/>
    <cellStyle name="표머릿글(上)" xfId="11612"/>
    <cellStyle name="표머릿글(中)" xfId="11613"/>
    <cellStyle name="표머릿글(下)" xfId="11614"/>
    <cellStyle name="표서식" xfId="6606"/>
    <cellStyle name="표제목" xfId="8661"/>
    <cellStyle name="표준" xfId="0" builtinId="0"/>
    <cellStyle name="표준 - Styl1" xfId="982"/>
    <cellStyle name="표준 - Styl2" xfId="11615"/>
    <cellStyle name="표준 - Styl3" xfId="11616"/>
    <cellStyle name="표준 - Styl4" xfId="11617"/>
    <cellStyle name="표준 - Styl5" xfId="11618"/>
    <cellStyle name="표준 - Styl6" xfId="11619"/>
    <cellStyle name="표준 - Styl7" xfId="11620"/>
    <cellStyle name="표준 - Styl8" xfId="11621"/>
    <cellStyle name="표준 10" xfId="1325"/>
    <cellStyle name="표준 10 10" xfId="1326"/>
    <cellStyle name="표준 10 11" xfId="1327"/>
    <cellStyle name="표준 10 12" xfId="1328"/>
    <cellStyle name="표준 10 13" xfId="1329"/>
    <cellStyle name="표준 10 14" xfId="1330"/>
    <cellStyle name="표준 10 15" xfId="1331"/>
    <cellStyle name="표준 10 16" xfId="1332"/>
    <cellStyle name="표준 10 17" xfId="1333"/>
    <cellStyle name="표준 10 18" xfId="1334"/>
    <cellStyle name="표준 10 19" xfId="1335"/>
    <cellStyle name="표준 10 2" xfId="1336"/>
    <cellStyle name="표준 10 2 2" xfId="6745"/>
    <cellStyle name="표준 10 20" xfId="1337"/>
    <cellStyle name="표준 10 21" xfId="1338"/>
    <cellStyle name="표준 10 22" xfId="1339"/>
    <cellStyle name="표준 10 23" xfId="1340"/>
    <cellStyle name="표준 10 24" xfId="1341"/>
    <cellStyle name="표준 10 25" xfId="1342"/>
    <cellStyle name="표준 10 26" xfId="1343"/>
    <cellStyle name="표준 10 27" xfId="1344"/>
    <cellStyle name="표준 10 28" xfId="1345"/>
    <cellStyle name="표준 10 29" xfId="1346"/>
    <cellStyle name="표준 10 3" xfId="1347"/>
    <cellStyle name="표준 10 3 2" xfId="6746"/>
    <cellStyle name="표준 10 30" xfId="1348"/>
    <cellStyle name="표준 10 31" xfId="1349"/>
    <cellStyle name="표준 10 32" xfId="1350"/>
    <cellStyle name="표준 10 33" xfId="1351"/>
    <cellStyle name="표준 10 34" xfId="1352"/>
    <cellStyle name="표준 10 35" xfId="1353"/>
    <cellStyle name="표준 10 36" xfId="1354"/>
    <cellStyle name="표준 10 37" xfId="1355"/>
    <cellStyle name="표준 10 38" xfId="1356"/>
    <cellStyle name="표준 10 39" xfId="1357"/>
    <cellStyle name="표준 10 4" xfId="1358"/>
    <cellStyle name="표준 10 4 2" xfId="11693"/>
    <cellStyle name="표준 10 40" xfId="6744"/>
    <cellStyle name="표준 10 41" xfId="11694"/>
    <cellStyle name="표준 10 5" xfId="1359"/>
    <cellStyle name="표준 10 6" xfId="1360"/>
    <cellStyle name="표준 10 7" xfId="1361"/>
    <cellStyle name="표준 10 8" xfId="1362"/>
    <cellStyle name="표준 10 9" xfId="1363"/>
    <cellStyle name="표준 100" xfId="8662"/>
    <cellStyle name="표준 101" xfId="8663"/>
    <cellStyle name="표준 102" xfId="8664"/>
    <cellStyle name="표준 103" xfId="8665"/>
    <cellStyle name="표준 104" xfId="8666"/>
    <cellStyle name="표준 105" xfId="8667"/>
    <cellStyle name="표준 106" xfId="8668"/>
    <cellStyle name="표준 107" xfId="8669"/>
    <cellStyle name="표준 108" xfId="8670"/>
    <cellStyle name="표준 109" xfId="8671"/>
    <cellStyle name="표준 11" xfId="11"/>
    <cellStyle name="표준 11 10" xfId="1364"/>
    <cellStyle name="표준 11 11" xfId="1365"/>
    <cellStyle name="표준 11 12" xfId="1366"/>
    <cellStyle name="표준 11 13" xfId="1367"/>
    <cellStyle name="표준 11 14" xfId="1368"/>
    <cellStyle name="표준 11 15" xfId="1369"/>
    <cellStyle name="표준 11 16" xfId="1370"/>
    <cellStyle name="표준 11 17" xfId="1371"/>
    <cellStyle name="표준 11 18" xfId="1372"/>
    <cellStyle name="표준 11 19" xfId="1373"/>
    <cellStyle name="표준 11 2" xfId="1374"/>
    <cellStyle name="표준 11 2 2" xfId="6747"/>
    <cellStyle name="표준 11 20" xfId="1375"/>
    <cellStyle name="표준 11 21" xfId="1376"/>
    <cellStyle name="표준 11 22" xfId="1377"/>
    <cellStyle name="표준 11 23" xfId="1378"/>
    <cellStyle name="표준 11 24" xfId="1379"/>
    <cellStyle name="표준 11 25" xfId="1380"/>
    <cellStyle name="표준 11 26" xfId="1381"/>
    <cellStyle name="표준 11 27" xfId="1382"/>
    <cellStyle name="표준 11 28" xfId="1383"/>
    <cellStyle name="표준 11 29" xfId="1384"/>
    <cellStyle name="표준 11 3" xfId="1385"/>
    <cellStyle name="표준 11 30" xfId="1386"/>
    <cellStyle name="표준 11 31" xfId="1387"/>
    <cellStyle name="표준 11 32" xfId="1388"/>
    <cellStyle name="표준 11 33" xfId="1389"/>
    <cellStyle name="표준 11 34" xfId="1390"/>
    <cellStyle name="표준 11 35" xfId="1391"/>
    <cellStyle name="표준 11 36" xfId="1392"/>
    <cellStyle name="표준 11 37" xfId="1393"/>
    <cellStyle name="표준 11 38" xfId="1394"/>
    <cellStyle name="표준 11 39" xfId="1395"/>
    <cellStyle name="표준 11 4" xfId="1396"/>
    <cellStyle name="표준 11 5" xfId="1397"/>
    <cellStyle name="표준 11 6" xfId="1398"/>
    <cellStyle name="표준 11 7" xfId="1399"/>
    <cellStyle name="표준 11 8" xfId="1400"/>
    <cellStyle name="표준 11 9" xfId="1401"/>
    <cellStyle name="표준 110" xfId="8672"/>
    <cellStyle name="표준 111" xfId="8673"/>
    <cellStyle name="표준 112" xfId="8674"/>
    <cellStyle name="표준 113" xfId="8675"/>
    <cellStyle name="표준 114" xfId="8676"/>
    <cellStyle name="표준 115" xfId="8677"/>
    <cellStyle name="표준 116" xfId="8678"/>
    <cellStyle name="표준 117" xfId="8679"/>
    <cellStyle name="표준 118" xfId="8680"/>
    <cellStyle name="표준 119" xfId="8681"/>
    <cellStyle name="표준 12" xfId="1402"/>
    <cellStyle name="표준 12 10" xfId="1403"/>
    <cellStyle name="표준 12 11" xfId="1404"/>
    <cellStyle name="표준 12 12" xfId="1405"/>
    <cellStyle name="표준 12 13" xfId="1406"/>
    <cellStyle name="표준 12 14" xfId="1407"/>
    <cellStyle name="표준 12 15" xfId="1408"/>
    <cellStyle name="표준 12 16" xfId="1409"/>
    <cellStyle name="표준 12 17" xfId="1410"/>
    <cellStyle name="표준 12 18" xfId="1411"/>
    <cellStyle name="표준 12 19" xfId="1412"/>
    <cellStyle name="표준 12 2" xfId="1413"/>
    <cellStyle name="표준 12 20" xfId="1414"/>
    <cellStyle name="표준 12 21" xfId="1415"/>
    <cellStyle name="표준 12 22" xfId="1416"/>
    <cellStyle name="표준 12 23" xfId="1417"/>
    <cellStyle name="표준 12 24" xfId="1418"/>
    <cellStyle name="표준 12 25" xfId="1419"/>
    <cellStyle name="표준 12 26" xfId="1420"/>
    <cellStyle name="표준 12 27" xfId="1421"/>
    <cellStyle name="표준 12 28" xfId="1422"/>
    <cellStyle name="표준 12 29" xfId="1423"/>
    <cellStyle name="표준 12 3" xfId="1424"/>
    <cellStyle name="표준 12 30" xfId="1425"/>
    <cellStyle name="표준 12 31" xfId="1426"/>
    <cellStyle name="표준 12 32" xfId="1427"/>
    <cellStyle name="표준 12 33" xfId="1428"/>
    <cellStyle name="표준 12 34" xfId="1429"/>
    <cellStyle name="표준 12 35" xfId="1430"/>
    <cellStyle name="표준 12 36" xfId="1431"/>
    <cellStyle name="표준 12 37" xfId="1432"/>
    <cellStyle name="표준 12 38" xfId="1433"/>
    <cellStyle name="표준 12 39" xfId="1434"/>
    <cellStyle name="표준 12 4" xfId="1435"/>
    <cellStyle name="표준 12 5" xfId="1436"/>
    <cellStyle name="표준 12 6" xfId="1437"/>
    <cellStyle name="표준 12 7" xfId="1438"/>
    <cellStyle name="표준 12 8" xfId="1439"/>
    <cellStyle name="표준 12 9" xfId="1440"/>
    <cellStyle name="표준 120" xfId="8682"/>
    <cellStyle name="표준 121" xfId="8683"/>
    <cellStyle name="표준 122" xfId="8684"/>
    <cellStyle name="표준 123" xfId="8685"/>
    <cellStyle name="표준 124" xfId="8686"/>
    <cellStyle name="표준 125" xfId="8687"/>
    <cellStyle name="표준 126" xfId="8688"/>
    <cellStyle name="표준 127" xfId="8764"/>
    <cellStyle name="표준 128" xfId="8785"/>
    <cellStyle name="표준 129" xfId="8803"/>
    <cellStyle name="표준 13" xfId="1441"/>
    <cellStyle name="표준 13 10" xfId="1442"/>
    <cellStyle name="표준 13 11" xfId="1443"/>
    <cellStyle name="표준 13 12" xfId="1444"/>
    <cellStyle name="표준 13 13" xfId="1445"/>
    <cellStyle name="표준 13 14" xfId="1446"/>
    <cellStyle name="표준 13 15" xfId="1447"/>
    <cellStyle name="표준 13 16" xfId="1448"/>
    <cellStyle name="표준 13 17" xfId="1449"/>
    <cellStyle name="표준 13 18" xfId="1450"/>
    <cellStyle name="표준 13 19" xfId="1451"/>
    <cellStyle name="표준 13 2" xfId="1452"/>
    <cellStyle name="표준 13 20" xfId="1453"/>
    <cellStyle name="표준 13 21" xfId="1454"/>
    <cellStyle name="표준 13 22" xfId="1455"/>
    <cellStyle name="표준 13 23" xfId="1456"/>
    <cellStyle name="표준 13 24" xfId="1457"/>
    <cellStyle name="표준 13 25" xfId="1458"/>
    <cellStyle name="표준 13 26" xfId="1459"/>
    <cellStyle name="표준 13 27" xfId="1460"/>
    <cellStyle name="표준 13 28" xfId="1461"/>
    <cellStyle name="표준 13 29" xfId="1462"/>
    <cellStyle name="표준 13 3" xfId="1463"/>
    <cellStyle name="표준 13 30" xfId="1464"/>
    <cellStyle name="표준 13 31" xfId="1465"/>
    <cellStyle name="표준 13 32" xfId="1466"/>
    <cellStyle name="표준 13 33" xfId="1467"/>
    <cellStyle name="표준 13 34" xfId="1468"/>
    <cellStyle name="표준 13 35" xfId="1469"/>
    <cellStyle name="표준 13 36" xfId="1470"/>
    <cellStyle name="표준 13 37" xfId="1471"/>
    <cellStyle name="표준 13 38" xfId="1472"/>
    <cellStyle name="표준 13 39" xfId="1473"/>
    <cellStyle name="표준 13 4" xfId="1474"/>
    <cellStyle name="표준 13 5" xfId="1475"/>
    <cellStyle name="표준 13 6" xfId="1476"/>
    <cellStyle name="표준 13 7" xfId="1477"/>
    <cellStyle name="표준 13 8" xfId="1478"/>
    <cellStyle name="표준 13 9" xfId="1479"/>
    <cellStyle name="표준 130" xfId="8782"/>
    <cellStyle name="표준 131" xfId="8806"/>
    <cellStyle name="표준 132" xfId="8809"/>
    <cellStyle name="표준 133" xfId="8812"/>
    <cellStyle name="표준 134" xfId="8815"/>
    <cellStyle name="표준 135" xfId="8844"/>
    <cellStyle name="표준 136" xfId="8845"/>
    <cellStyle name="표준 137" xfId="8847"/>
    <cellStyle name="표준 137 2" xfId="11782"/>
    <cellStyle name="표준 138" xfId="11695"/>
    <cellStyle name="표준 139" xfId="11696"/>
    <cellStyle name="표준 14" xfId="1480"/>
    <cellStyle name="표준 14 10" xfId="1481"/>
    <cellStyle name="표준 14 11" xfId="1482"/>
    <cellStyle name="표준 14 12" xfId="1483"/>
    <cellStyle name="표준 14 13" xfId="1484"/>
    <cellStyle name="표준 14 14" xfId="1485"/>
    <cellStyle name="표준 14 15" xfId="1486"/>
    <cellStyle name="표준 14 16" xfId="1487"/>
    <cellStyle name="표준 14 17" xfId="1488"/>
    <cellStyle name="표준 14 18" xfId="1489"/>
    <cellStyle name="표준 14 19" xfId="1490"/>
    <cellStyle name="표준 14 2" xfId="1491"/>
    <cellStyle name="표준 14 20" xfId="1492"/>
    <cellStyle name="표준 14 21" xfId="1493"/>
    <cellStyle name="표준 14 22" xfId="1494"/>
    <cellStyle name="표준 14 23" xfId="1495"/>
    <cellStyle name="표준 14 24" xfId="1496"/>
    <cellStyle name="표준 14 25" xfId="1497"/>
    <cellStyle name="표준 14 26" xfId="1498"/>
    <cellStyle name="표준 14 27" xfId="1499"/>
    <cellStyle name="표준 14 28" xfId="1500"/>
    <cellStyle name="표준 14 29" xfId="1501"/>
    <cellStyle name="표준 14 3" xfId="1502"/>
    <cellStyle name="표준 14 30" xfId="1503"/>
    <cellStyle name="표준 14 31" xfId="1504"/>
    <cellStyle name="표준 14 32" xfId="1505"/>
    <cellStyle name="표준 14 33" xfId="1506"/>
    <cellStyle name="표준 14 34" xfId="1507"/>
    <cellStyle name="표준 14 35" xfId="1508"/>
    <cellStyle name="표준 14 36" xfId="1509"/>
    <cellStyle name="표준 14 37" xfId="1510"/>
    <cellStyle name="표준 14 38" xfId="1511"/>
    <cellStyle name="표준 14 39" xfId="1512"/>
    <cellStyle name="표준 14 4" xfId="1513"/>
    <cellStyle name="표준 14 40" xfId="6748"/>
    <cellStyle name="표준 14 5" xfId="1514"/>
    <cellStyle name="표준 14 6" xfId="1515"/>
    <cellStyle name="표준 14 7" xfId="1516"/>
    <cellStyle name="표준 14 8" xfId="1517"/>
    <cellStyle name="표준 14 9" xfId="1518"/>
    <cellStyle name="표준 140" xfId="11697"/>
    <cellStyle name="표준 141" xfId="11698"/>
    <cellStyle name="표준 142" xfId="11699"/>
    <cellStyle name="표준 143" xfId="11700"/>
    <cellStyle name="표준 144" xfId="11701"/>
    <cellStyle name="표준 145" xfId="11710"/>
    <cellStyle name="표준 146" xfId="11711"/>
    <cellStyle name="표준 147" xfId="11712"/>
    <cellStyle name="표준 148" xfId="11713"/>
    <cellStyle name="표준 149" xfId="11714"/>
    <cellStyle name="표준 15" xfId="1519"/>
    <cellStyle name="표준 15 10" xfId="1520"/>
    <cellStyle name="표준 15 11" xfId="1521"/>
    <cellStyle name="표준 15 12" xfId="1522"/>
    <cellStyle name="표준 15 13" xfId="1523"/>
    <cellStyle name="표준 15 14" xfId="1524"/>
    <cellStyle name="표준 15 15" xfId="1525"/>
    <cellStyle name="표준 15 16" xfId="1526"/>
    <cellStyle name="표준 15 17" xfId="1527"/>
    <cellStyle name="표준 15 18" xfId="1528"/>
    <cellStyle name="표준 15 19" xfId="1529"/>
    <cellStyle name="표준 15 2" xfId="1530"/>
    <cellStyle name="표준 15 20" xfId="1531"/>
    <cellStyle name="표준 15 21" xfId="1532"/>
    <cellStyle name="표준 15 22" xfId="1533"/>
    <cellStyle name="표준 15 23" xfId="1534"/>
    <cellStyle name="표준 15 24" xfId="1535"/>
    <cellStyle name="표준 15 25" xfId="1536"/>
    <cellStyle name="표준 15 26" xfId="1537"/>
    <cellStyle name="표준 15 27" xfId="1538"/>
    <cellStyle name="표준 15 28" xfId="1539"/>
    <cellStyle name="표준 15 29" xfId="1540"/>
    <cellStyle name="표준 15 3" xfId="1541"/>
    <cellStyle name="표준 15 30" xfId="1542"/>
    <cellStyle name="표준 15 31" xfId="1543"/>
    <cellStyle name="표준 15 32" xfId="1544"/>
    <cellStyle name="표준 15 33" xfId="1545"/>
    <cellStyle name="표준 15 34" xfId="1546"/>
    <cellStyle name="표준 15 35" xfId="1547"/>
    <cellStyle name="표준 15 36" xfId="1548"/>
    <cellStyle name="표준 15 37" xfId="1549"/>
    <cellStyle name="표준 15 38" xfId="1550"/>
    <cellStyle name="표준 15 39" xfId="1551"/>
    <cellStyle name="표준 15 4" xfId="1552"/>
    <cellStyle name="표준 15 40" xfId="6749"/>
    <cellStyle name="표준 15 5" xfId="1553"/>
    <cellStyle name="표준 15 6" xfId="1554"/>
    <cellStyle name="표준 15 7" xfId="1555"/>
    <cellStyle name="표준 15 8" xfId="1556"/>
    <cellStyle name="표준 15 9" xfId="1557"/>
    <cellStyle name="표준 150" xfId="11715"/>
    <cellStyle name="표준 151" xfId="11716"/>
    <cellStyle name="표준 152" xfId="11717"/>
    <cellStyle name="표준 153" xfId="11718"/>
    <cellStyle name="표준 154" xfId="11719"/>
    <cellStyle name="표준 155" xfId="11720"/>
    <cellStyle name="표준 156" xfId="11721"/>
    <cellStyle name="표준 157" xfId="11722"/>
    <cellStyle name="표준 158" xfId="11723"/>
    <cellStyle name="표준 159" xfId="11724"/>
    <cellStyle name="표준 16" xfId="1558"/>
    <cellStyle name="표준 16 10" xfId="1559"/>
    <cellStyle name="표준 16 11" xfId="1560"/>
    <cellStyle name="표준 16 12" xfId="1561"/>
    <cellStyle name="표준 16 13" xfId="1562"/>
    <cellStyle name="표준 16 14" xfId="1563"/>
    <cellStyle name="표준 16 15" xfId="1564"/>
    <cellStyle name="표준 16 16" xfId="1565"/>
    <cellStyle name="표준 16 17" xfId="1566"/>
    <cellStyle name="표준 16 18" xfId="1567"/>
    <cellStyle name="표준 16 19" xfId="1568"/>
    <cellStyle name="표준 16 2" xfId="1569"/>
    <cellStyle name="표준 16 20" xfId="1570"/>
    <cellStyle name="표준 16 21" xfId="1571"/>
    <cellStyle name="표준 16 22" xfId="1572"/>
    <cellStyle name="표준 16 23" xfId="1573"/>
    <cellStyle name="표준 16 24" xfId="1574"/>
    <cellStyle name="표준 16 25" xfId="1575"/>
    <cellStyle name="표준 16 26" xfId="1576"/>
    <cellStyle name="표준 16 27" xfId="1577"/>
    <cellStyle name="표준 16 28" xfId="1578"/>
    <cellStyle name="표준 16 29" xfId="1579"/>
    <cellStyle name="표준 16 3" xfId="1580"/>
    <cellStyle name="표준 16 30" xfId="1581"/>
    <cellStyle name="표준 16 31" xfId="1582"/>
    <cellStyle name="표준 16 32" xfId="1583"/>
    <cellStyle name="표준 16 33" xfId="1584"/>
    <cellStyle name="표준 16 34" xfId="1585"/>
    <cellStyle name="표준 16 35" xfId="1586"/>
    <cellStyle name="표준 16 36" xfId="1587"/>
    <cellStyle name="표준 16 37" xfId="1588"/>
    <cellStyle name="표준 16 38" xfId="1589"/>
    <cellStyle name="표준 16 39" xfId="1590"/>
    <cellStyle name="표준 16 4" xfId="1591"/>
    <cellStyle name="표준 16 40" xfId="6750"/>
    <cellStyle name="표준 16 5" xfId="1592"/>
    <cellStyle name="표준 16 6" xfId="1593"/>
    <cellStyle name="표준 16 7" xfId="1594"/>
    <cellStyle name="표준 16 8" xfId="1595"/>
    <cellStyle name="표준 16 9" xfId="1596"/>
    <cellStyle name="표준 160" xfId="11725"/>
    <cellStyle name="표준 161" xfId="11726"/>
    <cellStyle name="표준 162" xfId="11727"/>
    <cellStyle name="표준 163" xfId="11728"/>
    <cellStyle name="표준 164" xfId="11729"/>
    <cellStyle name="표준 165" xfId="11730"/>
    <cellStyle name="표준 166" xfId="11731"/>
    <cellStyle name="표준 167" xfId="11732"/>
    <cellStyle name="표준 168" xfId="11733"/>
    <cellStyle name="표준 169" xfId="11734"/>
    <cellStyle name="표준 17" xfId="1597"/>
    <cellStyle name="표준 17 10" xfId="1598"/>
    <cellStyle name="표준 17 11" xfId="1599"/>
    <cellStyle name="표준 17 12" xfId="1600"/>
    <cellStyle name="표준 17 13" xfId="1601"/>
    <cellStyle name="표준 17 14" xfId="1602"/>
    <cellStyle name="표준 17 15" xfId="1603"/>
    <cellStyle name="표준 17 16" xfId="1604"/>
    <cellStyle name="표준 17 17" xfId="1605"/>
    <cellStyle name="표준 17 18" xfId="1606"/>
    <cellStyle name="표준 17 19" xfId="1607"/>
    <cellStyle name="표준 17 2" xfId="1608"/>
    <cellStyle name="표준 17 20" xfId="1609"/>
    <cellStyle name="표준 17 21" xfId="1610"/>
    <cellStyle name="표준 17 22" xfId="1611"/>
    <cellStyle name="표준 17 23" xfId="1612"/>
    <cellStyle name="표준 17 24" xfId="1613"/>
    <cellStyle name="표준 17 25" xfId="1614"/>
    <cellStyle name="표준 17 26" xfId="1615"/>
    <cellStyle name="표준 17 27" xfId="1616"/>
    <cellStyle name="표준 17 28" xfId="1617"/>
    <cellStyle name="표준 17 29" xfId="1618"/>
    <cellStyle name="표준 17 3" xfId="1619"/>
    <cellStyle name="표준 17 30" xfId="1620"/>
    <cellStyle name="표준 17 31" xfId="1621"/>
    <cellStyle name="표준 17 32" xfId="1622"/>
    <cellStyle name="표준 17 33" xfId="1623"/>
    <cellStyle name="표준 17 34" xfId="1624"/>
    <cellStyle name="표준 17 35" xfId="1625"/>
    <cellStyle name="표준 17 36" xfId="1626"/>
    <cellStyle name="표준 17 37" xfId="1627"/>
    <cellStyle name="표준 17 38" xfId="1628"/>
    <cellStyle name="표준 17 39" xfId="1629"/>
    <cellStyle name="표준 17 4" xfId="1630"/>
    <cellStyle name="표준 17 40" xfId="6751"/>
    <cellStyle name="표준 17 5" xfId="1631"/>
    <cellStyle name="표준 17 6" xfId="1632"/>
    <cellStyle name="표준 17 7" xfId="1633"/>
    <cellStyle name="표준 17 8" xfId="1634"/>
    <cellStyle name="표준 17 9" xfId="1635"/>
    <cellStyle name="표준 170" xfId="11735"/>
    <cellStyle name="표준 171" xfId="11736"/>
    <cellStyle name="표준 172" xfId="11737"/>
    <cellStyle name="표준 173" xfId="11738"/>
    <cellStyle name="표준 174" xfId="11739"/>
    <cellStyle name="표준 175" xfId="11740"/>
    <cellStyle name="표준 176" xfId="11741"/>
    <cellStyle name="표준 177" xfId="11742"/>
    <cellStyle name="표준 178" xfId="11743"/>
    <cellStyle name="표준 179" xfId="11744"/>
    <cellStyle name="표준 18" xfId="1636"/>
    <cellStyle name="표준 18 10" xfId="1637"/>
    <cellStyle name="표준 18 11" xfId="1638"/>
    <cellStyle name="표준 18 12" xfId="1639"/>
    <cellStyle name="표준 18 13" xfId="1640"/>
    <cellStyle name="표준 18 14" xfId="1641"/>
    <cellStyle name="표준 18 15" xfId="1642"/>
    <cellStyle name="표준 18 16" xfId="1643"/>
    <cellStyle name="표준 18 17" xfId="1644"/>
    <cellStyle name="표준 18 18" xfId="1645"/>
    <cellStyle name="표준 18 19" xfId="1646"/>
    <cellStyle name="표준 18 2" xfId="1647"/>
    <cellStyle name="표준 18 20" xfId="1648"/>
    <cellStyle name="표준 18 21" xfId="1649"/>
    <cellStyle name="표준 18 22" xfId="1650"/>
    <cellStyle name="표준 18 23" xfId="1651"/>
    <cellStyle name="표준 18 24" xfId="1652"/>
    <cellStyle name="표준 18 25" xfId="1653"/>
    <cellStyle name="표준 18 26" xfId="1654"/>
    <cellStyle name="표준 18 27" xfId="1655"/>
    <cellStyle name="표준 18 28" xfId="1656"/>
    <cellStyle name="표준 18 29" xfId="1657"/>
    <cellStyle name="표준 18 3" xfId="1658"/>
    <cellStyle name="표준 18 30" xfId="1659"/>
    <cellStyle name="표준 18 31" xfId="1660"/>
    <cellStyle name="표준 18 32" xfId="1661"/>
    <cellStyle name="표준 18 33" xfId="1662"/>
    <cellStyle name="표준 18 34" xfId="1663"/>
    <cellStyle name="표준 18 35" xfId="1664"/>
    <cellStyle name="표준 18 36" xfId="1665"/>
    <cellStyle name="표준 18 37" xfId="1666"/>
    <cellStyle name="표준 18 38" xfId="1667"/>
    <cellStyle name="표준 18 39" xfId="1668"/>
    <cellStyle name="표준 18 4" xfId="1669"/>
    <cellStyle name="표준 18 40" xfId="6752"/>
    <cellStyle name="표준 18 5" xfId="1670"/>
    <cellStyle name="표준 18 6" xfId="1671"/>
    <cellStyle name="표준 18 7" xfId="1672"/>
    <cellStyle name="표준 18 8" xfId="1673"/>
    <cellStyle name="표준 18 9" xfId="1674"/>
    <cellStyle name="표준 180" xfId="11745"/>
    <cellStyle name="표준 181" xfId="11746"/>
    <cellStyle name="표준 182" xfId="11747"/>
    <cellStyle name="표준 183" xfId="11748"/>
    <cellStyle name="표준 184" xfId="11749"/>
    <cellStyle name="표준 185" xfId="11750"/>
    <cellStyle name="표준 186" xfId="11751"/>
    <cellStyle name="표준 187" xfId="11752"/>
    <cellStyle name="표준 188" xfId="11753"/>
    <cellStyle name="표준 189" xfId="11754"/>
    <cellStyle name="표준 19" xfId="1675"/>
    <cellStyle name="표준 19 10" xfId="1676"/>
    <cellStyle name="표준 19 11" xfId="1677"/>
    <cellStyle name="표준 19 12" xfId="1678"/>
    <cellStyle name="표준 19 13" xfId="1679"/>
    <cellStyle name="표준 19 14" xfId="1680"/>
    <cellStyle name="표준 19 15" xfId="1681"/>
    <cellStyle name="표준 19 16" xfId="1682"/>
    <cellStyle name="표준 19 17" xfId="1683"/>
    <cellStyle name="표준 19 18" xfId="1684"/>
    <cellStyle name="표준 19 19" xfId="1685"/>
    <cellStyle name="표준 19 2" xfId="1686"/>
    <cellStyle name="표준 19 20" xfId="1687"/>
    <cellStyle name="표준 19 21" xfId="1688"/>
    <cellStyle name="표준 19 22" xfId="1689"/>
    <cellStyle name="표준 19 23" xfId="1690"/>
    <cellStyle name="표준 19 24" xfId="1691"/>
    <cellStyle name="표준 19 25" xfId="1692"/>
    <cellStyle name="표준 19 26" xfId="1693"/>
    <cellStyle name="표준 19 27" xfId="1694"/>
    <cellStyle name="표준 19 28" xfId="1695"/>
    <cellStyle name="표준 19 29" xfId="1696"/>
    <cellStyle name="표준 19 3" xfId="1697"/>
    <cellStyle name="표준 19 30" xfId="1698"/>
    <cellStyle name="표준 19 31" xfId="1699"/>
    <cellStyle name="표준 19 32" xfId="1700"/>
    <cellStyle name="표준 19 33" xfId="1701"/>
    <cellStyle name="표준 19 34" xfId="1702"/>
    <cellStyle name="표준 19 35" xfId="1703"/>
    <cellStyle name="표준 19 36" xfId="1704"/>
    <cellStyle name="표준 19 37" xfId="1705"/>
    <cellStyle name="표준 19 38" xfId="1706"/>
    <cellStyle name="표준 19 39" xfId="1707"/>
    <cellStyle name="표준 19 4" xfId="1708"/>
    <cellStyle name="표준 19 40" xfId="6753"/>
    <cellStyle name="표준 19 5" xfId="1709"/>
    <cellStyle name="표준 19 6" xfId="1710"/>
    <cellStyle name="표준 19 7" xfId="1711"/>
    <cellStyle name="표준 19 8" xfId="1712"/>
    <cellStyle name="표준 19 9" xfId="1713"/>
    <cellStyle name="표준 190" xfId="11755"/>
    <cellStyle name="표준 191" xfId="11756"/>
    <cellStyle name="표준 192" xfId="11757"/>
    <cellStyle name="표준 193" xfId="11758"/>
    <cellStyle name="표준 194" xfId="11759"/>
    <cellStyle name="표준 195" xfId="11760"/>
    <cellStyle name="표준 196" xfId="11761"/>
    <cellStyle name="표준 197" xfId="11762"/>
    <cellStyle name="표준 198" xfId="11763"/>
    <cellStyle name="표준 199" xfId="11764"/>
    <cellStyle name="표준 2" xfId="33"/>
    <cellStyle name="표준 2 10" xfId="11702"/>
    <cellStyle name="표준 2 2" xfId="38"/>
    <cellStyle name="표준 2 2 2" xfId="6754"/>
    <cellStyle name="표준 2 2 3" xfId="8689"/>
    <cellStyle name="표준 2 2 4" xfId="8690"/>
    <cellStyle name="표준 2 2 5" xfId="8691"/>
    <cellStyle name="표준 2 2_8.자재단가" xfId="8692"/>
    <cellStyle name="표준 2 3" xfId="983"/>
    <cellStyle name="표준 2 3 2" xfId="3619"/>
    <cellStyle name="표준 2 3 3" xfId="6755"/>
    <cellStyle name="표준 2 4" xfId="1714"/>
    <cellStyle name="표준 2 4 2" xfId="6756"/>
    <cellStyle name="표준 2 5" xfId="1715"/>
    <cellStyle name="표준 2 5 2" xfId="6757"/>
    <cellStyle name="표준 2 6" xfId="1716"/>
    <cellStyle name="표준 2 6 2" xfId="6758"/>
    <cellStyle name="표준 2 7" xfId="1717"/>
    <cellStyle name="표준 2 8" xfId="6607"/>
    <cellStyle name="표준 2_8.자재단가" xfId="8693"/>
    <cellStyle name="표준 20" xfId="1718"/>
    <cellStyle name="표준 20 10" xfId="1719"/>
    <cellStyle name="표준 20 11" xfId="1720"/>
    <cellStyle name="표준 20 12" xfId="1721"/>
    <cellStyle name="표준 20 13" xfId="1722"/>
    <cellStyle name="표준 20 14" xfId="1723"/>
    <cellStyle name="표준 20 15" xfId="1724"/>
    <cellStyle name="표준 20 16" xfId="1725"/>
    <cellStyle name="표준 20 17" xfId="1726"/>
    <cellStyle name="표준 20 18" xfId="1727"/>
    <cellStyle name="표준 20 19" xfId="1728"/>
    <cellStyle name="표준 20 2" xfId="1729"/>
    <cellStyle name="표준 20 20" xfId="1730"/>
    <cellStyle name="표준 20 21" xfId="1731"/>
    <cellStyle name="표준 20 22" xfId="1732"/>
    <cellStyle name="표준 20 23" xfId="1733"/>
    <cellStyle name="표준 20 24" xfId="1734"/>
    <cellStyle name="표준 20 25" xfId="1735"/>
    <cellStyle name="표준 20 26" xfId="1736"/>
    <cellStyle name="표준 20 27" xfId="1737"/>
    <cellStyle name="표준 20 28" xfId="1738"/>
    <cellStyle name="표준 20 29" xfId="1739"/>
    <cellStyle name="표준 20 3" xfId="1740"/>
    <cellStyle name="표준 20 30" xfId="1741"/>
    <cellStyle name="표준 20 31" xfId="1742"/>
    <cellStyle name="표준 20 32" xfId="1743"/>
    <cellStyle name="표준 20 33" xfId="1744"/>
    <cellStyle name="표준 20 34" xfId="1745"/>
    <cellStyle name="표준 20 35" xfId="1746"/>
    <cellStyle name="표준 20 36" xfId="1747"/>
    <cellStyle name="표준 20 37" xfId="1748"/>
    <cellStyle name="표준 20 38" xfId="1749"/>
    <cellStyle name="표준 20 39" xfId="1750"/>
    <cellStyle name="표준 20 4" xfId="1751"/>
    <cellStyle name="표준 20 40" xfId="6759"/>
    <cellStyle name="표준 20 5" xfId="1752"/>
    <cellStyle name="표준 20 6" xfId="1753"/>
    <cellStyle name="표준 20 7" xfId="1754"/>
    <cellStyle name="표준 20 8" xfId="1755"/>
    <cellStyle name="표준 20 9" xfId="1756"/>
    <cellStyle name="표준 200" xfId="11765"/>
    <cellStyle name="표준 201" xfId="11766"/>
    <cellStyle name="표준 202" xfId="11767"/>
    <cellStyle name="표준 203" xfId="11768"/>
    <cellStyle name="표준 204" xfId="11769"/>
    <cellStyle name="표준 205" xfId="11770"/>
    <cellStyle name="표준 206" xfId="11771"/>
    <cellStyle name="표준 207" xfId="11772"/>
    <cellStyle name="표준 208" xfId="11773"/>
    <cellStyle name="표준 209" xfId="11774"/>
    <cellStyle name="표준 21" xfId="1757"/>
    <cellStyle name="표준 21 10" xfId="1758"/>
    <cellStyle name="표준 21 11" xfId="1759"/>
    <cellStyle name="표준 21 12" xfId="1760"/>
    <cellStyle name="표준 21 13" xfId="1761"/>
    <cellStyle name="표준 21 14" xfId="1762"/>
    <cellStyle name="표준 21 15" xfId="1763"/>
    <cellStyle name="표준 21 16" xfId="1764"/>
    <cellStyle name="표준 21 17" xfId="1765"/>
    <cellStyle name="표준 21 18" xfId="1766"/>
    <cellStyle name="표준 21 19" xfId="1767"/>
    <cellStyle name="표준 21 2" xfId="1768"/>
    <cellStyle name="표준 21 20" xfId="1769"/>
    <cellStyle name="표준 21 21" xfId="1770"/>
    <cellStyle name="표준 21 22" xfId="1771"/>
    <cellStyle name="표준 21 23" xfId="1772"/>
    <cellStyle name="표준 21 24" xfId="1773"/>
    <cellStyle name="표준 21 25" xfId="1774"/>
    <cellStyle name="표준 21 26" xfId="1775"/>
    <cellStyle name="표준 21 27" xfId="1776"/>
    <cellStyle name="표준 21 28" xfId="1777"/>
    <cellStyle name="표준 21 29" xfId="1778"/>
    <cellStyle name="표준 21 3" xfId="1779"/>
    <cellStyle name="표준 21 30" xfId="1780"/>
    <cellStyle name="표준 21 31" xfId="1781"/>
    <cellStyle name="표준 21 32" xfId="1782"/>
    <cellStyle name="표준 21 33" xfId="1783"/>
    <cellStyle name="표준 21 34" xfId="1784"/>
    <cellStyle name="표준 21 35" xfId="1785"/>
    <cellStyle name="표준 21 36" xfId="1786"/>
    <cellStyle name="표준 21 37" xfId="1787"/>
    <cellStyle name="표준 21 38" xfId="1788"/>
    <cellStyle name="표준 21 39" xfId="1789"/>
    <cellStyle name="표준 21 4" xfId="1790"/>
    <cellStyle name="표준 21 40" xfId="6760"/>
    <cellStyle name="표준 21 5" xfId="1791"/>
    <cellStyle name="표준 21 6" xfId="1792"/>
    <cellStyle name="표준 21 7" xfId="1793"/>
    <cellStyle name="표준 21 8" xfId="1794"/>
    <cellStyle name="표준 21 9" xfId="1795"/>
    <cellStyle name="표준 210" xfId="11775"/>
    <cellStyle name="표준 211" xfId="11776"/>
    <cellStyle name="표준 212" xfId="11777"/>
    <cellStyle name="표준 213" xfId="11778"/>
    <cellStyle name="표준 214" xfId="11779"/>
    <cellStyle name="표준 215" xfId="11780"/>
    <cellStyle name="표준 216" xfId="11781"/>
    <cellStyle name="표준 22" xfId="1796"/>
    <cellStyle name="표준 22 10" xfId="1797"/>
    <cellStyle name="표준 22 11" xfId="1798"/>
    <cellStyle name="표준 22 12" xfId="1799"/>
    <cellStyle name="표준 22 13" xfId="1800"/>
    <cellStyle name="표준 22 14" xfId="1801"/>
    <cellStyle name="표준 22 15" xfId="1802"/>
    <cellStyle name="표준 22 16" xfId="1803"/>
    <cellStyle name="표준 22 17" xfId="1804"/>
    <cellStyle name="표준 22 18" xfId="1805"/>
    <cellStyle name="표준 22 19" xfId="1806"/>
    <cellStyle name="표준 22 2" xfId="1807"/>
    <cellStyle name="표준 22 20" xfId="1808"/>
    <cellStyle name="표준 22 21" xfId="1809"/>
    <cellStyle name="표준 22 22" xfId="1810"/>
    <cellStyle name="표준 22 23" xfId="1811"/>
    <cellStyle name="표준 22 24" xfId="1812"/>
    <cellStyle name="표준 22 25" xfId="1813"/>
    <cellStyle name="표준 22 26" xfId="1814"/>
    <cellStyle name="표준 22 27" xfId="1815"/>
    <cellStyle name="표준 22 28" xfId="1816"/>
    <cellStyle name="표준 22 29" xfId="1817"/>
    <cellStyle name="표준 22 3" xfId="1818"/>
    <cellStyle name="표준 22 30" xfId="1819"/>
    <cellStyle name="표준 22 31" xfId="1820"/>
    <cellStyle name="표준 22 32" xfId="1821"/>
    <cellStyle name="표준 22 33" xfId="1822"/>
    <cellStyle name="표준 22 34" xfId="1823"/>
    <cellStyle name="표준 22 35" xfId="1824"/>
    <cellStyle name="표준 22 36" xfId="1825"/>
    <cellStyle name="표준 22 37" xfId="1826"/>
    <cellStyle name="표준 22 38" xfId="1827"/>
    <cellStyle name="표준 22 39" xfId="1828"/>
    <cellStyle name="표준 22 4" xfId="1829"/>
    <cellStyle name="표준 22 40" xfId="6761"/>
    <cellStyle name="표준 22 5" xfId="1830"/>
    <cellStyle name="표준 22 6" xfId="1831"/>
    <cellStyle name="표준 22 7" xfId="1832"/>
    <cellStyle name="표준 22 8" xfId="1833"/>
    <cellStyle name="표준 22 9" xfId="1834"/>
    <cellStyle name="표준 23" xfId="1835"/>
    <cellStyle name="표준 23 10" xfId="1836"/>
    <cellStyle name="표준 23 11" xfId="1837"/>
    <cellStyle name="표준 23 12" xfId="1838"/>
    <cellStyle name="표준 23 13" xfId="1839"/>
    <cellStyle name="표준 23 14" xfId="1840"/>
    <cellStyle name="표준 23 15" xfId="1841"/>
    <cellStyle name="표준 23 16" xfId="1842"/>
    <cellStyle name="표준 23 17" xfId="1843"/>
    <cellStyle name="표준 23 18" xfId="1844"/>
    <cellStyle name="표준 23 19" xfId="1845"/>
    <cellStyle name="표준 23 2" xfId="1846"/>
    <cellStyle name="표준 23 20" xfId="1847"/>
    <cellStyle name="표준 23 21" xfId="1848"/>
    <cellStyle name="표준 23 22" xfId="1849"/>
    <cellStyle name="표준 23 23" xfId="1850"/>
    <cellStyle name="표준 23 24" xfId="1851"/>
    <cellStyle name="표준 23 25" xfId="1852"/>
    <cellStyle name="표준 23 26" xfId="1853"/>
    <cellStyle name="표준 23 27" xfId="1854"/>
    <cellStyle name="표준 23 28" xfId="1855"/>
    <cellStyle name="표준 23 29" xfId="1856"/>
    <cellStyle name="표준 23 3" xfId="1857"/>
    <cellStyle name="표준 23 30" xfId="1858"/>
    <cellStyle name="표준 23 31" xfId="1859"/>
    <cellStyle name="표준 23 32" xfId="1860"/>
    <cellStyle name="표준 23 33" xfId="1861"/>
    <cellStyle name="표준 23 34" xfId="1862"/>
    <cellStyle name="표준 23 35" xfId="1863"/>
    <cellStyle name="표준 23 36" xfId="1864"/>
    <cellStyle name="표준 23 37" xfId="1865"/>
    <cellStyle name="표준 23 38" xfId="1866"/>
    <cellStyle name="표준 23 39" xfId="1867"/>
    <cellStyle name="표준 23 4" xfId="1868"/>
    <cellStyle name="표준 23 40" xfId="8694"/>
    <cellStyle name="표준 23 5" xfId="1869"/>
    <cellStyle name="표준 23 6" xfId="1870"/>
    <cellStyle name="표준 23 7" xfId="1871"/>
    <cellStyle name="표준 23 8" xfId="1872"/>
    <cellStyle name="표준 23 9" xfId="1873"/>
    <cellStyle name="표준 24" xfId="5007"/>
    <cellStyle name="표준 24 2" xfId="8695"/>
    <cellStyle name="표준 25" xfId="6608"/>
    <cellStyle name="표준 26" xfId="6618"/>
    <cellStyle name="표준 27" xfId="6619"/>
    <cellStyle name="표준 28" xfId="6620"/>
    <cellStyle name="표준 29" xfId="6781"/>
    <cellStyle name="표준 3" xfId="984"/>
    <cellStyle name="표준 3 10" xfId="1874"/>
    <cellStyle name="표준 3 11" xfId="1875"/>
    <cellStyle name="표준 3 12" xfId="1876"/>
    <cellStyle name="표준 3 13" xfId="1877"/>
    <cellStyle name="표준 3 14" xfId="1878"/>
    <cellStyle name="표준 3 15" xfId="1879"/>
    <cellStyle name="표준 3 16" xfId="1880"/>
    <cellStyle name="표준 3 17" xfId="1881"/>
    <cellStyle name="표준 3 18" xfId="1882"/>
    <cellStyle name="표준 3 19" xfId="1883"/>
    <cellStyle name="표준 3 2" xfId="12"/>
    <cellStyle name="표준 3 2 2" xfId="6762"/>
    <cellStyle name="표준 3 20" xfId="1884"/>
    <cellStyle name="표준 3 21" xfId="1885"/>
    <cellStyle name="표준 3 22" xfId="1886"/>
    <cellStyle name="표준 3 23" xfId="1887"/>
    <cellStyle name="표준 3 24" xfId="1888"/>
    <cellStyle name="표준 3 25" xfId="1889"/>
    <cellStyle name="표준 3 26" xfId="1890"/>
    <cellStyle name="표준 3 27" xfId="1891"/>
    <cellStyle name="표준 3 28" xfId="1892"/>
    <cellStyle name="표준 3 29" xfId="1893"/>
    <cellStyle name="표준 3 3" xfId="1894"/>
    <cellStyle name="표준 3 3 2" xfId="6763"/>
    <cellStyle name="표준 3 30" xfId="1895"/>
    <cellStyle name="표준 3 31" xfId="1896"/>
    <cellStyle name="표준 3 32" xfId="1897"/>
    <cellStyle name="표준 3 33" xfId="1898"/>
    <cellStyle name="표준 3 34" xfId="1899"/>
    <cellStyle name="표준 3 35" xfId="1900"/>
    <cellStyle name="표준 3 36" xfId="1901"/>
    <cellStyle name="표준 3 37" xfId="1902"/>
    <cellStyle name="표준 3 38" xfId="1903"/>
    <cellStyle name="표준 3 39" xfId="1904"/>
    <cellStyle name="표준 3 4" xfId="1905"/>
    <cellStyle name="표준 3 4 2" xfId="6764"/>
    <cellStyle name="표준 3 40" xfId="1906"/>
    <cellStyle name="표준 3 41" xfId="1907"/>
    <cellStyle name="표준 3 42" xfId="1908"/>
    <cellStyle name="표준 3 43" xfId="1909"/>
    <cellStyle name="표준 3 44" xfId="1910"/>
    <cellStyle name="표준 3 45" xfId="1911"/>
    <cellStyle name="표준 3 46" xfId="1912"/>
    <cellStyle name="표준 3 47" xfId="1913"/>
    <cellStyle name="표준 3 48" xfId="1914"/>
    <cellStyle name="표준 3 49" xfId="1915"/>
    <cellStyle name="표준 3 5" xfId="1916"/>
    <cellStyle name="표준 3 5 2" xfId="6765"/>
    <cellStyle name="표준 3 50" xfId="1917"/>
    <cellStyle name="표준 3 51" xfId="1918"/>
    <cellStyle name="표준 3 52" xfId="1919"/>
    <cellStyle name="표준 3 53" xfId="1920"/>
    <cellStyle name="표준 3 54" xfId="1921"/>
    <cellStyle name="표준 3 55" xfId="1922"/>
    <cellStyle name="표준 3 56" xfId="1923"/>
    <cellStyle name="표준 3 57" xfId="1924"/>
    <cellStyle name="표준 3 58" xfId="1925"/>
    <cellStyle name="표준 3 59" xfId="1926"/>
    <cellStyle name="표준 3 6" xfId="1927"/>
    <cellStyle name="표준 3 60" xfId="1928"/>
    <cellStyle name="표준 3 61" xfId="1929"/>
    <cellStyle name="표준 3 62" xfId="1930"/>
    <cellStyle name="표준 3 63" xfId="1931"/>
    <cellStyle name="표준 3 64" xfId="1932"/>
    <cellStyle name="표준 3 65" xfId="1933"/>
    <cellStyle name="표준 3 66" xfId="1934"/>
    <cellStyle name="표준 3 67" xfId="1935"/>
    <cellStyle name="표준 3 68" xfId="1936"/>
    <cellStyle name="표준 3 69" xfId="1937"/>
    <cellStyle name="표준 3 7" xfId="1938"/>
    <cellStyle name="표준 3 70" xfId="1939"/>
    <cellStyle name="표준 3 71" xfId="1940"/>
    <cellStyle name="표준 3 72" xfId="1941"/>
    <cellStyle name="표준 3 73" xfId="1942"/>
    <cellStyle name="표준 3 74" xfId="1943"/>
    <cellStyle name="표준 3 75" xfId="1944"/>
    <cellStyle name="표준 3 76" xfId="1945"/>
    <cellStyle name="표준 3 77" xfId="1946"/>
    <cellStyle name="표준 3 78" xfId="1947"/>
    <cellStyle name="표준 3 79" xfId="1948"/>
    <cellStyle name="표준 3 8" xfId="1949"/>
    <cellStyle name="표준 3 80" xfId="1950"/>
    <cellStyle name="표준 3 81" xfId="1951"/>
    <cellStyle name="표준 3 82" xfId="1952"/>
    <cellStyle name="표준 3 83" xfId="1953"/>
    <cellStyle name="표준 3 84" xfId="1954"/>
    <cellStyle name="표준 3 85" xfId="1955"/>
    <cellStyle name="표준 3 86" xfId="1956"/>
    <cellStyle name="표준 3 87" xfId="1957"/>
    <cellStyle name="표준 3 88" xfId="1958"/>
    <cellStyle name="표준 3 89" xfId="1959"/>
    <cellStyle name="표준 3 9" xfId="1960"/>
    <cellStyle name="표준 3 90" xfId="1961"/>
    <cellStyle name="표준 3 91" xfId="1962"/>
    <cellStyle name="표준 3 92" xfId="1963"/>
    <cellStyle name="표준 3 93" xfId="1964"/>
    <cellStyle name="표준 3 94" xfId="1965"/>
    <cellStyle name="표준 3 95" xfId="1966"/>
    <cellStyle name="표준 3_8.자재단가" xfId="8696"/>
    <cellStyle name="표준 30" xfId="6793"/>
    <cellStyle name="표준 31" xfId="6687"/>
    <cellStyle name="표준 32" xfId="6796"/>
    <cellStyle name="표준 33" xfId="1967"/>
    <cellStyle name="표준 33 10" xfId="1968"/>
    <cellStyle name="표준 33 11" xfId="1969"/>
    <cellStyle name="표준 33 12" xfId="1970"/>
    <cellStyle name="표준 33 13" xfId="1971"/>
    <cellStyle name="표준 33 14" xfId="1972"/>
    <cellStyle name="표준 33 15" xfId="1973"/>
    <cellStyle name="표준 33 16" xfId="1974"/>
    <cellStyle name="표준 33 17" xfId="1975"/>
    <cellStyle name="표준 33 18" xfId="1976"/>
    <cellStyle name="표준 33 19" xfId="1977"/>
    <cellStyle name="표준 33 2" xfId="1978"/>
    <cellStyle name="표준 33 20" xfId="1979"/>
    <cellStyle name="표준 33 21" xfId="1980"/>
    <cellStyle name="표준 33 22" xfId="1981"/>
    <cellStyle name="표준 33 23" xfId="1982"/>
    <cellStyle name="표준 33 24" xfId="1983"/>
    <cellStyle name="표준 33 25" xfId="1984"/>
    <cellStyle name="표준 33 26" xfId="1985"/>
    <cellStyle name="표준 33 27" xfId="1986"/>
    <cellStyle name="표준 33 28" xfId="1987"/>
    <cellStyle name="표준 33 29" xfId="1988"/>
    <cellStyle name="표준 33 3" xfId="1989"/>
    <cellStyle name="표준 33 30" xfId="1990"/>
    <cellStyle name="표준 33 31" xfId="1991"/>
    <cellStyle name="표준 33 32" xfId="1992"/>
    <cellStyle name="표준 33 33" xfId="1993"/>
    <cellStyle name="표준 33 34" xfId="1994"/>
    <cellStyle name="표준 33 35" xfId="1995"/>
    <cellStyle name="표준 33 36" xfId="1996"/>
    <cellStyle name="표준 33 37" xfId="1997"/>
    <cellStyle name="표준 33 38" xfId="1998"/>
    <cellStyle name="표준 33 39" xfId="1999"/>
    <cellStyle name="표준 33 4" xfId="2000"/>
    <cellStyle name="표준 33 5" xfId="2001"/>
    <cellStyle name="표준 33 6" xfId="2002"/>
    <cellStyle name="표준 33 7" xfId="2003"/>
    <cellStyle name="표준 33 8" xfId="2004"/>
    <cellStyle name="표준 33 9" xfId="2005"/>
    <cellStyle name="표준 34" xfId="2006"/>
    <cellStyle name="표준 34 10" xfId="2007"/>
    <cellStyle name="표준 34 11" xfId="2008"/>
    <cellStyle name="표준 34 12" xfId="2009"/>
    <cellStyle name="표준 34 13" xfId="2010"/>
    <cellStyle name="표준 34 14" xfId="2011"/>
    <cellStyle name="표준 34 15" xfId="2012"/>
    <cellStyle name="표준 34 16" xfId="2013"/>
    <cellStyle name="표준 34 17" xfId="2014"/>
    <cellStyle name="표준 34 18" xfId="2015"/>
    <cellStyle name="표준 34 19" xfId="2016"/>
    <cellStyle name="표준 34 2" xfId="2017"/>
    <cellStyle name="표준 34 20" xfId="2018"/>
    <cellStyle name="표준 34 21" xfId="2019"/>
    <cellStyle name="표준 34 22" xfId="2020"/>
    <cellStyle name="표준 34 23" xfId="2021"/>
    <cellStyle name="표준 34 24" xfId="2022"/>
    <cellStyle name="표준 34 25" xfId="2023"/>
    <cellStyle name="표준 34 26" xfId="2024"/>
    <cellStyle name="표준 34 27" xfId="2025"/>
    <cellStyle name="표준 34 28" xfId="2026"/>
    <cellStyle name="표준 34 29" xfId="2027"/>
    <cellStyle name="표준 34 3" xfId="2028"/>
    <cellStyle name="표준 34 30" xfId="2029"/>
    <cellStyle name="표준 34 31" xfId="2030"/>
    <cellStyle name="표준 34 32" xfId="2031"/>
    <cellStyle name="표준 34 33" xfId="2032"/>
    <cellStyle name="표준 34 34" xfId="2033"/>
    <cellStyle name="표준 34 35" xfId="2034"/>
    <cellStyle name="표준 34 36" xfId="2035"/>
    <cellStyle name="표준 34 37" xfId="2036"/>
    <cellStyle name="표준 34 38" xfId="2037"/>
    <cellStyle name="표준 34 39" xfId="2038"/>
    <cellStyle name="표준 34 4" xfId="2039"/>
    <cellStyle name="표준 34 5" xfId="2040"/>
    <cellStyle name="표준 34 6" xfId="2041"/>
    <cellStyle name="표준 34 7" xfId="2042"/>
    <cellStyle name="표준 34 8" xfId="2043"/>
    <cellStyle name="표준 34 9" xfId="2044"/>
    <cellStyle name="표준 35" xfId="2045"/>
    <cellStyle name="표준 35 10" xfId="2046"/>
    <cellStyle name="표준 35 11" xfId="2047"/>
    <cellStyle name="표준 35 12" xfId="2048"/>
    <cellStyle name="표준 35 13" xfId="2049"/>
    <cellStyle name="표준 35 14" xfId="2050"/>
    <cellStyle name="표준 35 15" xfId="2051"/>
    <cellStyle name="표준 35 16" xfId="2052"/>
    <cellStyle name="표준 35 17" xfId="2053"/>
    <cellStyle name="표준 35 18" xfId="2054"/>
    <cellStyle name="표준 35 19" xfId="2055"/>
    <cellStyle name="표준 35 2" xfId="2056"/>
    <cellStyle name="표준 35 20" xfId="2057"/>
    <cellStyle name="표준 35 21" xfId="2058"/>
    <cellStyle name="표준 35 22" xfId="2059"/>
    <cellStyle name="표준 35 23" xfId="2060"/>
    <cellStyle name="표준 35 24" xfId="2061"/>
    <cellStyle name="표준 35 25" xfId="2062"/>
    <cellStyle name="표준 35 26" xfId="2063"/>
    <cellStyle name="표준 35 27" xfId="2064"/>
    <cellStyle name="표준 35 28" xfId="2065"/>
    <cellStyle name="표준 35 29" xfId="2066"/>
    <cellStyle name="표준 35 3" xfId="2067"/>
    <cellStyle name="표준 35 30" xfId="2068"/>
    <cellStyle name="표준 35 31" xfId="2069"/>
    <cellStyle name="표준 35 32" xfId="2070"/>
    <cellStyle name="표준 35 33" xfId="2071"/>
    <cellStyle name="표준 35 34" xfId="2072"/>
    <cellStyle name="표준 35 35" xfId="2073"/>
    <cellStyle name="표준 35 36" xfId="2074"/>
    <cellStyle name="표준 35 37" xfId="2075"/>
    <cellStyle name="표준 35 38" xfId="2076"/>
    <cellStyle name="표준 35 39" xfId="2077"/>
    <cellStyle name="표준 35 4" xfId="2078"/>
    <cellStyle name="표준 35 5" xfId="2079"/>
    <cellStyle name="표준 35 6" xfId="2080"/>
    <cellStyle name="표준 35 7" xfId="2081"/>
    <cellStyle name="표준 35 8" xfId="2082"/>
    <cellStyle name="표준 35 9" xfId="2083"/>
    <cellStyle name="표준 36" xfId="2084"/>
    <cellStyle name="표준 36 10" xfId="2085"/>
    <cellStyle name="표준 36 11" xfId="2086"/>
    <cellStyle name="표준 36 12" xfId="2087"/>
    <cellStyle name="표준 36 13" xfId="2088"/>
    <cellStyle name="표준 36 14" xfId="2089"/>
    <cellStyle name="표준 36 15" xfId="2090"/>
    <cellStyle name="표준 36 16" xfId="2091"/>
    <cellStyle name="표준 36 17" xfId="2092"/>
    <cellStyle name="표준 36 18" xfId="2093"/>
    <cellStyle name="표준 36 19" xfId="2094"/>
    <cellStyle name="표준 36 2" xfId="2095"/>
    <cellStyle name="표준 36 20" xfId="2096"/>
    <cellStyle name="표준 36 21" xfId="2097"/>
    <cellStyle name="표준 36 22" xfId="2098"/>
    <cellStyle name="표준 36 23" xfId="2099"/>
    <cellStyle name="표준 36 24" xfId="2100"/>
    <cellStyle name="표준 36 25" xfId="2101"/>
    <cellStyle name="표준 36 26" xfId="2102"/>
    <cellStyle name="표준 36 27" xfId="2103"/>
    <cellStyle name="표준 36 28" xfId="2104"/>
    <cellStyle name="표준 36 29" xfId="2105"/>
    <cellStyle name="표준 36 3" xfId="2106"/>
    <cellStyle name="표준 36 30" xfId="2107"/>
    <cellStyle name="표준 36 31" xfId="2108"/>
    <cellStyle name="표준 36 32" xfId="2109"/>
    <cellStyle name="표준 36 33" xfId="2110"/>
    <cellStyle name="표준 36 34" xfId="2111"/>
    <cellStyle name="표준 36 35" xfId="2112"/>
    <cellStyle name="표준 36 36" xfId="2113"/>
    <cellStyle name="표준 36 37" xfId="2114"/>
    <cellStyle name="표준 36 38" xfId="2115"/>
    <cellStyle name="표준 36 39" xfId="2116"/>
    <cellStyle name="표준 36 4" xfId="2117"/>
    <cellStyle name="표준 36 5" xfId="2118"/>
    <cellStyle name="표준 36 6" xfId="2119"/>
    <cellStyle name="표준 36 7" xfId="2120"/>
    <cellStyle name="표준 36 8" xfId="2121"/>
    <cellStyle name="표준 36 9" xfId="2122"/>
    <cellStyle name="표준 37" xfId="2123"/>
    <cellStyle name="표준 37 10" xfId="2124"/>
    <cellStyle name="표준 37 11" xfId="2125"/>
    <cellStyle name="표준 37 12" xfId="2126"/>
    <cellStyle name="표준 37 13" xfId="2127"/>
    <cellStyle name="표준 37 14" xfId="2128"/>
    <cellStyle name="표준 37 15" xfId="2129"/>
    <cellStyle name="표준 37 16" xfId="2130"/>
    <cellStyle name="표준 37 17" xfId="2131"/>
    <cellStyle name="표준 37 18" xfId="2132"/>
    <cellStyle name="표준 37 19" xfId="2133"/>
    <cellStyle name="표준 37 2" xfId="2134"/>
    <cellStyle name="표준 37 20" xfId="2135"/>
    <cellStyle name="표준 37 21" xfId="2136"/>
    <cellStyle name="표준 37 22" xfId="2137"/>
    <cellStyle name="표준 37 23" xfId="2138"/>
    <cellStyle name="표준 37 24" xfId="2139"/>
    <cellStyle name="표준 37 25" xfId="2140"/>
    <cellStyle name="표준 37 26" xfId="2141"/>
    <cellStyle name="표준 37 27" xfId="2142"/>
    <cellStyle name="표준 37 28" xfId="2143"/>
    <cellStyle name="표준 37 29" xfId="2144"/>
    <cellStyle name="표준 37 3" xfId="2145"/>
    <cellStyle name="표준 37 30" xfId="2146"/>
    <cellStyle name="표준 37 31" xfId="2147"/>
    <cellStyle name="표준 37 32" xfId="2148"/>
    <cellStyle name="표준 37 33" xfId="2149"/>
    <cellStyle name="표준 37 34" xfId="2150"/>
    <cellStyle name="표준 37 35" xfId="2151"/>
    <cellStyle name="표준 37 36" xfId="2152"/>
    <cellStyle name="표준 37 37" xfId="2153"/>
    <cellStyle name="표준 37 38" xfId="2154"/>
    <cellStyle name="표준 37 39" xfId="2155"/>
    <cellStyle name="표준 37 4" xfId="2156"/>
    <cellStyle name="표준 37 5" xfId="2157"/>
    <cellStyle name="표준 37 6" xfId="2158"/>
    <cellStyle name="표준 37 7" xfId="2159"/>
    <cellStyle name="표준 37 8" xfId="2160"/>
    <cellStyle name="표준 37 9" xfId="2161"/>
    <cellStyle name="표준 38" xfId="2162"/>
    <cellStyle name="표준 38 10" xfId="2163"/>
    <cellStyle name="표준 38 11" xfId="2164"/>
    <cellStyle name="표준 38 12" xfId="2165"/>
    <cellStyle name="표준 38 13" xfId="2166"/>
    <cellStyle name="표준 38 14" xfId="2167"/>
    <cellStyle name="표준 38 15" xfId="2168"/>
    <cellStyle name="표준 38 16" xfId="2169"/>
    <cellStyle name="표준 38 17" xfId="2170"/>
    <cellStyle name="표준 38 18" xfId="2171"/>
    <cellStyle name="표준 38 19" xfId="2172"/>
    <cellStyle name="표준 38 2" xfId="2173"/>
    <cellStyle name="표준 38 20" xfId="2174"/>
    <cellStyle name="표준 38 21" xfId="2175"/>
    <cellStyle name="표준 38 22" xfId="2176"/>
    <cellStyle name="표준 38 23" xfId="2177"/>
    <cellStyle name="표준 38 24" xfId="2178"/>
    <cellStyle name="표준 38 25" xfId="2179"/>
    <cellStyle name="표준 38 26" xfId="2180"/>
    <cellStyle name="표준 38 27" xfId="2181"/>
    <cellStyle name="표준 38 28" xfId="2182"/>
    <cellStyle name="표준 38 29" xfId="2183"/>
    <cellStyle name="표준 38 3" xfId="2184"/>
    <cellStyle name="표준 38 30" xfId="2185"/>
    <cellStyle name="표준 38 31" xfId="2186"/>
    <cellStyle name="표준 38 32" xfId="2187"/>
    <cellStyle name="표준 38 33" xfId="2188"/>
    <cellStyle name="표준 38 34" xfId="2189"/>
    <cellStyle name="표준 38 35" xfId="2190"/>
    <cellStyle name="표준 38 36" xfId="2191"/>
    <cellStyle name="표준 38 37" xfId="2192"/>
    <cellStyle name="표준 38 38" xfId="2193"/>
    <cellStyle name="표준 38 39" xfId="2194"/>
    <cellStyle name="표준 38 4" xfId="2195"/>
    <cellStyle name="표준 38 5" xfId="2196"/>
    <cellStyle name="표준 38 6" xfId="2197"/>
    <cellStyle name="표준 38 7" xfId="2198"/>
    <cellStyle name="표준 38 8" xfId="2199"/>
    <cellStyle name="표준 38 9" xfId="2200"/>
    <cellStyle name="표준 39" xfId="2201"/>
    <cellStyle name="표준 39 10" xfId="2202"/>
    <cellStyle name="표준 39 11" xfId="2203"/>
    <cellStyle name="표준 39 12" xfId="2204"/>
    <cellStyle name="표준 39 13" xfId="2205"/>
    <cellStyle name="표준 39 14" xfId="2206"/>
    <cellStyle name="표준 39 15" xfId="2207"/>
    <cellStyle name="표준 39 16" xfId="2208"/>
    <cellStyle name="표준 39 17" xfId="2209"/>
    <cellStyle name="표준 39 18" xfId="2210"/>
    <cellStyle name="표준 39 19" xfId="2211"/>
    <cellStyle name="표준 39 2" xfId="2212"/>
    <cellStyle name="표준 39 20" xfId="2213"/>
    <cellStyle name="표준 39 21" xfId="2214"/>
    <cellStyle name="표준 39 22" xfId="2215"/>
    <cellStyle name="표준 39 23" xfId="2216"/>
    <cellStyle name="표준 39 24" xfId="2217"/>
    <cellStyle name="표준 39 25" xfId="2218"/>
    <cellStyle name="표준 39 26" xfId="2219"/>
    <cellStyle name="표준 39 27" xfId="2220"/>
    <cellStyle name="표준 39 28" xfId="2221"/>
    <cellStyle name="표준 39 29" xfId="2222"/>
    <cellStyle name="표준 39 3" xfId="2223"/>
    <cellStyle name="표준 39 30" xfId="2224"/>
    <cellStyle name="표준 39 31" xfId="2225"/>
    <cellStyle name="표준 39 32" xfId="2226"/>
    <cellStyle name="표준 39 33" xfId="2227"/>
    <cellStyle name="표준 39 34" xfId="2228"/>
    <cellStyle name="표준 39 35" xfId="2229"/>
    <cellStyle name="표준 39 36" xfId="2230"/>
    <cellStyle name="표준 39 37" xfId="2231"/>
    <cellStyle name="표준 39 38" xfId="2232"/>
    <cellStyle name="표준 39 39" xfId="2233"/>
    <cellStyle name="표준 39 4" xfId="2234"/>
    <cellStyle name="표준 39 5" xfId="2235"/>
    <cellStyle name="표준 39 6" xfId="2236"/>
    <cellStyle name="표준 39 7" xfId="2237"/>
    <cellStyle name="표준 39 8" xfId="2238"/>
    <cellStyle name="표준 39 9" xfId="2239"/>
    <cellStyle name="표준 4" xfId="985"/>
    <cellStyle name="표준 4 10" xfId="2240"/>
    <cellStyle name="표준 4 11" xfId="2241"/>
    <cellStyle name="표준 4 12" xfId="2242"/>
    <cellStyle name="표준 4 13" xfId="2243"/>
    <cellStyle name="표준 4 14" xfId="2244"/>
    <cellStyle name="표준 4 15" xfId="2245"/>
    <cellStyle name="표준 4 16" xfId="2246"/>
    <cellStyle name="표준 4 17" xfId="2247"/>
    <cellStyle name="표준 4 18" xfId="2248"/>
    <cellStyle name="표준 4 19" xfId="2249"/>
    <cellStyle name="표준 4 2" xfId="2250"/>
    <cellStyle name="표준 4 2 2" xfId="6767"/>
    <cellStyle name="표준 4 20" xfId="2251"/>
    <cellStyle name="표준 4 21" xfId="2252"/>
    <cellStyle name="표준 4 22" xfId="2253"/>
    <cellStyle name="표준 4 23" xfId="2254"/>
    <cellStyle name="표준 4 24" xfId="2255"/>
    <cellStyle name="표준 4 25" xfId="2256"/>
    <cellStyle name="표준 4 26" xfId="2257"/>
    <cellStyle name="표준 4 27" xfId="2258"/>
    <cellStyle name="표준 4 28" xfId="2259"/>
    <cellStyle name="표준 4 29" xfId="2260"/>
    <cellStyle name="표준 4 3" xfId="2261"/>
    <cellStyle name="표준 4 3 2" xfId="6768"/>
    <cellStyle name="표준 4 30" xfId="2262"/>
    <cellStyle name="표준 4 31" xfId="2263"/>
    <cellStyle name="표준 4 32" xfId="2264"/>
    <cellStyle name="표준 4 33" xfId="2265"/>
    <cellStyle name="표준 4 34" xfId="2266"/>
    <cellStyle name="표준 4 35" xfId="2267"/>
    <cellStyle name="표준 4 36" xfId="2268"/>
    <cellStyle name="표준 4 37" xfId="2269"/>
    <cellStyle name="표준 4 38" xfId="2270"/>
    <cellStyle name="표준 4 39" xfId="2271"/>
    <cellStyle name="표준 4 4" xfId="2272"/>
    <cellStyle name="표준 4 4 2" xfId="8697"/>
    <cellStyle name="표준 4 40" xfId="6766"/>
    <cellStyle name="표준 4 5" xfId="2273"/>
    <cellStyle name="표준 4 6" xfId="2274"/>
    <cellStyle name="표준 4 7" xfId="2275"/>
    <cellStyle name="표준 4 8" xfId="2276"/>
    <cellStyle name="표준 4 9" xfId="2277"/>
    <cellStyle name="표준 40" xfId="2278"/>
    <cellStyle name="표준 40 10" xfId="2279"/>
    <cellStyle name="표준 40 11" xfId="2280"/>
    <cellStyle name="표준 40 12" xfId="2281"/>
    <cellStyle name="표준 40 13" xfId="2282"/>
    <cellStyle name="표준 40 14" xfId="2283"/>
    <cellStyle name="표준 40 15" xfId="2284"/>
    <cellStyle name="표준 40 16" xfId="2285"/>
    <cellStyle name="표준 40 17" xfId="2286"/>
    <cellStyle name="표준 40 18" xfId="2287"/>
    <cellStyle name="표준 40 19" xfId="2288"/>
    <cellStyle name="표준 40 2" xfId="2289"/>
    <cellStyle name="표준 40 20" xfId="2290"/>
    <cellStyle name="표준 40 21" xfId="2291"/>
    <cellStyle name="표준 40 22" xfId="2292"/>
    <cellStyle name="표준 40 23" xfId="2293"/>
    <cellStyle name="표준 40 24" xfId="2294"/>
    <cellStyle name="표준 40 25" xfId="2295"/>
    <cellStyle name="표준 40 26" xfId="2296"/>
    <cellStyle name="표준 40 27" xfId="2297"/>
    <cellStyle name="표준 40 28" xfId="2298"/>
    <cellStyle name="표준 40 29" xfId="2299"/>
    <cellStyle name="표준 40 3" xfId="2300"/>
    <cellStyle name="표준 40 30" xfId="2301"/>
    <cellStyle name="표준 40 31" xfId="2302"/>
    <cellStyle name="표준 40 32" xfId="2303"/>
    <cellStyle name="표준 40 33" xfId="2304"/>
    <cellStyle name="표준 40 34" xfId="2305"/>
    <cellStyle name="표준 40 35" xfId="2306"/>
    <cellStyle name="표준 40 36" xfId="2307"/>
    <cellStyle name="표준 40 37" xfId="2308"/>
    <cellStyle name="표준 40 38" xfId="2309"/>
    <cellStyle name="표준 40 39" xfId="2310"/>
    <cellStyle name="표준 40 4" xfId="2311"/>
    <cellStyle name="표준 40 5" xfId="2312"/>
    <cellStyle name="표준 40 6" xfId="2313"/>
    <cellStyle name="표준 40 7" xfId="2314"/>
    <cellStyle name="표준 40 8" xfId="2315"/>
    <cellStyle name="표준 40 9" xfId="2316"/>
    <cellStyle name="표준 41" xfId="2317"/>
    <cellStyle name="표준 41 10" xfId="2318"/>
    <cellStyle name="표준 41 11" xfId="2319"/>
    <cellStyle name="표준 41 12" xfId="2320"/>
    <cellStyle name="표준 41 13" xfId="2321"/>
    <cellStyle name="표준 41 14" xfId="2322"/>
    <cellStyle name="표준 41 15" xfId="2323"/>
    <cellStyle name="표준 41 16" xfId="2324"/>
    <cellStyle name="표준 41 17" xfId="2325"/>
    <cellStyle name="표준 41 18" xfId="2326"/>
    <cellStyle name="표준 41 19" xfId="2327"/>
    <cellStyle name="표준 41 2" xfId="2328"/>
    <cellStyle name="표준 41 20" xfId="2329"/>
    <cellStyle name="표준 41 21" xfId="2330"/>
    <cellStyle name="표준 41 22" xfId="2331"/>
    <cellStyle name="표준 41 23" xfId="2332"/>
    <cellStyle name="표준 41 24" xfId="2333"/>
    <cellStyle name="표준 41 25" xfId="2334"/>
    <cellStyle name="표준 41 26" xfId="2335"/>
    <cellStyle name="표준 41 27" xfId="2336"/>
    <cellStyle name="표준 41 28" xfId="2337"/>
    <cellStyle name="표준 41 29" xfId="2338"/>
    <cellStyle name="표준 41 3" xfId="2339"/>
    <cellStyle name="표준 41 30" xfId="2340"/>
    <cellStyle name="표준 41 31" xfId="2341"/>
    <cellStyle name="표준 41 32" xfId="2342"/>
    <cellStyle name="표준 41 33" xfId="2343"/>
    <cellStyle name="표준 41 34" xfId="2344"/>
    <cellStyle name="표준 41 35" xfId="2345"/>
    <cellStyle name="표준 41 36" xfId="2346"/>
    <cellStyle name="표준 41 37" xfId="2347"/>
    <cellStyle name="표준 41 38" xfId="2348"/>
    <cellStyle name="표준 41 39" xfId="2349"/>
    <cellStyle name="표준 41 4" xfId="2350"/>
    <cellStyle name="표준 41 5" xfId="2351"/>
    <cellStyle name="표준 41 6" xfId="2352"/>
    <cellStyle name="표준 41 7" xfId="2353"/>
    <cellStyle name="표준 41 8" xfId="2354"/>
    <cellStyle name="표준 41 9" xfId="2355"/>
    <cellStyle name="표준 42" xfId="2356"/>
    <cellStyle name="표준 42 10" xfId="2357"/>
    <cellStyle name="표준 42 11" xfId="2358"/>
    <cellStyle name="표준 42 12" xfId="2359"/>
    <cellStyle name="표준 42 13" xfId="2360"/>
    <cellStyle name="표준 42 14" xfId="2361"/>
    <cellStyle name="표준 42 15" xfId="2362"/>
    <cellStyle name="표준 42 16" xfId="2363"/>
    <cellStyle name="표준 42 17" xfId="2364"/>
    <cellStyle name="표준 42 18" xfId="2365"/>
    <cellStyle name="표준 42 19" xfId="2366"/>
    <cellStyle name="표준 42 2" xfId="2367"/>
    <cellStyle name="표준 42 20" xfId="2368"/>
    <cellStyle name="표준 42 21" xfId="2369"/>
    <cellStyle name="표준 42 22" xfId="2370"/>
    <cellStyle name="표준 42 23" xfId="2371"/>
    <cellStyle name="표준 42 24" xfId="2372"/>
    <cellStyle name="표준 42 25" xfId="2373"/>
    <cellStyle name="표준 42 26" xfId="2374"/>
    <cellStyle name="표준 42 27" xfId="2375"/>
    <cellStyle name="표준 42 28" xfId="2376"/>
    <cellStyle name="표준 42 29" xfId="2377"/>
    <cellStyle name="표준 42 3" xfId="2378"/>
    <cellStyle name="표준 42 30" xfId="2379"/>
    <cellStyle name="표준 42 31" xfId="2380"/>
    <cellStyle name="표준 42 32" xfId="2381"/>
    <cellStyle name="표준 42 33" xfId="2382"/>
    <cellStyle name="표준 42 34" xfId="2383"/>
    <cellStyle name="표준 42 35" xfId="2384"/>
    <cellStyle name="표준 42 36" xfId="2385"/>
    <cellStyle name="표준 42 37" xfId="2386"/>
    <cellStyle name="표준 42 38" xfId="2387"/>
    <cellStyle name="표준 42 39" xfId="2388"/>
    <cellStyle name="표준 42 4" xfId="2389"/>
    <cellStyle name="표준 42 5" xfId="2390"/>
    <cellStyle name="표준 42 6" xfId="2391"/>
    <cellStyle name="표준 42 7" xfId="2392"/>
    <cellStyle name="표준 42 8" xfId="2393"/>
    <cellStyle name="표준 42 9" xfId="2394"/>
    <cellStyle name="표준 43" xfId="2395"/>
    <cellStyle name="표준 43 10" xfId="2396"/>
    <cellStyle name="표준 43 11" xfId="2397"/>
    <cellStyle name="표준 43 12" xfId="2398"/>
    <cellStyle name="표준 43 13" xfId="2399"/>
    <cellStyle name="표준 43 14" xfId="2400"/>
    <cellStyle name="표준 43 15" xfId="2401"/>
    <cellStyle name="표준 43 16" xfId="2402"/>
    <cellStyle name="표준 43 17" xfId="2403"/>
    <cellStyle name="표준 43 18" xfId="2404"/>
    <cellStyle name="표준 43 19" xfId="2405"/>
    <cellStyle name="표준 43 2" xfId="2406"/>
    <cellStyle name="표준 43 20" xfId="2407"/>
    <cellStyle name="표준 43 21" xfId="2408"/>
    <cellStyle name="표준 43 22" xfId="2409"/>
    <cellStyle name="표준 43 23" xfId="2410"/>
    <cellStyle name="표준 43 24" xfId="2411"/>
    <cellStyle name="표준 43 25" xfId="2412"/>
    <cellStyle name="표준 43 26" xfId="2413"/>
    <cellStyle name="표준 43 27" xfId="2414"/>
    <cellStyle name="표준 43 28" xfId="2415"/>
    <cellStyle name="표준 43 29" xfId="2416"/>
    <cellStyle name="표준 43 3" xfId="2417"/>
    <cellStyle name="표준 43 30" xfId="2418"/>
    <cellStyle name="표준 43 31" xfId="2419"/>
    <cellStyle name="표준 43 32" xfId="2420"/>
    <cellStyle name="표준 43 33" xfId="2421"/>
    <cellStyle name="표준 43 34" xfId="2422"/>
    <cellStyle name="표준 43 35" xfId="2423"/>
    <cellStyle name="표준 43 36" xfId="2424"/>
    <cellStyle name="표준 43 37" xfId="2425"/>
    <cellStyle name="표준 43 38" xfId="2426"/>
    <cellStyle name="표준 43 39" xfId="2427"/>
    <cellStyle name="표준 43 4" xfId="2428"/>
    <cellStyle name="표준 43 40" xfId="11703"/>
    <cellStyle name="표준 43 5" xfId="2429"/>
    <cellStyle name="표준 43 6" xfId="2430"/>
    <cellStyle name="표준 43 7" xfId="2431"/>
    <cellStyle name="표준 43 8" xfId="2432"/>
    <cellStyle name="표준 43 9" xfId="2433"/>
    <cellStyle name="표준 44" xfId="2434"/>
    <cellStyle name="표준 44 10" xfId="2435"/>
    <cellStyle name="표준 44 11" xfId="2436"/>
    <cellStyle name="표준 44 12" xfId="2437"/>
    <cellStyle name="표준 44 13" xfId="2438"/>
    <cellStyle name="표준 44 14" xfId="2439"/>
    <cellStyle name="표준 44 15" xfId="2440"/>
    <cellStyle name="표준 44 16" xfId="2441"/>
    <cellStyle name="표준 44 17" xfId="2442"/>
    <cellStyle name="표준 44 18" xfId="2443"/>
    <cellStyle name="표준 44 19" xfId="2444"/>
    <cellStyle name="표준 44 2" xfId="2445"/>
    <cellStyle name="표준 44 20" xfId="2446"/>
    <cellStyle name="표준 44 21" xfId="2447"/>
    <cellStyle name="표준 44 22" xfId="2448"/>
    <cellStyle name="표준 44 23" xfId="2449"/>
    <cellStyle name="표준 44 24" xfId="2450"/>
    <cellStyle name="표준 44 25" xfId="2451"/>
    <cellStyle name="표준 44 26" xfId="2452"/>
    <cellStyle name="표준 44 27" xfId="2453"/>
    <cellStyle name="표준 44 28" xfId="2454"/>
    <cellStyle name="표준 44 29" xfId="2455"/>
    <cellStyle name="표준 44 3" xfId="2456"/>
    <cellStyle name="표준 44 30" xfId="2457"/>
    <cellStyle name="표준 44 31" xfId="2458"/>
    <cellStyle name="표준 44 32" xfId="2459"/>
    <cellStyle name="표준 44 33" xfId="2460"/>
    <cellStyle name="표준 44 34" xfId="2461"/>
    <cellStyle name="표준 44 35" xfId="2462"/>
    <cellStyle name="표준 44 36" xfId="2463"/>
    <cellStyle name="표준 44 37" xfId="2464"/>
    <cellStyle name="표준 44 38" xfId="2465"/>
    <cellStyle name="표준 44 39" xfId="2466"/>
    <cellStyle name="표준 44 4" xfId="2467"/>
    <cellStyle name="표준 44 40" xfId="11704"/>
    <cellStyle name="표준 44 5" xfId="2468"/>
    <cellStyle name="표준 44 6" xfId="2469"/>
    <cellStyle name="표준 44 7" xfId="2470"/>
    <cellStyle name="표준 44 8" xfId="2471"/>
    <cellStyle name="표준 44 9" xfId="2472"/>
    <cellStyle name="표준 45" xfId="2473"/>
    <cellStyle name="표준 45 10" xfId="2474"/>
    <cellStyle name="표준 45 11" xfId="2475"/>
    <cellStyle name="표준 45 12" xfId="2476"/>
    <cellStyle name="표준 45 13" xfId="2477"/>
    <cellStyle name="표준 45 14" xfId="2478"/>
    <cellStyle name="표준 45 15" xfId="2479"/>
    <cellStyle name="표준 45 16" xfId="2480"/>
    <cellStyle name="표준 45 17" xfId="2481"/>
    <cellStyle name="표준 45 18" xfId="2482"/>
    <cellStyle name="표준 45 19" xfId="2483"/>
    <cellStyle name="표준 45 2" xfId="2484"/>
    <cellStyle name="표준 45 20" xfId="2485"/>
    <cellStyle name="표준 45 21" xfId="2486"/>
    <cellStyle name="표준 45 22" xfId="2487"/>
    <cellStyle name="표준 45 23" xfId="2488"/>
    <cellStyle name="표준 45 24" xfId="2489"/>
    <cellStyle name="표준 45 25" xfId="2490"/>
    <cellStyle name="표준 45 26" xfId="2491"/>
    <cellStyle name="표준 45 27" xfId="2492"/>
    <cellStyle name="표준 45 28" xfId="2493"/>
    <cellStyle name="표준 45 29" xfId="2494"/>
    <cellStyle name="표준 45 3" xfId="2495"/>
    <cellStyle name="표준 45 30" xfId="2496"/>
    <cellStyle name="표준 45 31" xfId="2497"/>
    <cellStyle name="표준 45 32" xfId="2498"/>
    <cellStyle name="표준 45 33" xfId="2499"/>
    <cellStyle name="표준 45 34" xfId="2500"/>
    <cellStyle name="표준 45 35" xfId="2501"/>
    <cellStyle name="표준 45 36" xfId="2502"/>
    <cellStyle name="표준 45 37" xfId="2503"/>
    <cellStyle name="표준 45 38" xfId="2504"/>
    <cellStyle name="표준 45 39" xfId="2505"/>
    <cellStyle name="표준 45 4" xfId="2506"/>
    <cellStyle name="표준 45 5" xfId="2507"/>
    <cellStyle name="표준 45 6" xfId="2508"/>
    <cellStyle name="표준 45 7" xfId="2509"/>
    <cellStyle name="표준 45 8" xfId="2510"/>
    <cellStyle name="표준 45 9" xfId="2511"/>
    <cellStyle name="표준 46" xfId="6799"/>
    <cellStyle name="표준 47" xfId="2512"/>
    <cellStyle name="표준 47 10" xfId="2513"/>
    <cellStyle name="표준 47 11" xfId="2514"/>
    <cellStyle name="표준 47 12" xfId="2515"/>
    <cellStyle name="표준 47 13" xfId="2516"/>
    <cellStyle name="표준 47 14" xfId="2517"/>
    <cellStyle name="표준 47 15" xfId="2518"/>
    <cellStyle name="표준 47 16" xfId="2519"/>
    <cellStyle name="표준 47 17" xfId="2520"/>
    <cellStyle name="표준 47 18" xfId="2521"/>
    <cellStyle name="표준 47 19" xfId="2522"/>
    <cellStyle name="표준 47 2" xfId="2523"/>
    <cellStyle name="표준 47 20" xfId="2524"/>
    <cellStyle name="표준 47 21" xfId="2525"/>
    <cellStyle name="표준 47 22" xfId="2526"/>
    <cellStyle name="표준 47 23" xfId="2527"/>
    <cellStyle name="표준 47 24" xfId="2528"/>
    <cellStyle name="표준 47 25" xfId="2529"/>
    <cellStyle name="표준 47 26" xfId="2530"/>
    <cellStyle name="표준 47 27" xfId="2531"/>
    <cellStyle name="표준 47 28" xfId="2532"/>
    <cellStyle name="표준 47 29" xfId="2533"/>
    <cellStyle name="표준 47 3" xfId="2534"/>
    <cellStyle name="표준 47 30" xfId="2535"/>
    <cellStyle name="표준 47 31" xfId="2536"/>
    <cellStyle name="표준 47 32" xfId="2537"/>
    <cellStyle name="표준 47 33" xfId="2538"/>
    <cellStyle name="표준 47 34" xfId="2539"/>
    <cellStyle name="표준 47 35" xfId="2540"/>
    <cellStyle name="표준 47 36" xfId="2541"/>
    <cellStyle name="표준 47 37" xfId="2542"/>
    <cellStyle name="표준 47 38" xfId="2543"/>
    <cellStyle name="표준 47 39" xfId="2544"/>
    <cellStyle name="표준 47 4" xfId="2545"/>
    <cellStyle name="표준 47 5" xfId="2546"/>
    <cellStyle name="표준 47 6" xfId="2547"/>
    <cellStyle name="표준 47 7" xfId="2548"/>
    <cellStyle name="표준 47 8" xfId="2549"/>
    <cellStyle name="표준 47 9" xfId="2550"/>
    <cellStyle name="표준 48" xfId="2551"/>
    <cellStyle name="표준 48 10" xfId="2552"/>
    <cellStyle name="표준 48 11" xfId="2553"/>
    <cellStyle name="표준 48 12" xfId="2554"/>
    <cellStyle name="표준 48 13" xfId="2555"/>
    <cellStyle name="표준 48 14" xfId="2556"/>
    <cellStyle name="표준 48 15" xfId="2557"/>
    <cellStyle name="표준 48 16" xfId="2558"/>
    <cellStyle name="표준 48 17" xfId="2559"/>
    <cellStyle name="표준 48 18" xfId="2560"/>
    <cellStyle name="표준 48 19" xfId="2561"/>
    <cellStyle name="표준 48 2" xfId="2562"/>
    <cellStyle name="표준 48 20" xfId="2563"/>
    <cellStyle name="표준 48 21" xfId="2564"/>
    <cellStyle name="표준 48 22" xfId="2565"/>
    <cellStyle name="표준 48 23" xfId="2566"/>
    <cellStyle name="표준 48 24" xfId="2567"/>
    <cellStyle name="표준 48 25" xfId="2568"/>
    <cellStyle name="표준 48 26" xfId="2569"/>
    <cellStyle name="표준 48 27" xfId="2570"/>
    <cellStyle name="표준 48 28" xfId="2571"/>
    <cellStyle name="표준 48 29" xfId="2572"/>
    <cellStyle name="표준 48 3" xfId="2573"/>
    <cellStyle name="표준 48 30" xfId="2574"/>
    <cellStyle name="표준 48 31" xfId="2575"/>
    <cellStyle name="표준 48 32" xfId="2576"/>
    <cellStyle name="표준 48 33" xfId="2577"/>
    <cellStyle name="표준 48 34" xfId="2578"/>
    <cellStyle name="표준 48 35" xfId="2579"/>
    <cellStyle name="표준 48 36" xfId="2580"/>
    <cellStyle name="표준 48 37" xfId="2581"/>
    <cellStyle name="표준 48 38" xfId="2582"/>
    <cellStyle name="표준 48 39" xfId="2583"/>
    <cellStyle name="표준 48 4" xfId="2584"/>
    <cellStyle name="표준 48 5" xfId="2585"/>
    <cellStyle name="표준 48 6" xfId="2586"/>
    <cellStyle name="표준 48 7" xfId="2587"/>
    <cellStyle name="표준 48 8" xfId="2588"/>
    <cellStyle name="표준 48 9" xfId="2589"/>
    <cellStyle name="표준 49" xfId="2590"/>
    <cellStyle name="표준 49 10" xfId="2591"/>
    <cellStyle name="표준 49 11" xfId="2592"/>
    <cellStyle name="표준 49 12" xfId="2593"/>
    <cellStyle name="표준 49 13" xfId="2594"/>
    <cellStyle name="표준 49 14" xfId="2595"/>
    <cellStyle name="표준 49 15" xfId="2596"/>
    <cellStyle name="표준 49 16" xfId="2597"/>
    <cellStyle name="표준 49 17" xfId="2598"/>
    <cellStyle name="표준 49 18" xfId="2599"/>
    <cellStyle name="표준 49 19" xfId="2600"/>
    <cellStyle name="표준 49 2" xfId="2601"/>
    <cellStyle name="표준 49 20" xfId="2602"/>
    <cellStyle name="표준 49 21" xfId="2603"/>
    <cellStyle name="표준 49 22" xfId="2604"/>
    <cellStyle name="표준 49 23" xfId="2605"/>
    <cellStyle name="표준 49 24" xfId="2606"/>
    <cellStyle name="표준 49 25" xfId="2607"/>
    <cellStyle name="표준 49 26" xfId="2608"/>
    <cellStyle name="표준 49 27" xfId="2609"/>
    <cellStyle name="표준 49 28" xfId="2610"/>
    <cellStyle name="표준 49 29" xfId="2611"/>
    <cellStyle name="표준 49 3" xfId="2612"/>
    <cellStyle name="표준 49 30" xfId="2613"/>
    <cellStyle name="표준 49 31" xfId="2614"/>
    <cellStyle name="표준 49 32" xfId="2615"/>
    <cellStyle name="표준 49 33" xfId="2616"/>
    <cellStyle name="표준 49 34" xfId="2617"/>
    <cellStyle name="표준 49 35" xfId="2618"/>
    <cellStyle name="표준 49 36" xfId="2619"/>
    <cellStyle name="표준 49 37" xfId="2620"/>
    <cellStyle name="표준 49 38" xfId="2621"/>
    <cellStyle name="표준 49 39" xfId="2622"/>
    <cellStyle name="표준 49 4" xfId="2623"/>
    <cellStyle name="표준 49 5" xfId="2624"/>
    <cellStyle name="표준 49 6" xfId="2625"/>
    <cellStyle name="표준 49 7" xfId="2626"/>
    <cellStyle name="표준 49 8" xfId="2627"/>
    <cellStyle name="표준 49 9" xfId="2628"/>
    <cellStyle name="표준 5" xfId="1159"/>
    <cellStyle name="표준 5 10" xfId="2629"/>
    <cellStyle name="표준 5 11" xfId="2630"/>
    <cellStyle name="표준 5 12" xfId="2631"/>
    <cellStyle name="표준 5 13" xfId="2632"/>
    <cellStyle name="표준 5 14" xfId="2633"/>
    <cellStyle name="표준 5 15" xfId="2634"/>
    <cellStyle name="표준 5 16" xfId="2635"/>
    <cellStyle name="표준 5 17" xfId="2636"/>
    <cellStyle name="표준 5 18" xfId="2637"/>
    <cellStyle name="표준 5 19" xfId="2638"/>
    <cellStyle name="표준 5 2" xfId="2639"/>
    <cellStyle name="표준 5 2 2" xfId="6769"/>
    <cellStyle name="표준 5 20" xfId="2640"/>
    <cellStyle name="표준 5 21" xfId="2641"/>
    <cellStyle name="표준 5 22" xfId="2642"/>
    <cellStyle name="표준 5 23" xfId="2643"/>
    <cellStyle name="표준 5 24" xfId="2644"/>
    <cellStyle name="표준 5 25" xfId="2645"/>
    <cellStyle name="표준 5 26" xfId="2646"/>
    <cellStyle name="표준 5 27" xfId="2647"/>
    <cellStyle name="표준 5 28" xfId="2648"/>
    <cellStyle name="표준 5 29" xfId="2649"/>
    <cellStyle name="표준 5 3" xfId="2650"/>
    <cellStyle name="표준 5 3 2" xfId="6770"/>
    <cellStyle name="표준 5 30" xfId="2651"/>
    <cellStyle name="표준 5 31" xfId="2652"/>
    <cellStyle name="표준 5 32" xfId="2653"/>
    <cellStyle name="표준 5 33" xfId="2654"/>
    <cellStyle name="표준 5 34" xfId="2655"/>
    <cellStyle name="표준 5 35" xfId="2656"/>
    <cellStyle name="표준 5 36" xfId="2657"/>
    <cellStyle name="표준 5 37" xfId="2658"/>
    <cellStyle name="표준 5 38" xfId="2659"/>
    <cellStyle name="표준 5 39" xfId="2660"/>
    <cellStyle name="표준 5 4" xfId="2661"/>
    <cellStyle name="표준 5 40" xfId="4999"/>
    <cellStyle name="표준 5 40 2" xfId="8819"/>
    <cellStyle name="표준 5 40 3" xfId="8756"/>
    <cellStyle name="표준 5 41" xfId="5003"/>
    <cellStyle name="표준 5 41 2" xfId="8823"/>
    <cellStyle name="표준 5 41 3" xfId="8760"/>
    <cellStyle name="표준 5 42" xfId="8769"/>
    <cellStyle name="표준 5 43" xfId="8751"/>
    <cellStyle name="표준 5 44" xfId="11705"/>
    <cellStyle name="표준 5 5" xfId="2662"/>
    <cellStyle name="표준 5 6" xfId="2663"/>
    <cellStyle name="표준 5 7" xfId="2664"/>
    <cellStyle name="표준 5 8" xfId="2665"/>
    <cellStyle name="표준 5 9" xfId="2666"/>
    <cellStyle name="표준 50" xfId="2667"/>
    <cellStyle name="표준 50 10" xfId="2668"/>
    <cellStyle name="표준 50 11" xfId="2669"/>
    <cellStyle name="표준 50 12" xfId="2670"/>
    <cellStyle name="표준 50 13" xfId="2671"/>
    <cellStyle name="표준 50 14" xfId="2672"/>
    <cellStyle name="표준 50 15" xfId="2673"/>
    <cellStyle name="표준 50 16" xfId="2674"/>
    <cellStyle name="표준 50 17" xfId="2675"/>
    <cellStyle name="표준 50 18" xfId="2676"/>
    <cellStyle name="표준 50 19" xfId="2677"/>
    <cellStyle name="표준 50 2" xfId="2678"/>
    <cellStyle name="표준 50 20" xfId="2679"/>
    <cellStyle name="표준 50 21" xfId="2680"/>
    <cellStyle name="표준 50 22" xfId="2681"/>
    <cellStyle name="표준 50 23" xfId="2682"/>
    <cellStyle name="표준 50 24" xfId="2683"/>
    <cellStyle name="표준 50 25" xfId="2684"/>
    <cellStyle name="표준 50 26" xfId="2685"/>
    <cellStyle name="표준 50 27" xfId="2686"/>
    <cellStyle name="표준 50 28" xfId="2687"/>
    <cellStyle name="표준 50 29" xfId="2688"/>
    <cellStyle name="표준 50 3" xfId="2689"/>
    <cellStyle name="표준 50 30" xfId="2690"/>
    <cellStyle name="표준 50 31" xfId="2691"/>
    <cellStyle name="표준 50 32" xfId="2692"/>
    <cellStyle name="표준 50 33" xfId="2693"/>
    <cellStyle name="표준 50 34" xfId="2694"/>
    <cellStyle name="표준 50 35" xfId="2695"/>
    <cellStyle name="표준 50 36" xfId="2696"/>
    <cellStyle name="표준 50 37" xfId="2697"/>
    <cellStyle name="표준 50 38" xfId="2698"/>
    <cellStyle name="표준 50 39" xfId="2699"/>
    <cellStyle name="표준 50 4" xfId="2700"/>
    <cellStyle name="표준 50 40" xfId="11706"/>
    <cellStyle name="표준 50 5" xfId="2701"/>
    <cellStyle name="표준 50 6" xfId="2702"/>
    <cellStyle name="표준 50 7" xfId="2703"/>
    <cellStyle name="표준 50 8" xfId="2704"/>
    <cellStyle name="표준 50 9" xfId="2705"/>
    <cellStyle name="표준 51" xfId="2706"/>
    <cellStyle name="표준 51 10" xfId="2707"/>
    <cellStyle name="표준 51 11" xfId="2708"/>
    <cellStyle name="표준 51 12" xfId="2709"/>
    <cellStyle name="표준 51 13" xfId="2710"/>
    <cellStyle name="표준 51 14" xfId="2711"/>
    <cellStyle name="표준 51 15" xfId="2712"/>
    <cellStyle name="표준 51 16" xfId="2713"/>
    <cellStyle name="표준 51 17" xfId="2714"/>
    <cellStyle name="표준 51 18" xfId="2715"/>
    <cellStyle name="표준 51 19" xfId="2716"/>
    <cellStyle name="표준 51 2" xfId="2717"/>
    <cellStyle name="표준 51 20" xfId="2718"/>
    <cellStyle name="표준 51 21" xfId="2719"/>
    <cellStyle name="표준 51 22" xfId="2720"/>
    <cellStyle name="표준 51 23" xfId="2721"/>
    <cellStyle name="표준 51 24" xfId="2722"/>
    <cellStyle name="표준 51 25" xfId="2723"/>
    <cellStyle name="표준 51 26" xfId="2724"/>
    <cellStyle name="표준 51 27" xfId="2725"/>
    <cellStyle name="표준 51 28" xfId="2726"/>
    <cellStyle name="표준 51 29" xfId="2727"/>
    <cellStyle name="표준 51 3" xfId="2728"/>
    <cellStyle name="표준 51 30" xfId="2729"/>
    <cellStyle name="표준 51 31" xfId="2730"/>
    <cellStyle name="표준 51 32" xfId="2731"/>
    <cellStyle name="표준 51 33" xfId="2732"/>
    <cellStyle name="표준 51 34" xfId="2733"/>
    <cellStyle name="표준 51 35" xfId="2734"/>
    <cellStyle name="표준 51 36" xfId="2735"/>
    <cellStyle name="표준 51 37" xfId="2736"/>
    <cellStyle name="표준 51 38" xfId="2737"/>
    <cellStyle name="표준 51 39" xfId="2738"/>
    <cellStyle name="표준 51 4" xfId="2739"/>
    <cellStyle name="표준 51 5" xfId="2740"/>
    <cellStyle name="표준 51 6" xfId="2741"/>
    <cellStyle name="표준 51 7" xfId="2742"/>
    <cellStyle name="표준 51 8" xfId="2743"/>
    <cellStyle name="표준 51 9" xfId="2744"/>
    <cellStyle name="표준 52" xfId="2745"/>
    <cellStyle name="표준 52 10" xfId="2746"/>
    <cellStyle name="표준 52 11" xfId="2747"/>
    <cellStyle name="표준 52 12" xfId="2748"/>
    <cellStyle name="표준 52 13" xfId="2749"/>
    <cellStyle name="표준 52 14" xfId="2750"/>
    <cellStyle name="표준 52 15" xfId="2751"/>
    <cellStyle name="표준 52 16" xfId="2752"/>
    <cellStyle name="표준 52 17" xfId="2753"/>
    <cellStyle name="표준 52 18" xfId="2754"/>
    <cellStyle name="표준 52 19" xfId="2755"/>
    <cellStyle name="표준 52 2" xfId="2756"/>
    <cellStyle name="표준 52 20" xfId="2757"/>
    <cellStyle name="표준 52 21" xfId="2758"/>
    <cellStyle name="표준 52 22" xfId="2759"/>
    <cellStyle name="표준 52 23" xfId="2760"/>
    <cellStyle name="표준 52 24" xfId="2761"/>
    <cellStyle name="표준 52 25" xfId="2762"/>
    <cellStyle name="표준 52 26" xfId="2763"/>
    <cellStyle name="표준 52 27" xfId="2764"/>
    <cellStyle name="표준 52 28" xfId="2765"/>
    <cellStyle name="표준 52 29" xfId="2766"/>
    <cellStyle name="표준 52 3" xfId="2767"/>
    <cellStyle name="표준 52 30" xfId="2768"/>
    <cellStyle name="표준 52 31" xfId="2769"/>
    <cellStyle name="표준 52 32" xfId="2770"/>
    <cellStyle name="표준 52 33" xfId="2771"/>
    <cellStyle name="표준 52 34" xfId="2772"/>
    <cellStyle name="표준 52 35" xfId="2773"/>
    <cellStyle name="표준 52 36" xfId="2774"/>
    <cellStyle name="표준 52 37" xfId="2775"/>
    <cellStyle name="표준 52 38" xfId="2776"/>
    <cellStyle name="표준 52 39" xfId="2777"/>
    <cellStyle name="표준 52 4" xfId="2778"/>
    <cellStyle name="표준 52 5" xfId="2779"/>
    <cellStyle name="표준 52 6" xfId="2780"/>
    <cellStyle name="표준 52 7" xfId="2781"/>
    <cellStyle name="표준 52 8" xfId="2782"/>
    <cellStyle name="표준 52 9" xfId="2783"/>
    <cellStyle name="표준 53" xfId="2784"/>
    <cellStyle name="표준 53 10" xfId="2785"/>
    <cellStyle name="표준 53 11" xfId="2786"/>
    <cellStyle name="표준 53 12" xfId="2787"/>
    <cellStyle name="표준 53 13" xfId="2788"/>
    <cellStyle name="표준 53 14" xfId="2789"/>
    <cellStyle name="표준 53 15" xfId="2790"/>
    <cellStyle name="표준 53 16" xfId="2791"/>
    <cellStyle name="표준 53 17" xfId="2792"/>
    <cellStyle name="표준 53 18" xfId="2793"/>
    <cellStyle name="표준 53 19" xfId="2794"/>
    <cellStyle name="표준 53 2" xfId="2795"/>
    <cellStyle name="표준 53 20" xfId="2796"/>
    <cellStyle name="표준 53 21" xfId="2797"/>
    <cellStyle name="표준 53 22" xfId="2798"/>
    <cellStyle name="표준 53 23" xfId="2799"/>
    <cellStyle name="표준 53 24" xfId="2800"/>
    <cellStyle name="표준 53 25" xfId="2801"/>
    <cellStyle name="표준 53 26" xfId="2802"/>
    <cellStyle name="표준 53 27" xfId="2803"/>
    <cellStyle name="표준 53 28" xfId="2804"/>
    <cellStyle name="표준 53 29" xfId="2805"/>
    <cellStyle name="표준 53 3" xfId="2806"/>
    <cellStyle name="표준 53 30" xfId="2807"/>
    <cellStyle name="표준 53 31" xfId="2808"/>
    <cellStyle name="표준 53 32" xfId="2809"/>
    <cellStyle name="표준 53 33" xfId="2810"/>
    <cellStyle name="표준 53 34" xfId="2811"/>
    <cellStyle name="표준 53 35" xfId="2812"/>
    <cellStyle name="표준 53 36" xfId="2813"/>
    <cellStyle name="표준 53 37" xfId="2814"/>
    <cellStyle name="표준 53 38" xfId="2815"/>
    <cellStyle name="표준 53 39" xfId="2816"/>
    <cellStyle name="표준 53 4" xfId="2817"/>
    <cellStyle name="표준 53 5" xfId="2818"/>
    <cellStyle name="표준 53 6" xfId="2819"/>
    <cellStyle name="표준 53 7" xfId="2820"/>
    <cellStyle name="표준 53 8" xfId="2821"/>
    <cellStyle name="표준 53 9" xfId="2822"/>
    <cellStyle name="표준 54" xfId="2823"/>
    <cellStyle name="표준 54 10" xfId="2824"/>
    <cellStyle name="표준 54 11" xfId="2825"/>
    <cellStyle name="표준 54 12" xfId="2826"/>
    <cellStyle name="표준 54 13" xfId="2827"/>
    <cellStyle name="표준 54 14" xfId="2828"/>
    <cellStyle name="표준 54 15" xfId="2829"/>
    <cellStyle name="표준 54 16" xfId="2830"/>
    <cellStyle name="표준 54 17" xfId="2831"/>
    <cellStyle name="표준 54 18" xfId="2832"/>
    <cellStyle name="표준 54 19" xfId="2833"/>
    <cellStyle name="표준 54 2" xfId="2834"/>
    <cellStyle name="표준 54 20" xfId="2835"/>
    <cellStyle name="표준 54 21" xfId="2836"/>
    <cellStyle name="표준 54 22" xfId="2837"/>
    <cellStyle name="표준 54 23" xfId="2838"/>
    <cellStyle name="표준 54 24" xfId="2839"/>
    <cellStyle name="표준 54 25" xfId="2840"/>
    <cellStyle name="표준 54 26" xfId="2841"/>
    <cellStyle name="표준 54 27" xfId="2842"/>
    <cellStyle name="표준 54 28" xfId="2843"/>
    <cellStyle name="표준 54 29" xfId="2844"/>
    <cellStyle name="표준 54 3" xfId="2845"/>
    <cellStyle name="표준 54 30" xfId="2846"/>
    <cellStyle name="표준 54 31" xfId="2847"/>
    <cellStyle name="표준 54 32" xfId="2848"/>
    <cellStyle name="표준 54 33" xfId="2849"/>
    <cellStyle name="표준 54 34" xfId="2850"/>
    <cellStyle name="표준 54 35" xfId="2851"/>
    <cellStyle name="표준 54 36" xfId="2852"/>
    <cellStyle name="표준 54 37" xfId="2853"/>
    <cellStyle name="표준 54 38" xfId="2854"/>
    <cellStyle name="표준 54 39" xfId="2855"/>
    <cellStyle name="표준 54 4" xfId="2856"/>
    <cellStyle name="표준 54 5" xfId="2857"/>
    <cellStyle name="표준 54 6" xfId="2858"/>
    <cellStyle name="표준 54 7" xfId="2859"/>
    <cellStyle name="표준 54 8" xfId="2860"/>
    <cellStyle name="표준 54 9" xfId="2861"/>
    <cellStyle name="표준 55" xfId="2862"/>
    <cellStyle name="표준 55 10" xfId="2863"/>
    <cellStyle name="표준 55 11" xfId="2864"/>
    <cellStyle name="표준 55 12" xfId="2865"/>
    <cellStyle name="표준 55 13" xfId="2866"/>
    <cellStyle name="표준 55 14" xfId="2867"/>
    <cellStyle name="표준 55 15" xfId="2868"/>
    <cellStyle name="표준 55 16" xfId="2869"/>
    <cellStyle name="표준 55 17" xfId="2870"/>
    <cellStyle name="표준 55 18" xfId="2871"/>
    <cellStyle name="표준 55 19" xfId="2872"/>
    <cellStyle name="표준 55 2" xfId="2873"/>
    <cellStyle name="표준 55 20" xfId="2874"/>
    <cellStyle name="표준 55 21" xfId="2875"/>
    <cellStyle name="표준 55 22" xfId="2876"/>
    <cellStyle name="표준 55 23" xfId="2877"/>
    <cellStyle name="표준 55 24" xfId="2878"/>
    <cellStyle name="표준 55 25" xfId="2879"/>
    <cellStyle name="표준 55 26" xfId="2880"/>
    <cellStyle name="표준 55 27" xfId="2881"/>
    <cellStyle name="표준 55 28" xfId="2882"/>
    <cellStyle name="표준 55 29" xfId="2883"/>
    <cellStyle name="표준 55 3" xfId="2884"/>
    <cellStyle name="표준 55 30" xfId="2885"/>
    <cellStyle name="표준 55 31" xfId="2886"/>
    <cellStyle name="표준 55 32" xfId="2887"/>
    <cellStyle name="표준 55 33" xfId="2888"/>
    <cellStyle name="표준 55 34" xfId="2889"/>
    <cellStyle name="표준 55 35" xfId="2890"/>
    <cellStyle name="표준 55 36" xfId="2891"/>
    <cellStyle name="표준 55 37" xfId="2892"/>
    <cellStyle name="표준 55 38" xfId="2893"/>
    <cellStyle name="표준 55 39" xfId="2894"/>
    <cellStyle name="표준 55 4" xfId="2895"/>
    <cellStyle name="표준 55 5" xfId="2896"/>
    <cellStyle name="표준 55 6" xfId="2897"/>
    <cellStyle name="표준 55 7" xfId="2898"/>
    <cellStyle name="표준 55 8" xfId="2899"/>
    <cellStyle name="표준 55 9" xfId="2900"/>
    <cellStyle name="표준 56" xfId="2901"/>
    <cellStyle name="표준 56 10" xfId="2902"/>
    <cellStyle name="표준 56 11" xfId="2903"/>
    <cellStyle name="표준 56 12" xfId="2904"/>
    <cellStyle name="표준 56 13" xfId="2905"/>
    <cellStyle name="표준 56 14" xfId="2906"/>
    <cellStyle name="표준 56 15" xfId="2907"/>
    <cellStyle name="표준 56 16" xfId="2908"/>
    <cellStyle name="표준 56 17" xfId="2909"/>
    <cellStyle name="표준 56 18" xfId="2910"/>
    <cellStyle name="표준 56 19" xfId="2911"/>
    <cellStyle name="표준 56 2" xfId="2912"/>
    <cellStyle name="표준 56 20" xfId="2913"/>
    <cellStyle name="표준 56 21" xfId="2914"/>
    <cellStyle name="표준 56 22" xfId="2915"/>
    <cellStyle name="표준 56 23" xfId="2916"/>
    <cellStyle name="표준 56 24" xfId="2917"/>
    <cellStyle name="표준 56 25" xfId="2918"/>
    <cellStyle name="표준 56 26" xfId="2919"/>
    <cellStyle name="표준 56 27" xfId="2920"/>
    <cellStyle name="표준 56 28" xfId="2921"/>
    <cellStyle name="표준 56 29" xfId="2922"/>
    <cellStyle name="표준 56 3" xfId="2923"/>
    <cellStyle name="표준 56 30" xfId="2924"/>
    <cellStyle name="표준 56 31" xfId="2925"/>
    <cellStyle name="표준 56 32" xfId="2926"/>
    <cellStyle name="표준 56 33" xfId="2927"/>
    <cellStyle name="표준 56 34" xfId="2928"/>
    <cellStyle name="표준 56 35" xfId="2929"/>
    <cellStyle name="표준 56 36" xfId="2930"/>
    <cellStyle name="표준 56 37" xfId="2931"/>
    <cellStyle name="표준 56 38" xfId="2932"/>
    <cellStyle name="표준 56 39" xfId="2933"/>
    <cellStyle name="표준 56 4" xfId="2934"/>
    <cellStyle name="표준 56 5" xfId="2935"/>
    <cellStyle name="표준 56 6" xfId="2936"/>
    <cellStyle name="표준 56 7" xfId="2937"/>
    <cellStyle name="표준 56 8" xfId="2938"/>
    <cellStyle name="표준 56 9" xfId="2939"/>
    <cellStyle name="표준 57" xfId="2940"/>
    <cellStyle name="표준 57 10" xfId="2941"/>
    <cellStyle name="표준 57 11" xfId="2942"/>
    <cellStyle name="표준 57 12" xfId="2943"/>
    <cellStyle name="표준 57 13" xfId="2944"/>
    <cellStyle name="표준 57 14" xfId="2945"/>
    <cellStyle name="표준 57 15" xfId="2946"/>
    <cellStyle name="표준 57 16" xfId="2947"/>
    <cellStyle name="표준 57 17" xfId="2948"/>
    <cellStyle name="표준 57 18" xfId="2949"/>
    <cellStyle name="표준 57 19" xfId="2950"/>
    <cellStyle name="표준 57 2" xfId="2951"/>
    <cellStyle name="표준 57 20" xfId="2952"/>
    <cellStyle name="표준 57 21" xfId="2953"/>
    <cellStyle name="표준 57 22" xfId="2954"/>
    <cellStyle name="표준 57 23" xfId="2955"/>
    <cellStyle name="표준 57 24" xfId="2956"/>
    <cellStyle name="표준 57 25" xfId="2957"/>
    <cellStyle name="표준 57 26" xfId="2958"/>
    <cellStyle name="표준 57 27" xfId="2959"/>
    <cellStyle name="표준 57 28" xfId="2960"/>
    <cellStyle name="표준 57 29" xfId="2961"/>
    <cellStyle name="표준 57 3" xfId="2962"/>
    <cellStyle name="표준 57 30" xfId="2963"/>
    <cellStyle name="표준 57 31" xfId="2964"/>
    <cellStyle name="표준 57 32" xfId="2965"/>
    <cellStyle name="표준 57 33" xfId="2966"/>
    <cellStyle name="표준 57 34" xfId="2967"/>
    <cellStyle name="표준 57 35" xfId="2968"/>
    <cellStyle name="표준 57 36" xfId="2969"/>
    <cellStyle name="표준 57 37" xfId="2970"/>
    <cellStyle name="표준 57 38" xfId="2971"/>
    <cellStyle name="표준 57 39" xfId="2972"/>
    <cellStyle name="표준 57 4" xfId="2973"/>
    <cellStyle name="표준 57 5" xfId="2974"/>
    <cellStyle name="표준 57 6" xfId="2975"/>
    <cellStyle name="표준 57 7" xfId="2976"/>
    <cellStyle name="표준 57 8" xfId="2977"/>
    <cellStyle name="표준 57 9" xfId="2978"/>
    <cellStyle name="표준 58" xfId="2979"/>
    <cellStyle name="표준 58 10" xfId="2980"/>
    <cellStyle name="표준 58 11" xfId="2981"/>
    <cellStyle name="표준 58 12" xfId="2982"/>
    <cellStyle name="표준 58 13" xfId="2983"/>
    <cellStyle name="표준 58 14" xfId="2984"/>
    <cellStyle name="표준 58 15" xfId="2985"/>
    <cellStyle name="표준 58 16" xfId="2986"/>
    <cellStyle name="표준 58 17" xfId="2987"/>
    <cellStyle name="표준 58 18" xfId="2988"/>
    <cellStyle name="표준 58 19" xfId="2989"/>
    <cellStyle name="표준 58 2" xfId="2990"/>
    <cellStyle name="표준 58 20" xfId="2991"/>
    <cellStyle name="표준 58 21" xfId="2992"/>
    <cellStyle name="표준 58 22" xfId="2993"/>
    <cellStyle name="표준 58 23" xfId="2994"/>
    <cellStyle name="표준 58 24" xfId="2995"/>
    <cellStyle name="표준 58 25" xfId="2996"/>
    <cellStyle name="표준 58 26" xfId="2997"/>
    <cellStyle name="표준 58 27" xfId="2998"/>
    <cellStyle name="표준 58 28" xfId="2999"/>
    <cellStyle name="표준 58 29" xfId="3000"/>
    <cellStyle name="표준 58 3" xfId="3001"/>
    <cellStyle name="표준 58 30" xfId="3002"/>
    <cellStyle name="표준 58 31" xfId="3003"/>
    <cellStyle name="표준 58 32" xfId="3004"/>
    <cellStyle name="표준 58 33" xfId="3005"/>
    <cellStyle name="표준 58 34" xfId="3006"/>
    <cellStyle name="표준 58 35" xfId="3007"/>
    <cellStyle name="표준 58 36" xfId="3008"/>
    <cellStyle name="표준 58 37" xfId="3009"/>
    <cellStyle name="표준 58 38" xfId="3010"/>
    <cellStyle name="표준 58 39" xfId="3011"/>
    <cellStyle name="표준 58 4" xfId="3012"/>
    <cellStyle name="표준 58 5" xfId="3013"/>
    <cellStyle name="표준 58 6" xfId="3014"/>
    <cellStyle name="표준 58 7" xfId="3015"/>
    <cellStyle name="표준 58 8" xfId="3016"/>
    <cellStyle name="표준 58 9" xfId="3017"/>
    <cellStyle name="표준 59" xfId="3018"/>
    <cellStyle name="표준 59 10" xfId="3019"/>
    <cellStyle name="표준 59 11" xfId="3020"/>
    <cellStyle name="표준 59 12" xfId="3021"/>
    <cellStyle name="표준 59 13" xfId="3022"/>
    <cellStyle name="표준 59 14" xfId="3023"/>
    <cellStyle name="표준 59 15" xfId="3024"/>
    <cellStyle name="표준 59 16" xfId="3025"/>
    <cellStyle name="표준 59 17" xfId="3026"/>
    <cellStyle name="표준 59 18" xfId="3027"/>
    <cellStyle name="표준 59 19" xfId="3028"/>
    <cellStyle name="표준 59 2" xfId="3029"/>
    <cellStyle name="표준 59 20" xfId="3030"/>
    <cellStyle name="표준 59 21" xfId="3031"/>
    <cellStyle name="표준 59 22" xfId="3032"/>
    <cellStyle name="표준 59 23" xfId="3033"/>
    <cellStyle name="표준 59 24" xfId="3034"/>
    <cellStyle name="표준 59 25" xfId="3035"/>
    <cellStyle name="표준 59 26" xfId="3036"/>
    <cellStyle name="표준 59 27" xfId="3037"/>
    <cellStyle name="표준 59 28" xfId="3038"/>
    <cellStyle name="표준 59 29" xfId="3039"/>
    <cellStyle name="표준 59 3" xfId="3040"/>
    <cellStyle name="표준 59 30" xfId="3041"/>
    <cellStyle name="표준 59 31" xfId="3042"/>
    <cellStyle name="표준 59 32" xfId="3043"/>
    <cellStyle name="표준 59 33" xfId="3044"/>
    <cellStyle name="표준 59 34" xfId="3045"/>
    <cellStyle name="표준 59 35" xfId="3046"/>
    <cellStyle name="표준 59 36" xfId="3047"/>
    <cellStyle name="표준 59 37" xfId="3048"/>
    <cellStyle name="표준 59 38" xfId="3049"/>
    <cellStyle name="표준 59 39" xfId="3050"/>
    <cellStyle name="표준 59 4" xfId="3051"/>
    <cellStyle name="표준 59 5" xfId="3052"/>
    <cellStyle name="표준 59 6" xfId="3053"/>
    <cellStyle name="표준 59 7" xfId="3054"/>
    <cellStyle name="표준 59 8" xfId="3055"/>
    <cellStyle name="표준 59 9" xfId="3056"/>
    <cellStyle name="표준 6" xfId="3057"/>
    <cellStyle name="표준 6 10" xfId="3058"/>
    <cellStyle name="표준 6 11" xfId="3059"/>
    <cellStyle name="표준 6 12" xfId="3060"/>
    <cellStyle name="표준 6 13" xfId="3061"/>
    <cellStyle name="표준 6 14" xfId="3062"/>
    <cellStyle name="표준 6 15" xfId="3063"/>
    <cellStyle name="표준 6 16" xfId="3064"/>
    <cellStyle name="표준 6 17" xfId="3065"/>
    <cellStyle name="표준 6 18" xfId="3066"/>
    <cellStyle name="표준 6 19" xfId="3067"/>
    <cellStyle name="표준 6 2" xfId="3068"/>
    <cellStyle name="표준 6 20" xfId="3069"/>
    <cellStyle name="표준 6 21" xfId="3070"/>
    <cellStyle name="표준 6 22" xfId="3071"/>
    <cellStyle name="표준 6 23" xfId="3072"/>
    <cellStyle name="표준 6 24" xfId="3073"/>
    <cellStyle name="표준 6 25" xfId="3074"/>
    <cellStyle name="표준 6 26" xfId="3075"/>
    <cellStyle name="표준 6 27" xfId="3076"/>
    <cellStyle name="표준 6 28" xfId="3077"/>
    <cellStyle name="표준 6 29" xfId="3078"/>
    <cellStyle name="표준 6 3" xfId="3079"/>
    <cellStyle name="표준 6 30" xfId="3080"/>
    <cellStyle name="표준 6 31" xfId="3081"/>
    <cellStyle name="표준 6 32" xfId="3082"/>
    <cellStyle name="표준 6 33" xfId="3083"/>
    <cellStyle name="표준 6 34" xfId="3084"/>
    <cellStyle name="표준 6 35" xfId="3085"/>
    <cellStyle name="표준 6 36" xfId="3086"/>
    <cellStyle name="표준 6 37" xfId="3087"/>
    <cellStyle name="표준 6 38" xfId="3088"/>
    <cellStyle name="표준 6 39" xfId="3089"/>
    <cellStyle name="표준 6 4" xfId="3090"/>
    <cellStyle name="표준 6 40" xfId="6771"/>
    <cellStyle name="표준 6 5" xfId="3091"/>
    <cellStyle name="표준 6 6" xfId="3092"/>
    <cellStyle name="표준 6 7" xfId="3093"/>
    <cellStyle name="표준 6 8" xfId="3094"/>
    <cellStyle name="표준 6 9" xfId="3095"/>
    <cellStyle name="표준 60" xfId="3096"/>
    <cellStyle name="표준 60 10" xfId="3097"/>
    <cellStyle name="표준 60 11" xfId="3098"/>
    <cellStyle name="표준 60 12" xfId="3099"/>
    <cellStyle name="표준 60 13" xfId="3100"/>
    <cellStyle name="표준 60 14" xfId="3101"/>
    <cellStyle name="표준 60 15" xfId="3102"/>
    <cellStyle name="표준 60 16" xfId="3103"/>
    <cellStyle name="표준 60 17" xfId="3104"/>
    <cellStyle name="표준 60 18" xfId="3105"/>
    <cellStyle name="표준 60 19" xfId="3106"/>
    <cellStyle name="표준 60 2" xfId="3107"/>
    <cellStyle name="표준 60 20" xfId="3108"/>
    <cellStyle name="표준 60 21" xfId="3109"/>
    <cellStyle name="표준 60 22" xfId="3110"/>
    <cellStyle name="표준 60 23" xfId="3111"/>
    <cellStyle name="표준 60 24" xfId="3112"/>
    <cellStyle name="표준 60 25" xfId="3113"/>
    <cellStyle name="표준 60 26" xfId="3114"/>
    <cellStyle name="표준 60 27" xfId="3115"/>
    <cellStyle name="표준 60 28" xfId="3116"/>
    <cellStyle name="표준 60 29" xfId="3117"/>
    <cellStyle name="표준 60 3" xfId="3118"/>
    <cellStyle name="표준 60 30" xfId="3119"/>
    <cellStyle name="표준 60 31" xfId="3120"/>
    <cellStyle name="표준 60 32" xfId="3121"/>
    <cellStyle name="표준 60 33" xfId="3122"/>
    <cellStyle name="표준 60 34" xfId="3123"/>
    <cellStyle name="표준 60 35" xfId="3124"/>
    <cellStyle name="표준 60 36" xfId="3125"/>
    <cellStyle name="표준 60 37" xfId="3126"/>
    <cellStyle name="표준 60 38" xfId="3127"/>
    <cellStyle name="표준 60 39" xfId="3128"/>
    <cellStyle name="표준 60 4" xfId="3129"/>
    <cellStyle name="표준 60 5" xfId="3130"/>
    <cellStyle name="표준 60 6" xfId="3131"/>
    <cellStyle name="표준 60 7" xfId="3132"/>
    <cellStyle name="표준 60 8" xfId="3133"/>
    <cellStyle name="표준 60 9" xfId="3134"/>
    <cellStyle name="표준 61" xfId="3135"/>
    <cellStyle name="표준 61 10" xfId="3136"/>
    <cellStyle name="표준 61 11" xfId="3137"/>
    <cellStyle name="표준 61 12" xfId="3138"/>
    <cellStyle name="표준 61 13" xfId="3139"/>
    <cellStyle name="표준 61 14" xfId="3140"/>
    <cellStyle name="표준 61 15" xfId="3141"/>
    <cellStyle name="표준 61 16" xfId="3142"/>
    <cellStyle name="표준 61 17" xfId="3143"/>
    <cellStyle name="표준 61 18" xfId="3144"/>
    <cellStyle name="표준 61 19" xfId="3145"/>
    <cellStyle name="표준 61 2" xfId="3146"/>
    <cellStyle name="표준 61 20" xfId="3147"/>
    <cellStyle name="표준 61 21" xfId="3148"/>
    <cellStyle name="표준 61 22" xfId="3149"/>
    <cellStyle name="표준 61 23" xfId="3150"/>
    <cellStyle name="표준 61 24" xfId="3151"/>
    <cellStyle name="표준 61 25" xfId="3152"/>
    <cellStyle name="표준 61 26" xfId="3153"/>
    <cellStyle name="표준 61 27" xfId="3154"/>
    <cellStyle name="표준 61 28" xfId="3155"/>
    <cellStyle name="표준 61 29" xfId="3156"/>
    <cellStyle name="표준 61 3" xfId="3157"/>
    <cellStyle name="표준 61 30" xfId="3158"/>
    <cellStyle name="표준 61 31" xfId="3159"/>
    <cellStyle name="표준 61 32" xfId="3160"/>
    <cellStyle name="표준 61 33" xfId="3161"/>
    <cellStyle name="표준 61 34" xfId="3162"/>
    <cellStyle name="표준 61 35" xfId="3163"/>
    <cellStyle name="표준 61 36" xfId="3164"/>
    <cellStyle name="표준 61 37" xfId="3165"/>
    <cellStyle name="표준 61 38" xfId="3166"/>
    <cellStyle name="표준 61 39" xfId="3167"/>
    <cellStyle name="표준 61 4" xfId="3168"/>
    <cellStyle name="표준 61 5" xfId="3169"/>
    <cellStyle name="표준 61 6" xfId="3170"/>
    <cellStyle name="표준 61 7" xfId="3171"/>
    <cellStyle name="표준 61 8" xfId="3172"/>
    <cellStyle name="표준 61 9" xfId="3173"/>
    <cellStyle name="표준 62" xfId="3174"/>
    <cellStyle name="표준 62 10" xfId="3175"/>
    <cellStyle name="표준 62 11" xfId="3176"/>
    <cellStyle name="표준 62 12" xfId="3177"/>
    <cellStyle name="표준 62 13" xfId="3178"/>
    <cellStyle name="표준 62 14" xfId="3179"/>
    <cellStyle name="표준 62 15" xfId="3180"/>
    <cellStyle name="표준 62 16" xfId="3181"/>
    <cellStyle name="표준 62 17" xfId="3182"/>
    <cellStyle name="표준 62 18" xfId="3183"/>
    <cellStyle name="표준 62 19" xfId="3184"/>
    <cellStyle name="표준 62 2" xfId="3185"/>
    <cellStyle name="표준 62 20" xfId="3186"/>
    <cellStyle name="표준 62 21" xfId="3187"/>
    <cellStyle name="표준 62 22" xfId="3188"/>
    <cellStyle name="표준 62 23" xfId="3189"/>
    <cellStyle name="표준 62 24" xfId="3190"/>
    <cellStyle name="표준 62 25" xfId="3191"/>
    <cellStyle name="표준 62 26" xfId="3192"/>
    <cellStyle name="표준 62 27" xfId="3193"/>
    <cellStyle name="표준 62 28" xfId="3194"/>
    <cellStyle name="표준 62 29" xfId="3195"/>
    <cellStyle name="표준 62 3" xfId="3196"/>
    <cellStyle name="표준 62 30" xfId="3197"/>
    <cellStyle name="표준 62 31" xfId="3198"/>
    <cellStyle name="표준 62 32" xfId="3199"/>
    <cellStyle name="표준 62 33" xfId="3200"/>
    <cellStyle name="표준 62 34" xfId="3201"/>
    <cellStyle name="표준 62 35" xfId="3202"/>
    <cellStyle name="표준 62 36" xfId="3203"/>
    <cellStyle name="표준 62 37" xfId="3204"/>
    <cellStyle name="표준 62 38" xfId="3205"/>
    <cellStyle name="표준 62 39" xfId="3206"/>
    <cellStyle name="표준 62 4" xfId="3207"/>
    <cellStyle name="표준 62 5" xfId="3208"/>
    <cellStyle name="표준 62 6" xfId="3209"/>
    <cellStyle name="표준 62 7" xfId="3210"/>
    <cellStyle name="표준 62 8" xfId="3211"/>
    <cellStyle name="표준 62 9" xfId="3212"/>
    <cellStyle name="표준 63" xfId="3213"/>
    <cellStyle name="표준 63 10" xfId="3214"/>
    <cellStyle name="표준 63 11" xfId="3215"/>
    <cellStyle name="표준 63 12" xfId="3216"/>
    <cellStyle name="표준 63 13" xfId="3217"/>
    <cellStyle name="표준 63 14" xfId="3218"/>
    <cellStyle name="표준 63 15" xfId="3219"/>
    <cellStyle name="표준 63 16" xfId="3220"/>
    <cellStyle name="표준 63 17" xfId="3221"/>
    <cellStyle name="표준 63 18" xfId="3222"/>
    <cellStyle name="표준 63 19" xfId="3223"/>
    <cellStyle name="표준 63 2" xfId="3224"/>
    <cellStyle name="표준 63 20" xfId="3225"/>
    <cellStyle name="표준 63 21" xfId="3226"/>
    <cellStyle name="표준 63 22" xfId="3227"/>
    <cellStyle name="표준 63 23" xfId="3228"/>
    <cellStyle name="표준 63 24" xfId="3229"/>
    <cellStyle name="표준 63 25" xfId="3230"/>
    <cellStyle name="표준 63 26" xfId="3231"/>
    <cellStyle name="표준 63 27" xfId="3232"/>
    <cellStyle name="표준 63 28" xfId="3233"/>
    <cellStyle name="표준 63 29" xfId="3234"/>
    <cellStyle name="표준 63 3" xfId="3235"/>
    <cellStyle name="표준 63 30" xfId="3236"/>
    <cellStyle name="표준 63 31" xfId="3237"/>
    <cellStyle name="표준 63 32" xfId="3238"/>
    <cellStyle name="표준 63 33" xfId="3239"/>
    <cellStyle name="표준 63 34" xfId="3240"/>
    <cellStyle name="표준 63 35" xfId="3241"/>
    <cellStyle name="표준 63 36" xfId="3242"/>
    <cellStyle name="표준 63 37" xfId="3243"/>
    <cellStyle name="표준 63 38" xfId="3244"/>
    <cellStyle name="표준 63 39" xfId="3245"/>
    <cellStyle name="표준 63 4" xfId="3246"/>
    <cellStyle name="표준 63 5" xfId="3247"/>
    <cellStyle name="표준 63 6" xfId="3248"/>
    <cellStyle name="표준 63 7" xfId="3249"/>
    <cellStyle name="표준 63 8" xfId="3250"/>
    <cellStyle name="표준 63 9" xfId="3251"/>
    <cellStyle name="표준 64" xfId="6790"/>
    <cellStyle name="표준 65" xfId="3252"/>
    <cellStyle name="표준 65 10" xfId="3253"/>
    <cellStyle name="표준 65 11" xfId="3254"/>
    <cellStyle name="표준 65 12" xfId="3255"/>
    <cellStyle name="표준 65 13" xfId="3256"/>
    <cellStyle name="표준 65 14" xfId="3257"/>
    <cellStyle name="표준 65 15" xfId="3258"/>
    <cellStyle name="표준 65 16" xfId="3259"/>
    <cellStyle name="표준 65 17" xfId="3260"/>
    <cellStyle name="표준 65 18" xfId="3261"/>
    <cellStyle name="표준 65 19" xfId="3262"/>
    <cellStyle name="표준 65 2" xfId="3263"/>
    <cellStyle name="표준 65 20" xfId="3264"/>
    <cellStyle name="표준 65 21" xfId="3265"/>
    <cellStyle name="표준 65 22" xfId="3266"/>
    <cellStyle name="표준 65 23" xfId="3267"/>
    <cellStyle name="표준 65 24" xfId="3268"/>
    <cellStyle name="표준 65 25" xfId="3269"/>
    <cellStyle name="표준 65 26" xfId="3270"/>
    <cellStyle name="표준 65 27" xfId="3271"/>
    <cellStyle name="표준 65 28" xfId="3272"/>
    <cellStyle name="표준 65 29" xfId="3273"/>
    <cellStyle name="표준 65 3" xfId="3274"/>
    <cellStyle name="표준 65 30" xfId="3275"/>
    <cellStyle name="표준 65 31" xfId="3276"/>
    <cellStyle name="표준 65 32" xfId="3277"/>
    <cellStyle name="표준 65 33" xfId="3278"/>
    <cellStyle name="표준 65 34" xfId="3279"/>
    <cellStyle name="표준 65 35" xfId="3280"/>
    <cellStyle name="표준 65 36" xfId="3281"/>
    <cellStyle name="표준 65 37" xfId="3282"/>
    <cellStyle name="표준 65 38" xfId="3283"/>
    <cellStyle name="표준 65 39" xfId="3284"/>
    <cellStyle name="표준 65 4" xfId="3285"/>
    <cellStyle name="표준 65 5" xfId="3286"/>
    <cellStyle name="표준 65 6" xfId="3287"/>
    <cellStyle name="표준 65 7" xfId="3288"/>
    <cellStyle name="표준 65 8" xfId="3289"/>
    <cellStyle name="표준 65 9" xfId="3290"/>
    <cellStyle name="표준 66" xfId="3291"/>
    <cellStyle name="표준 66 10" xfId="3292"/>
    <cellStyle name="표준 66 11" xfId="3293"/>
    <cellStyle name="표준 66 12" xfId="3294"/>
    <cellStyle name="표준 66 13" xfId="3295"/>
    <cellStyle name="표준 66 14" xfId="3296"/>
    <cellStyle name="표준 66 15" xfId="3297"/>
    <cellStyle name="표준 66 16" xfId="3298"/>
    <cellStyle name="표준 66 17" xfId="3299"/>
    <cellStyle name="표준 66 18" xfId="3300"/>
    <cellStyle name="표준 66 19" xfId="3301"/>
    <cellStyle name="표준 66 2" xfId="3302"/>
    <cellStyle name="표준 66 20" xfId="3303"/>
    <cellStyle name="표준 66 21" xfId="3304"/>
    <cellStyle name="표준 66 22" xfId="3305"/>
    <cellStyle name="표준 66 23" xfId="3306"/>
    <cellStyle name="표준 66 24" xfId="3307"/>
    <cellStyle name="표준 66 25" xfId="3308"/>
    <cellStyle name="표준 66 26" xfId="3309"/>
    <cellStyle name="표준 66 27" xfId="3310"/>
    <cellStyle name="표준 66 28" xfId="3311"/>
    <cellStyle name="표준 66 29" xfId="3312"/>
    <cellStyle name="표준 66 3" xfId="3313"/>
    <cellStyle name="표준 66 30" xfId="3314"/>
    <cellStyle name="표준 66 31" xfId="3315"/>
    <cellStyle name="표준 66 32" xfId="3316"/>
    <cellStyle name="표준 66 33" xfId="3317"/>
    <cellStyle name="표준 66 34" xfId="3318"/>
    <cellStyle name="표준 66 35" xfId="3319"/>
    <cellStyle name="표준 66 36" xfId="3320"/>
    <cellStyle name="표준 66 37" xfId="3321"/>
    <cellStyle name="표준 66 38" xfId="3322"/>
    <cellStyle name="표준 66 39" xfId="3323"/>
    <cellStyle name="표준 66 4" xfId="3324"/>
    <cellStyle name="표준 66 5" xfId="3325"/>
    <cellStyle name="표준 66 6" xfId="3326"/>
    <cellStyle name="표준 66 7" xfId="3327"/>
    <cellStyle name="표준 66 8" xfId="3328"/>
    <cellStyle name="표준 66 9" xfId="3329"/>
    <cellStyle name="표준 67" xfId="3330"/>
    <cellStyle name="표준 67 10" xfId="3331"/>
    <cellStyle name="표준 67 11" xfId="3332"/>
    <cellStyle name="표준 67 12" xfId="3333"/>
    <cellStyle name="표준 67 13" xfId="3334"/>
    <cellStyle name="표준 67 14" xfId="3335"/>
    <cellStyle name="표준 67 15" xfId="3336"/>
    <cellStyle name="표준 67 16" xfId="3337"/>
    <cellStyle name="표준 67 17" xfId="3338"/>
    <cellStyle name="표준 67 18" xfId="3339"/>
    <cellStyle name="표준 67 19" xfId="3340"/>
    <cellStyle name="표준 67 2" xfId="3341"/>
    <cellStyle name="표준 67 20" xfId="3342"/>
    <cellStyle name="표준 67 21" xfId="3343"/>
    <cellStyle name="표준 67 22" xfId="3344"/>
    <cellStyle name="표준 67 23" xfId="3345"/>
    <cellStyle name="표준 67 24" xfId="3346"/>
    <cellStyle name="표준 67 25" xfId="3347"/>
    <cellStyle name="표준 67 26" xfId="3348"/>
    <cellStyle name="표준 67 27" xfId="3349"/>
    <cellStyle name="표준 67 28" xfId="3350"/>
    <cellStyle name="표준 67 29" xfId="3351"/>
    <cellStyle name="표준 67 3" xfId="3352"/>
    <cellStyle name="표준 67 30" xfId="3353"/>
    <cellStyle name="표준 67 31" xfId="3354"/>
    <cellStyle name="표준 67 32" xfId="3355"/>
    <cellStyle name="표준 67 33" xfId="3356"/>
    <cellStyle name="표준 67 34" xfId="3357"/>
    <cellStyle name="표준 67 35" xfId="3358"/>
    <cellStyle name="표준 67 36" xfId="3359"/>
    <cellStyle name="표준 67 37" xfId="3360"/>
    <cellStyle name="표준 67 38" xfId="3361"/>
    <cellStyle name="표준 67 39" xfId="3362"/>
    <cellStyle name="표준 67 4" xfId="3363"/>
    <cellStyle name="표준 67 5" xfId="3364"/>
    <cellStyle name="표준 67 6" xfId="3365"/>
    <cellStyle name="표준 67 7" xfId="3366"/>
    <cellStyle name="표준 67 8" xfId="3367"/>
    <cellStyle name="표준 67 9" xfId="3368"/>
    <cellStyle name="표준 68" xfId="3369"/>
    <cellStyle name="표준 68 10" xfId="3370"/>
    <cellStyle name="표준 68 11" xfId="3371"/>
    <cellStyle name="표준 68 12" xfId="3372"/>
    <cellStyle name="표준 68 13" xfId="3373"/>
    <cellStyle name="표준 68 14" xfId="3374"/>
    <cellStyle name="표준 68 15" xfId="3375"/>
    <cellStyle name="표준 68 16" xfId="3376"/>
    <cellStyle name="표준 68 17" xfId="3377"/>
    <cellStyle name="표준 68 18" xfId="3378"/>
    <cellStyle name="표준 68 19" xfId="3379"/>
    <cellStyle name="표준 68 2" xfId="3380"/>
    <cellStyle name="표준 68 20" xfId="3381"/>
    <cellStyle name="표준 68 21" xfId="3382"/>
    <cellStyle name="표준 68 22" xfId="3383"/>
    <cellStyle name="표준 68 23" xfId="3384"/>
    <cellStyle name="표준 68 24" xfId="3385"/>
    <cellStyle name="표준 68 25" xfId="3386"/>
    <cellStyle name="표준 68 26" xfId="3387"/>
    <cellStyle name="표준 68 27" xfId="3388"/>
    <cellStyle name="표준 68 28" xfId="3389"/>
    <cellStyle name="표준 68 29" xfId="3390"/>
    <cellStyle name="표준 68 3" xfId="3391"/>
    <cellStyle name="표준 68 30" xfId="3392"/>
    <cellStyle name="표준 68 31" xfId="3393"/>
    <cellStyle name="표준 68 32" xfId="3394"/>
    <cellStyle name="표준 68 33" xfId="3395"/>
    <cellStyle name="표준 68 34" xfId="3396"/>
    <cellStyle name="표준 68 35" xfId="3397"/>
    <cellStyle name="표준 68 36" xfId="3398"/>
    <cellStyle name="표준 68 37" xfId="3399"/>
    <cellStyle name="표준 68 38" xfId="3400"/>
    <cellStyle name="표준 68 39" xfId="3401"/>
    <cellStyle name="표준 68 4" xfId="3402"/>
    <cellStyle name="표준 68 5" xfId="3403"/>
    <cellStyle name="표준 68 6" xfId="3404"/>
    <cellStyle name="표준 68 7" xfId="3405"/>
    <cellStyle name="표준 68 8" xfId="3406"/>
    <cellStyle name="표준 68 9" xfId="3407"/>
    <cellStyle name="표준 69" xfId="6802"/>
    <cellStyle name="표준 7" xfId="3408"/>
    <cellStyle name="표준 7 10" xfId="3409"/>
    <cellStyle name="표준 7 11" xfId="3410"/>
    <cellStyle name="표준 7 12" xfId="3411"/>
    <cellStyle name="표준 7 13" xfId="3412"/>
    <cellStyle name="표준 7 14" xfId="3413"/>
    <cellStyle name="표준 7 15" xfId="3414"/>
    <cellStyle name="표준 7 16" xfId="3415"/>
    <cellStyle name="표준 7 17" xfId="3416"/>
    <cellStyle name="표준 7 18" xfId="3417"/>
    <cellStyle name="표준 7 19" xfId="3418"/>
    <cellStyle name="표준 7 2" xfId="3419"/>
    <cellStyle name="표준 7 20" xfId="3420"/>
    <cellStyle name="표준 7 21" xfId="3421"/>
    <cellStyle name="표준 7 22" xfId="3422"/>
    <cellStyle name="표준 7 23" xfId="3423"/>
    <cellStyle name="표준 7 24" xfId="3424"/>
    <cellStyle name="표준 7 25" xfId="3425"/>
    <cellStyle name="표준 7 26" xfId="3426"/>
    <cellStyle name="표준 7 27" xfId="3427"/>
    <cellStyle name="표준 7 28" xfId="3428"/>
    <cellStyle name="표준 7 29" xfId="3429"/>
    <cellStyle name="표준 7 3" xfId="3430"/>
    <cellStyle name="표준 7 30" xfId="3431"/>
    <cellStyle name="표준 7 31" xfId="3432"/>
    <cellStyle name="표준 7 32" xfId="3433"/>
    <cellStyle name="표준 7 33" xfId="3434"/>
    <cellStyle name="표준 7 34" xfId="3435"/>
    <cellStyle name="표준 7 35" xfId="3436"/>
    <cellStyle name="표준 7 36" xfId="3437"/>
    <cellStyle name="표준 7 37" xfId="3438"/>
    <cellStyle name="표준 7 38" xfId="3439"/>
    <cellStyle name="표준 7 39" xfId="3440"/>
    <cellStyle name="표준 7 4" xfId="3441"/>
    <cellStyle name="표준 7 40" xfId="6772"/>
    <cellStyle name="표준 7 5" xfId="3442"/>
    <cellStyle name="표준 7 6" xfId="3443"/>
    <cellStyle name="표준 7 7" xfId="3444"/>
    <cellStyle name="표준 7 8" xfId="3445"/>
    <cellStyle name="표준 7 9" xfId="3446"/>
    <cellStyle name="표준 70" xfId="3447"/>
    <cellStyle name="표준 70 10" xfId="3448"/>
    <cellStyle name="표준 70 11" xfId="3449"/>
    <cellStyle name="표준 70 12" xfId="3450"/>
    <cellStyle name="표준 70 13" xfId="3451"/>
    <cellStyle name="표준 70 14" xfId="3452"/>
    <cellStyle name="표준 70 15" xfId="3453"/>
    <cellStyle name="표준 70 16" xfId="3454"/>
    <cellStyle name="표준 70 17" xfId="3455"/>
    <cellStyle name="표준 70 18" xfId="3456"/>
    <cellStyle name="표준 70 19" xfId="3457"/>
    <cellStyle name="표준 70 2" xfId="3458"/>
    <cellStyle name="표준 70 20" xfId="3459"/>
    <cellStyle name="표준 70 21" xfId="3460"/>
    <cellStyle name="표준 70 22" xfId="3461"/>
    <cellStyle name="표준 70 23" xfId="3462"/>
    <cellStyle name="표준 70 24" xfId="3463"/>
    <cellStyle name="표준 70 25" xfId="3464"/>
    <cellStyle name="표준 70 26" xfId="3465"/>
    <cellStyle name="표준 70 27" xfId="3466"/>
    <cellStyle name="표준 70 28" xfId="3467"/>
    <cellStyle name="표준 70 29" xfId="3468"/>
    <cellStyle name="표준 70 3" xfId="3469"/>
    <cellStyle name="표준 70 30" xfId="3470"/>
    <cellStyle name="표준 70 31" xfId="3471"/>
    <cellStyle name="표준 70 32" xfId="3472"/>
    <cellStyle name="표준 70 33" xfId="3473"/>
    <cellStyle name="표준 70 34" xfId="3474"/>
    <cellStyle name="표준 70 35" xfId="3475"/>
    <cellStyle name="표준 70 36" xfId="3476"/>
    <cellStyle name="표준 70 37" xfId="3477"/>
    <cellStyle name="표준 70 38" xfId="3478"/>
    <cellStyle name="표준 70 39" xfId="3479"/>
    <cellStyle name="표준 70 4" xfId="3480"/>
    <cellStyle name="표준 70 5" xfId="3481"/>
    <cellStyle name="표준 70 6" xfId="3482"/>
    <cellStyle name="표준 70 7" xfId="3483"/>
    <cellStyle name="표준 70 8" xfId="3484"/>
    <cellStyle name="표준 70 9" xfId="3485"/>
    <cellStyle name="표준 71" xfId="3486"/>
    <cellStyle name="표준 71 10" xfId="3487"/>
    <cellStyle name="표준 71 11" xfId="3488"/>
    <cellStyle name="표준 71 12" xfId="3489"/>
    <cellStyle name="표준 71 13" xfId="3490"/>
    <cellStyle name="표준 71 14" xfId="3491"/>
    <cellStyle name="표준 71 15" xfId="3492"/>
    <cellStyle name="표준 71 16" xfId="3493"/>
    <cellStyle name="표준 71 17" xfId="3494"/>
    <cellStyle name="표준 71 18" xfId="3495"/>
    <cellStyle name="표준 71 19" xfId="3496"/>
    <cellStyle name="표준 71 2" xfId="3497"/>
    <cellStyle name="표준 71 20" xfId="3498"/>
    <cellStyle name="표준 71 21" xfId="3499"/>
    <cellStyle name="표준 71 22" xfId="3500"/>
    <cellStyle name="표준 71 23" xfId="3501"/>
    <cellStyle name="표준 71 24" xfId="3502"/>
    <cellStyle name="표준 71 25" xfId="3503"/>
    <cellStyle name="표준 71 26" xfId="3504"/>
    <cellStyle name="표준 71 27" xfId="3505"/>
    <cellStyle name="표준 71 28" xfId="3506"/>
    <cellStyle name="표준 71 29" xfId="3507"/>
    <cellStyle name="표준 71 3" xfId="3508"/>
    <cellStyle name="표준 71 30" xfId="3509"/>
    <cellStyle name="표준 71 31" xfId="3510"/>
    <cellStyle name="표준 71 32" xfId="3511"/>
    <cellStyle name="표준 71 33" xfId="3512"/>
    <cellStyle name="표준 71 34" xfId="3513"/>
    <cellStyle name="표준 71 35" xfId="3514"/>
    <cellStyle name="표준 71 36" xfId="3515"/>
    <cellStyle name="표준 71 37" xfId="3516"/>
    <cellStyle name="표준 71 38" xfId="3517"/>
    <cellStyle name="표준 71 39" xfId="3518"/>
    <cellStyle name="표준 71 4" xfId="3519"/>
    <cellStyle name="표준 71 5" xfId="3520"/>
    <cellStyle name="표준 71 6" xfId="3521"/>
    <cellStyle name="표준 71 7" xfId="3522"/>
    <cellStyle name="표준 71 8" xfId="3523"/>
    <cellStyle name="표준 71 9" xfId="3524"/>
    <cellStyle name="표준 72" xfId="3525"/>
    <cellStyle name="표준 72 10" xfId="3526"/>
    <cellStyle name="표준 72 11" xfId="3527"/>
    <cellStyle name="표준 72 12" xfId="3528"/>
    <cellStyle name="표준 72 13" xfId="3529"/>
    <cellStyle name="표준 72 14" xfId="3530"/>
    <cellStyle name="표준 72 15" xfId="3531"/>
    <cellStyle name="표준 72 16" xfId="3532"/>
    <cellStyle name="표준 72 17" xfId="3533"/>
    <cellStyle name="표준 72 18" xfId="3534"/>
    <cellStyle name="표준 72 19" xfId="3535"/>
    <cellStyle name="표준 72 2" xfId="3536"/>
    <cellStyle name="표준 72 20" xfId="3537"/>
    <cellStyle name="표준 72 21" xfId="3538"/>
    <cellStyle name="표준 72 22" xfId="3539"/>
    <cellStyle name="표준 72 23" xfId="3540"/>
    <cellStyle name="표준 72 24" xfId="3541"/>
    <cellStyle name="표준 72 25" xfId="3542"/>
    <cellStyle name="표준 72 26" xfId="3543"/>
    <cellStyle name="표준 72 27" xfId="3544"/>
    <cellStyle name="표준 72 28" xfId="3545"/>
    <cellStyle name="표준 72 29" xfId="3546"/>
    <cellStyle name="표준 72 3" xfId="3547"/>
    <cellStyle name="표준 72 30" xfId="3548"/>
    <cellStyle name="표준 72 31" xfId="3549"/>
    <cellStyle name="표준 72 32" xfId="3550"/>
    <cellStyle name="표준 72 33" xfId="3551"/>
    <cellStyle name="표준 72 34" xfId="3552"/>
    <cellStyle name="표준 72 35" xfId="3553"/>
    <cellStyle name="표준 72 36" xfId="3554"/>
    <cellStyle name="표준 72 37" xfId="3555"/>
    <cellStyle name="표준 72 38" xfId="3556"/>
    <cellStyle name="표준 72 39" xfId="3557"/>
    <cellStyle name="표준 72 4" xfId="3558"/>
    <cellStyle name="표준 72 5" xfId="3559"/>
    <cellStyle name="표준 72 6" xfId="3560"/>
    <cellStyle name="표준 72 7" xfId="3561"/>
    <cellStyle name="표준 72 8" xfId="3562"/>
    <cellStyle name="표준 72 9" xfId="3563"/>
    <cellStyle name="표준 73" xfId="6803"/>
    <cellStyle name="표준 74" xfId="6852"/>
    <cellStyle name="표준 74 2" xfId="3564"/>
    <cellStyle name="표준 74 3" xfId="3565"/>
    <cellStyle name="표준 75" xfId="3566"/>
    <cellStyle name="표준 75 2" xfId="3567"/>
    <cellStyle name="표준 75 3" xfId="3568"/>
    <cellStyle name="표준 76" xfId="6841"/>
    <cellStyle name="표준 77" xfId="6848"/>
    <cellStyle name="표준 77 2" xfId="3569"/>
    <cellStyle name="표준 77 3" xfId="3570"/>
    <cellStyle name="표준 78" xfId="3571"/>
    <cellStyle name="표준 78 2" xfId="3572"/>
    <cellStyle name="표준 78 3" xfId="3573"/>
    <cellStyle name="표준 79" xfId="6810"/>
    <cellStyle name="표준 79 2" xfId="3574"/>
    <cellStyle name="표준 79 3" xfId="3575"/>
    <cellStyle name="표준 8" xfId="986"/>
    <cellStyle name="표준 8 10" xfId="3576"/>
    <cellStyle name="표준 8 11" xfId="3577"/>
    <cellStyle name="표준 8 12" xfId="3578"/>
    <cellStyle name="표준 8 13" xfId="3579"/>
    <cellStyle name="표준 8 14" xfId="3580"/>
    <cellStyle name="표준 8 15" xfId="3581"/>
    <cellStyle name="표준 8 16" xfId="3582"/>
    <cellStyle name="표준 8 17" xfId="3583"/>
    <cellStyle name="표준 8 18" xfId="3584"/>
    <cellStyle name="표준 8 19" xfId="3585"/>
    <cellStyle name="표준 8 2" xfId="3586"/>
    <cellStyle name="표준 8 20" xfId="3587"/>
    <cellStyle name="표준 8 21" xfId="3588"/>
    <cellStyle name="표준 8 22" xfId="3589"/>
    <cellStyle name="표준 8 23" xfId="3590"/>
    <cellStyle name="표준 8 24" xfId="3591"/>
    <cellStyle name="표준 8 25" xfId="3592"/>
    <cellStyle name="표준 8 26" xfId="3593"/>
    <cellStyle name="표준 8 27" xfId="3594"/>
    <cellStyle name="표준 8 28" xfId="3595"/>
    <cellStyle name="표준 8 29" xfId="3596"/>
    <cellStyle name="표준 8 3" xfId="3597"/>
    <cellStyle name="표준 8 30" xfId="3598"/>
    <cellStyle name="표준 8 31" xfId="3599"/>
    <cellStyle name="표준 8 32" xfId="3600"/>
    <cellStyle name="표준 8 33" xfId="3601"/>
    <cellStyle name="표준 8 34" xfId="3602"/>
    <cellStyle name="표준 8 35" xfId="3603"/>
    <cellStyle name="표준 8 36" xfId="3604"/>
    <cellStyle name="표준 8 37" xfId="3605"/>
    <cellStyle name="표준 8 38" xfId="3606"/>
    <cellStyle name="표준 8 39" xfId="3607"/>
    <cellStyle name="표준 8 4" xfId="3608"/>
    <cellStyle name="표준 8 40" xfId="6773"/>
    <cellStyle name="표준 8 5" xfId="3609"/>
    <cellStyle name="표준 8 6" xfId="3610"/>
    <cellStyle name="표준 8 7" xfId="3611"/>
    <cellStyle name="표준 8 8" xfId="3612"/>
    <cellStyle name="표준 8 9" xfId="3613"/>
    <cellStyle name="표준 80" xfId="3614"/>
    <cellStyle name="표준 80 2" xfId="3615"/>
    <cellStyle name="표준 80 3" xfId="3616"/>
    <cellStyle name="표준 81" xfId="6826"/>
    <cellStyle name="표준 82" xfId="6822"/>
    <cellStyle name="표준 83" xfId="6815"/>
    <cellStyle name="표준 84" xfId="6864"/>
    <cellStyle name="표준 85" xfId="6835"/>
    <cellStyle name="표준 86" xfId="6868"/>
    <cellStyle name="표준 87" xfId="6870"/>
    <cellStyle name="표준 88" xfId="6925"/>
    <cellStyle name="표준 89" xfId="6910"/>
    <cellStyle name="표준 9" xfId="3621"/>
    <cellStyle name="표준 9 2" xfId="6774"/>
    <cellStyle name="표준 90" xfId="6918"/>
    <cellStyle name="표준 91" xfId="6884"/>
    <cellStyle name="표준 92" xfId="6935"/>
    <cellStyle name="표준 93" xfId="6911"/>
    <cellStyle name="표준 94" xfId="6881"/>
    <cellStyle name="표준 95" xfId="6883"/>
    <cellStyle name="표준 96" xfId="6900"/>
    <cellStyle name="표준 97" xfId="6896"/>
    <cellStyle name="표준 98" xfId="6941"/>
    <cellStyle name="표준 99" xfId="8698"/>
    <cellStyle name="표준(배분)" xfId="11622"/>
    <cellStyle name="標準_Akia(F）-8" xfId="987"/>
    <cellStyle name="표준_B개발비용(용두동 노병임,09.6)보고서" xfId="32"/>
    <cellStyle name="표준_가구2최종" xfId="8851"/>
    <cellStyle name="표준_개발비용(영호농산,공장)보고서" xfId="13"/>
    <cellStyle name="표준_국영공사" xfId="8829"/>
    <cellStyle name="표준_김도곤(수)1" xfId="14"/>
    <cellStyle name="표준_내역작업_체육관 흡음재 보수공사" xfId="15"/>
    <cellStyle name="표준_노임분석" xfId="16"/>
    <cellStyle name="표준_대정기계" xfId="8850"/>
    <cellStyle name="표준_동일고무밸트" xfId="17"/>
    <cellStyle name="표준_마권용지" xfId="8827"/>
    <cellStyle name="표준_모형제조" xfId="8830"/>
    <cellStyle name="표준_모형제조_2-사인공사조정" xfId="8832"/>
    <cellStyle name="표준_목동운동장 전광판(제조-최종)" xfId="8857"/>
    <cellStyle name="표준_물품" xfId="18"/>
    <cellStyle name="표준_배부율" xfId="19"/>
    <cellStyle name="표준_복사본 05 방사성차폐시설 외 5종((주)지앤니래드콘,01.09.26)" xfId="8849"/>
    <cellStyle name="표준_비닐백" xfId="8833"/>
    <cellStyle name="표준_손계" xfId="8858"/>
    <cellStyle name="표준_손계 (3)" xfId="8859"/>
    <cellStyle name="표준_써버밴" xfId="8860"/>
    <cellStyle name="표준_영상홍보_결산서(포이즈앤컴팩트)" xfId="8861"/>
    <cellStyle name="표준_용역원가계산" xfId="20"/>
    <cellStyle name="표준_우정사업" xfId="21"/>
    <cellStyle name="표준_우체국다기능2" xfId="22"/>
    <cellStyle name="표준_원가" xfId="23"/>
    <cellStyle name="표준_원가계산실무자료" xfId="24"/>
    <cellStyle name="표준_의정부가구_빔리프트" xfId="25"/>
    <cellStyle name="표준_인정패2" xfId="26"/>
    <cellStyle name="표준_전남공고(제주도테마여행)3.10" xfId="27"/>
    <cellStyle name="표준_전시물(경비분석)" xfId="8862"/>
    <cellStyle name="표준_제비율" xfId="8853"/>
    <cellStyle name="표준_제조" xfId="8863"/>
    <cellStyle name="표준_중국체험학습3박4일(6.26)" xfId="28"/>
    <cellStyle name="標準_直接工事単価比較表RFP-003" xfId="6775"/>
    <cellStyle name="표준_초임계추출기 견적서_추산내역-발송분" xfId="29"/>
    <cellStyle name="표준_초임계추출기 견적서_추산내역-발송분 2" xfId="30"/>
    <cellStyle name="표준_초임계추출기 견적서_추산내역-발송분 2 10" xfId="8748"/>
    <cellStyle name="표준_크레인외 13점" xfId="31"/>
    <cellStyle name="표준1" xfId="988"/>
    <cellStyle name="표준2" xfId="4947"/>
    <cellStyle name="표준날짜" xfId="989"/>
    <cellStyle name="표준숫자" xfId="990"/>
    <cellStyle name="표쥰" xfId="991"/>
    <cellStyle name="하이퍼링크 2" xfId="6777"/>
    <cellStyle name="하이퍼링크 3" xfId="6922"/>
    <cellStyle name="합계" xfId="4948"/>
    <cellStyle name="합산" xfId="992"/>
    <cellStyle name="합산 2" xfId="11707"/>
    <cellStyle name="桁区切り [0.00]_GUIDE" xfId="6779"/>
    <cellStyle name="桁区切り_GUIDE" xfId="6780"/>
    <cellStyle name="貨幣_PP7440-BOM" xfId="8699"/>
    <cellStyle name="화폐기호" xfId="993"/>
    <cellStyle name="화폐기호 10" xfId="8700"/>
    <cellStyle name="화폐기호 11" xfId="8701"/>
    <cellStyle name="화폐기호 12" xfId="8702"/>
    <cellStyle name="화폐기호 13" xfId="8703"/>
    <cellStyle name="화폐기호 14" xfId="8704"/>
    <cellStyle name="화폐기호 15" xfId="8705"/>
    <cellStyle name="화폐기호 16" xfId="8706"/>
    <cellStyle name="화폐기호 17" xfId="8707"/>
    <cellStyle name="화폐기호 18" xfId="8708"/>
    <cellStyle name="화폐기호 19" xfId="8709"/>
    <cellStyle name="화폐기호 2" xfId="8710"/>
    <cellStyle name="화폐기호 20" xfId="8711"/>
    <cellStyle name="화폐기호 21" xfId="8712"/>
    <cellStyle name="화폐기호 22" xfId="8713"/>
    <cellStyle name="화폐기호 23" xfId="8714"/>
    <cellStyle name="화폐기호 24" xfId="8715"/>
    <cellStyle name="화폐기호 25" xfId="11708"/>
    <cellStyle name="화폐기호 3" xfId="8716"/>
    <cellStyle name="화폐기호 4" xfId="8717"/>
    <cellStyle name="화폐기호 5" xfId="8718"/>
    <cellStyle name="화폐기호 6" xfId="8719"/>
    <cellStyle name="화폐기호 7" xfId="8720"/>
    <cellStyle name="화폐기호 8" xfId="8721"/>
    <cellStyle name="화폐기호 9" xfId="8722"/>
    <cellStyle name="화폐기호_8.자재단가" xfId="8723"/>
    <cellStyle name="화폐기호0" xfId="994"/>
    <cellStyle name="화폐기호0 10" xfId="8724"/>
    <cellStyle name="화폐기호0 11" xfId="8725"/>
    <cellStyle name="화폐기호0 12" xfId="8726"/>
    <cellStyle name="화폐기호0 13" xfId="8727"/>
    <cellStyle name="화폐기호0 14" xfId="8728"/>
    <cellStyle name="화폐기호0 15" xfId="8729"/>
    <cellStyle name="화폐기호0 16" xfId="8730"/>
    <cellStyle name="화폐기호0 17" xfId="8731"/>
    <cellStyle name="화폐기호0 18" xfId="8732"/>
    <cellStyle name="화폐기호0 19" xfId="8733"/>
    <cellStyle name="화폐기호0 2" xfId="8734"/>
    <cellStyle name="화폐기호0 20" xfId="8735"/>
    <cellStyle name="화폐기호0 21" xfId="8736"/>
    <cellStyle name="화폐기호0 22" xfId="8737"/>
    <cellStyle name="화폐기호0 23" xfId="8738"/>
    <cellStyle name="화폐기호0 24" xfId="8739"/>
    <cellStyle name="화폐기호0 25" xfId="11709"/>
    <cellStyle name="화폐기호0 3" xfId="8740"/>
    <cellStyle name="화폐기호0 4" xfId="8741"/>
    <cellStyle name="화폐기호0 5" xfId="8742"/>
    <cellStyle name="화폐기호0 6" xfId="8743"/>
    <cellStyle name="화폐기호0 7" xfId="8744"/>
    <cellStyle name="화폐기호0 8" xfId="8745"/>
    <cellStyle name="화폐기호0 9" xfId="8746"/>
    <cellStyle name="화폐기호0_8.자재단가" xfId="8747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4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7.xml"/><Relationship Id="rId47" Type="http://schemas.openxmlformats.org/officeDocument/2006/relationships/externalLink" Target="externalLinks/externalLink12.xml"/><Relationship Id="rId50" Type="http://schemas.openxmlformats.org/officeDocument/2006/relationships/externalLink" Target="externalLinks/externalLink15.xml"/><Relationship Id="rId55" Type="http://schemas.openxmlformats.org/officeDocument/2006/relationships/externalLink" Target="externalLinks/externalLink2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Relationship Id="rId46" Type="http://schemas.openxmlformats.org/officeDocument/2006/relationships/externalLink" Target="externalLinks/externalLink11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6.xml"/><Relationship Id="rId54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externalLink" Target="externalLinks/externalLink5.xml"/><Relationship Id="rId45" Type="http://schemas.openxmlformats.org/officeDocument/2006/relationships/externalLink" Target="externalLinks/externalLink10.xml"/><Relationship Id="rId53" Type="http://schemas.openxmlformats.org/officeDocument/2006/relationships/externalLink" Target="externalLinks/externalLink18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externalLink" Target="externalLinks/externalLink14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9.xml"/><Relationship Id="rId52" Type="http://schemas.openxmlformats.org/officeDocument/2006/relationships/externalLink" Target="externalLinks/externalLink17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8.xml"/><Relationship Id="rId48" Type="http://schemas.openxmlformats.org/officeDocument/2006/relationships/externalLink" Target="externalLinks/externalLink13.xml"/><Relationship Id="rId56" Type="http://schemas.openxmlformats.org/officeDocument/2006/relationships/externalLink" Target="externalLinks/externalLink2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6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1152525</xdr:colOff>
      <xdr:row>23</xdr:row>
      <xdr:rowOff>76200</xdr:rowOff>
    </xdr:from>
    <xdr:to>
      <xdr:col>1</xdr:col>
      <xdr:colOff>3838575</xdr:colOff>
      <xdr:row>25</xdr:row>
      <xdr:rowOff>223633</xdr:rowOff>
    </xdr:to>
    <xdr:pic>
      <xdr:nvPicPr>
        <xdr:cNvPr id="4" name="그림 3" descr="한국산업평가원 2014(검정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0175" y="6915150"/>
          <a:ext cx="2686050" cy="642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752475</xdr:colOff>
      <xdr:row>23</xdr:row>
      <xdr:rowOff>209550</xdr:rowOff>
    </xdr:from>
    <xdr:to>
      <xdr:col>6</xdr:col>
      <xdr:colOff>523800</xdr:colOff>
      <xdr:row>25</xdr:row>
      <xdr:rowOff>161850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AFEFF"/>
            </a:clrFrom>
            <a:clrTo>
              <a:srgbClr val="FAFE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8258175"/>
          <a:ext cx="752400" cy="752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4</xdr:col>
      <xdr:colOff>0</xdr:colOff>
      <xdr:row>4</xdr:row>
      <xdr:rowOff>533400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525" y="885825"/>
          <a:ext cx="2190750" cy="600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5</xdr:row>
      <xdr:rowOff>38100</xdr:rowOff>
    </xdr:from>
    <xdr:to>
      <xdr:col>5</xdr:col>
      <xdr:colOff>352425</xdr:colOff>
      <xdr:row>5</xdr:row>
      <xdr:rowOff>533400</xdr:rowOff>
    </xdr:to>
    <xdr:sp macro="" textlink="">
      <xdr:nvSpPr>
        <xdr:cNvPr id="3365" name="Rectangle 1"/>
        <xdr:cNvSpPr>
          <a:spLocks noChangeArrowheads="1"/>
        </xdr:cNvSpPr>
      </xdr:nvSpPr>
      <xdr:spPr bwMode="auto">
        <a:xfrm>
          <a:off x="2057400" y="2152650"/>
          <a:ext cx="2181225" cy="495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+mj-ea"/>
              <a:ea typeface="+mj-ea"/>
            </a:rPr>
            <a:t>해당사항 없음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&#44204;&#51201;&#49436;\&#44592;&#49696;&#50689;&#50629;&#48512;&#44204;&#51201;\&#44204;&#51201;&#49436;\MQ\20\&#54788;&#51109;&#48324;\&#51648;&#54616;&#52384;\&#49444;&#44228;&#44032;\&#53804;&#52272;&#44032;\&#49345;&#46020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My%20Documents\&#51204;&#44592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m\&#47196;&#52972;%20&#46356;&#49828;&#53356;%20(c)\&#49436;&#48393;&#51648;&#44396;99\&#49324;&#50629;&#44228;~1\SB&#51064;&#44032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uns\&#45236;&#50669;&#49436;\&#50900;&#48324;&#49444;&#44228;&#45236;&#50669;\99&#49444;&#44228;&#51032;&#47280;&#45236;&#50669;\&#44277;&#49324;&#48708;99-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-1\e%20(e)\juns1107\&#45236;&#50669;&#49436;\&#50900;&#48324;&#49444;&#44228;&#45236;&#50669;\99&#49444;&#44228;&#51032;&#47280;&#45236;&#50669;\&#44277;&#49324;&#48708;99-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-1\e%20(e)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Documents%20and%20Settings\&#51204;&#44592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2PROJECT\PLANT\Z98037\SUM-CTI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C\2002project\&#48120;&#50500;&#47532;&#49345;&#44032;(&#51060;&#52268;&#48373;)\&#48120;&#50500;&#47532;\&#51204;&#44592;&#51088;&#4730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05;&#51473;\&#47196;&#52972;%20&#46356;&#49828;&#53356;%20(d)\wsim2002\02&#48372;&#50756;\&#46041;&#48169;\&#46041;&#48169;&#51648;&#44396;(2002.2&#48372;&#50756;&#44228;&#54925;&#50696;&#51221;)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05;&#51473;\&#47196;&#52972;%20&#46356;&#49828;&#53356;%20(d)\wsim2001\01&#49444;&#44228;\&#52292;&#50868;(&#50976;&#50517;&#51228;&#51652;&#44592;2)\&#46041;&#49324;\&#44608;&#54644;&#50885;\&#50641;&#49472;&#54868;&#51068;\&#45236;&#50669;&#49444;&#44228;\&#48708;&#47329;RADIAL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2PROJECT\PLANT\Z98037\SUM-CTI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-1\e%20(e)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&#505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-1\e%20(e)\2000&#52572;&#50980;&#47925;&#50629;&#47924;&#54260;&#45908;\&#51068;&#48152;&#50629;&#47924;\99&#49444;&#44228;&#51032;&#47280;&#45236;&#50669;\&#44277;&#49324;&#48708;99-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05;&#51473;\&#47196;&#52972;%20&#46356;&#49828;&#53356;%20(d)\wsim2001\01&#49444;&#44228;\&#52292;&#50868;(&#50976;&#50517;&#51228;&#51652;2)\&#52292;&#50868;&#44228;&#54925;&#48372;&#50756;(2001.9)\&#44608;&#54644;&#50885;\&#50641;&#49472;&#54868;&#51068;\&#45236;&#50669;&#49444;&#44228;\&#48708;&#47329;RADIAL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  <sheetName val="일위대가"/>
      <sheetName val="손익분석"/>
      <sheetName val="갑지"/>
      <sheetName val="실행예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G2" t="str">
            <v>K2상수  HLOOKUP TABLE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외"/>
      <sheetName val="사업계획"/>
      <sheetName val="수문보고"/>
      <sheetName val="Sheet9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  <sheetName val="날개벽수량표"/>
      <sheetName val="덕전리"/>
      <sheetName val="코드일람표"/>
      <sheetName val="일위대가(계측기설치)"/>
      <sheetName val="배선(낙차)"/>
      <sheetName val="원하대비"/>
      <sheetName val="원도급"/>
      <sheetName val="하도급"/>
      <sheetName val="공사비99-10"/>
      <sheetName val="IMPEADENCE MAP 취수장"/>
      <sheetName val="내역"/>
      <sheetName val="적용토목"/>
      <sheetName val="배수갑문"/>
      <sheetName val="1호맨홀토공"/>
      <sheetName val="평자재단가"/>
      <sheetName val="별표 "/>
      <sheetName val="단가표"/>
      <sheetName val="횡날개수집"/>
      <sheetName val="공사비"/>
      <sheetName val="sw1"/>
      <sheetName val="NOMUBI"/>
      <sheetName val="위치조서"/>
      <sheetName val="말뚝물량"/>
      <sheetName val="간선계산"/>
      <sheetName val="국공유지및사유지"/>
      <sheetName val="시행후면적"/>
      <sheetName val="수지예산"/>
      <sheetName val="수문보고"/>
      <sheetName val="토목내역서"/>
      <sheetName val="표지1"/>
      <sheetName val="차선도색현황"/>
      <sheetName val="품셈TABLE"/>
      <sheetName val="내역갑지"/>
      <sheetName val="데리네이타현황"/>
      <sheetName val="일위(토목)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설계개요"/>
      <sheetName val="금액내역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추풍최종"/>
      <sheetName val="INPUT"/>
      <sheetName val="양수장(기계)"/>
      <sheetName val="입출재고현황 (2)"/>
      <sheetName val="설 계"/>
      <sheetName val="차액보증"/>
      <sheetName val="내역서"/>
      <sheetName val="노임"/>
      <sheetName val="A-4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품셈TABLE"/>
      <sheetName val="횡배수관토공수량"/>
      <sheetName val="3F"/>
      <sheetName val="일위대가(가설)"/>
      <sheetName val="점수계산1-2"/>
      <sheetName val="표지"/>
      <sheetName val="단가표"/>
      <sheetName val="내역(설계)"/>
      <sheetName val="Sheet5"/>
      <sheetName val="기계내역"/>
      <sheetName val="전신환매도율"/>
      <sheetName val="BID"/>
      <sheetName val="일위대가(계측기설치)"/>
      <sheetName val="건축내역"/>
      <sheetName val="반중력식옹벽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청천내"/>
      <sheetName val="G.R300경비"/>
      <sheetName val="DC-O-4-S(설명서)"/>
      <sheetName val="국공유지및사유지"/>
      <sheetName val="98수문일위"/>
      <sheetName val="설계"/>
      <sheetName val="부대내역"/>
      <sheetName val="시멘트"/>
      <sheetName val="7.가스"/>
      <sheetName val="MEXICO-C"/>
      <sheetName val="준검 내역서"/>
      <sheetName val="4)유동표"/>
      <sheetName val="현경"/>
      <sheetName val="EACT10"/>
      <sheetName val="인건비"/>
      <sheetName val="공사비집계"/>
      <sheetName val="내역표지"/>
      <sheetName val="원본"/>
      <sheetName val="관개"/>
      <sheetName val="설계예산서"/>
      <sheetName val="단면 (2)"/>
      <sheetName val="1.취수장"/>
      <sheetName val="ASP포장"/>
      <sheetName val="통합"/>
      <sheetName val="내역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조명율표"/>
      <sheetName val="BSD (2)"/>
      <sheetName val="원가"/>
      <sheetName val="말뚝기초"/>
      <sheetName val="전신"/>
      <sheetName val="danga"/>
      <sheetName val="ilch"/>
      <sheetName val="직공비"/>
      <sheetName val="Macro1"/>
      <sheetName val="Sheet2"/>
      <sheetName val="설계개요"/>
      <sheetName val="일위대가"/>
      <sheetName val="D-3109"/>
      <sheetName val="공사내역"/>
      <sheetName val="노무비"/>
      <sheetName val="포장공"/>
      <sheetName val="하수실행"/>
      <sheetName val="기초자료"/>
      <sheetName val="경상비"/>
      <sheetName val="일위대가표"/>
      <sheetName val="구조물공"/>
      <sheetName val="배수공"/>
      <sheetName val="부대공"/>
      <sheetName val="토공"/>
      <sheetName val="단면"/>
      <sheetName val="총공사내역서"/>
      <sheetName val="Sheet1 (2)"/>
      <sheetName val="예산변경원인분석"/>
      <sheetName val="하수급견적대비"/>
      <sheetName val="설계내역서"/>
      <sheetName val="Sheet17"/>
      <sheetName val="매원개착터널총괄"/>
      <sheetName val="장비"/>
      <sheetName val="산근1"/>
      <sheetName val="노무"/>
      <sheetName val="자재"/>
      <sheetName val="본관"/>
      <sheetName val="간접1"/>
      <sheetName val="ITEM"/>
      <sheetName val="1.설계조건"/>
      <sheetName val="수량이동"/>
      <sheetName val="단가산출"/>
      <sheetName val="IMPEADENCE MAP 취수장"/>
      <sheetName val="예산변경사항"/>
      <sheetName val="배수통관토공수량"/>
      <sheetName val="단가(반정1교-원주)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DATA 입력란"/>
      <sheetName val="1. 설계조건 2.단면가정 3. 하중계산"/>
      <sheetName val="기기리스트"/>
      <sheetName val="총괄표"/>
      <sheetName val="양수장기계"/>
      <sheetName val="현장"/>
      <sheetName val="JUCKEYK"/>
      <sheetName val="교통대책내역"/>
      <sheetName val="개요"/>
      <sheetName val="EQUIPMENT -2"/>
      <sheetName val="변경후-SHEET"/>
      <sheetName val="별표집계"/>
      <sheetName val="준공시전망_원본"/>
      <sheetName val="차선도색현황"/>
      <sheetName val="남양내역"/>
      <sheetName val="물량표"/>
      <sheetName val="소방사항"/>
      <sheetName val="EJ"/>
      <sheetName val="단가일람표"/>
      <sheetName val="토목주소"/>
      <sheetName val="프랜트면허"/>
      <sheetName val="부안일위"/>
      <sheetName val="주방환기"/>
      <sheetName val="관급"/>
      <sheetName val="AIR SHOWER(3인용)"/>
      <sheetName val="이방변동"/>
      <sheetName val="s"/>
      <sheetName val="양수장내역"/>
      <sheetName val="교량전기"/>
      <sheetName val="송라터널총괄"/>
      <sheetName val="제수"/>
      <sheetName val="공기"/>
      <sheetName val="식재총괄"/>
      <sheetName val="일위집계표"/>
      <sheetName val="견적대비"/>
      <sheetName val="일반공사"/>
      <sheetName val="산출내역서집계표"/>
      <sheetName val="공사비예산서(토목분)"/>
      <sheetName val="옥외"/>
      <sheetName val="품셈총괄표"/>
      <sheetName val="98비정기소모"/>
      <sheetName val="계산중"/>
      <sheetName val="횡배위치"/>
      <sheetName val="직노"/>
      <sheetName val="401"/>
      <sheetName val="가설공사내역"/>
      <sheetName val="단가 및 재료비"/>
      <sheetName val="단가산출1"/>
      <sheetName val="용소리교"/>
      <sheetName val="별표"/>
      <sheetName val="자재조사표"/>
      <sheetName val="인사자료총집계"/>
      <sheetName val="지질조사"/>
      <sheetName val="견적서"/>
      <sheetName val="토사(PE)"/>
      <sheetName val="옹벽철근"/>
      <sheetName val="물량집계"/>
      <sheetName val="기초1"/>
      <sheetName val="주상도"/>
      <sheetName val="대전-교대(A1-A2)"/>
      <sheetName val="내역서단가산출용"/>
      <sheetName val="Total"/>
      <sheetName val="흄관기초"/>
      <sheetName val="품셈(기초)"/>
      <sheetName val="전차선로 물량표"/>
      <sheetName val="부대공사비"/>
      <sheetName val="금액"/>
      <sheetName val="하조서"/>
      <sheetName val="내역서 "/>
      <sheetName val="현장관리비 산출내역"/>
      <sheetName val="자압"/>
      <sheetName val="sw1"/>
      <sheetName val="NOMUBI"/>
      <sheetName val="위치조서"/>
      <sheetName val="2.대외공문"/>
      <sheetName val="A"/>
      <sheetName val="Apt내역"/>
      <sheetName val="청산공사"/>
      <sheetName val="총내역서"/>
      <sheetName val="정보"/>
      <sheetName val="WORK"/>
      <sheetName val="기흥하도용"/>
      <sheetName val="적용토목"/>
      <sheetName val="평자재단가"/>
      <sheetName val="수량산출"/>
      <sheetName val="처리현황"/>
      <sheetName val="학생내역"/>
      <sheetName val="계약내역서(을지)"/>
      <sheetName val="DATA"/>
      <sheetName val="데리네이타현황"/>
      <sheetName val="교각1"/>
      <sheetName val="#REF"/>
      <sheetName val="내역서-2"/>
      <sheetName val="sort"/>
      <sheetName val="원가계산서"/>
      <sheetName val="96보완계획7.12"/>
      <sheetName val="접지수량"/>
      <sheetName val="을지"/>
      <sheetName val="C1ㅇ"/>
      <sheetName val="3.공통공사대비"/>
      <sheetName val="APT"/>
      <sheetName val="부속동"/>
      <sheetName val="실행철강하도"/>
      <sheetName val="DATE"/>
      <sheetName val="갑지1"/>
      <sheetName val="SG"/>
      <sheetName val="차수"/>
      <sheetName val="부대시설"/>
      <sheetName val="MAT"/>
      <sheetName val="TEBAK2"/>
      <sheetName val="구미"/>
      <sheetName val="시화점실행"/>
      <sheetName val="기초입력"/>
      <sheetName val="8S발주관리대장"/>
      <sheetName val="집계표"/>
      <sheetName val="노임단가"/>
      <sheetName val="실행"/>
      <sheetName val="공사개요"/>
      <sheetName val="철거산출근거"/>
      <sheetName val="일위대가목차"/>
      <sheetName val="CODE"/>
      <sheetName val="을"/>
      <sheetName val="노임이"/>
      <sheetName val="Y-WORK"/>
      <sheetName val="BLOCK(1)"/>
      <sheetName val="인부신상자료"/>
      <sheetName val="원가계산(2)"/>
      <sheetName val="날개벽수량표"/>
      <sheetName val="4-3 보온 기본물량집계"/>
      <sheetName val="일위대가_계측기설치_"/>
      <sheetName val="입출재고현황 _2_"/>
      <sheetName val="소야공정계획표"/>
      <sheetName val="1-1"/>
      <sheetName val="보고서"/>
      <sheetName val="배수통관(좌)"/>
      <sheetName val="대비"/>
      <sheetName val="총집계표"/>
      <sheetName val="수량집계"/>
      <sheetName val="산근"/>
      <sheetName val="전화번호DATA (2001)"/>
      <sheetName val="수량산출서"/>
      <sheetName val="기계내역서"/>
      <sheetName val="적용단가"/>
      <sheetName val="경산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신기1-LINE별연장"/>
      <sheetName val="SLAB"/>
      <sheetName val="실행내역서 "/>
      <sheetName val="견"/>
      <sheetName val="포장공사"/>
      <sheetName val="I一般比"/>
      <sheetName val="날개벽"/>
      <sheetName val="지장물C"/>
      <sheetName val="중기손료"/>
      <sheetName val="DAN"/>
      <sheetName val="XL4Poppy"/>
      <sheetName val="단가대비표"/>
      <sheetName val="MOTOR"/>
      <sheetName val="잡비"/>
      <sheetName val="자동제어"/>
      <sheetName val="토목"/>
      <sheetName val="정부노임단가"/>
      <sheetName val="투찰가"/>
      <sheetName val="S0"/>
      <sheetName val="단면가정"/>
      <sheetName val="2003년내역"/>
      <sheetName val="c_balju"/>
      <sheetName val="부표총괄"/>
      <sheetName val="유림골조"/>
      <sheetName val="공통부대비"/>
      <sheetName val="기둥(원형)"/>
      <sheetName val="단가조건(02년)"/>
      <sheetName val="9GNG운반"/>
      <sheetName val="찍기"/>
      <sheetName val="토공사"/>
      <sheetName val="전기일위대가"/>
      <sheetName val="횡날개수집"/>
      <sheetName val="정렬"/>
      <sheetName val="배선(낙차)"/>
      <sheetName val="8.PILE  (돌출)"/>
      <sheetName val="현장별"/>
      <sheetName val="역T형"/>
      <sheetName val="실행대비"/>
      <sheetName val="MAIN_TABLE"/>
      <sheetName val="총괄내역서"/>
      <sheetName val="도급내역(20061공구)"/>
      <sheetName val="매입세율"/>
      <sheetName val="토공(우물통,기타) "/>
      <sheetName val="1월"/>
      <sheetName val="배방교"/>
      <sheetName val="tggwan(mac)"/>
      <sheetName val="견적대비표"/>
      <sheetName val="실행내역"/>
      <sheetName val="L_RPTB02_01"/>
      <sheetName val="상가지급현황"/>
      <sheetName val="200"/>
      <sheetName val="환율change"/>
      <sheetName val="단위수량(출력X)"/>
      <sheetName val="MCC제원"/>
      <sheetName val="Sheet10"/>
      <sheetName val="제철"/>
      <sheetName val="건축집계"/>
      <sheetName val="PAINT"/>
      <sheetName val="FACTOR"/>
      <sheetName val="입찰보고"/>
      <sheetName val="수입"/>
      <sheetName val="대목"/>
      <sheetName val="97년추정손익계산서"/>
      <sheetName val="수정시산표"/>
      <sheetName val="취합표"/>
      <sheetName val="물량산출"/>
      <sheetName val="자료"/>
      <sheetName val="6호기"/>
      <sheetName val="설계명세서"/>
      <sheetName val="도급원가"/>
      <sheetName val="2공구산출내역"/>
      <sheetName val="guard(mac)"/>
      <sheetName val="현금"/>
      <sheetName val="매입세"/>
      <sheetName val="품셈표"/>
      <sheetName val="내역서1"/>
      <sheetName val="ETC"/>
      <sheetName val="FURNITURE-01"/>
      <sheetName val="가도공"/>
      <sheetName val="물량"/>
      <sheetName val="2_대외공문"/>
      <sheetName val="손익현황"/>
      <sheetName val="예가표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SLAB&quot;1&quot;"/>
      <sheetName val="일위"/>
      <sheetName val="계화배수"/>
      <sheetName val="단가비교"/>
      <sheetName val="내역(전체)"/>
      <sheetName val="계약ITEM"/>
      <sheetName val="YM-IL1"/>
      <sheetName val="판"/>
      <sheetName val="참조 (2)"/>
      <sheetName val="연결임시"/>
      <sheetName val="TEST1"/>
      <sheetName val="다이꾸"/>
      <sheetName val="한일양산"/>
      <sheetName val="건축공사실행"/>
      <sheetName val="수습"/>
      <sheetName val="산출"/>
      <sheetName val="CTEMCOST"/>
      <sheetName val="구의33고"/>
      <sheetName val="Requirement(Work Crew)"/>
      <sheetName val="7월11일"/>
      <sheetName val="GAEYO"/>
      <sheetName val="기초자료입력"/>
      <sheetName val="공사비SUM"/>
      <sheetName val="AC포장수량"/>
      <sheetName val="NYS"/>
      <sheetName val=" ｹ-ﾌﾞﾙ"/>
      <sheetName val="전선"/>
      <sheetName val="LEGEND"/>
      <sheetName val="금액내역서"/>
      <sheetName val="집계"/>
      <sheetName val="납부서"/>
      <sheetName val="보도공제면적"/>
      <sheetName val="unit 4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D25"/>
      <sheetName val="D16"/>
      <sheetName val="D22"/>
      <sheetName val="여흥"/>
      <sheetName val="000000"/>
      <sheetName val="현대물량"/>
      <sheetName val="견적을지"/>
      <sheetName val="단가산출서"/>
      <sheetName val="자금청구(건축)"/>
      <sheetName val="설계조건"/>
      <sheetName val="안정계산"/>
      <sheetName val="단면검토"/>
      <sheetName val="당초수량"/>
      <sheetName val="내역서(총괄)"/>
      <sheetName val="최종견"/>
      <sheetName val="건축-물가변동"/>
      <sheetName val="기계설비-물가변동"/>
      <sheetName val="공통비배부기준"/>
      <sheetName val="SUMMARY"/>
      <sheetName val="#3_일위대가목록"/>
      <sheetName val="6PILE  (돌출)"/>
      <sheetName val="간접경상비"/>
      <sheetName val="간선계산"/>
      <sheetName val="이름정의"/>
      <sheetName val="중기가동(7)"/>
      <sheetName val="투찰(하수)"/>
      <sheetName val="제경비"/>
      <sheetName val="재료"/>
      <sheetName val="Customer Databas"/>
      <sheetName val="주관사업"/>
      <sheetName val="변경별표"/>
      <sheetName val="터파기및재료"/>
      <sheetName val="변경집계표"/>
      <sheetName val="SIL98"/>
      <sheetName val="TYPE-A"/>
      <sheetName val="C_d"/>
      <sheetName val="건축"/>
      <sheetName val="경성자금"/>
      <sheetName val="1.전력공사"/>
      <sheetName val="8.DC"/>
      <sheetName val="3.전열"/>
      <sheetName val="2.조명제어"/>
      <sheetName val="국내조달(통합-1)"/>
      <sheetName val="선반OPT"/>
      <sheetName val="에너지동"/>
      <sheetName val="상각율"/>
      <sheetName val="기본사항"/>
      <sheetName val="INPUT-DATA"/>
      <sheetName val="갑지(추정)"/>
      <sheetName val="총괄"/>
      <sheetName val="현장관리비참조"/>
      <sheetName val="실행(1)"/>
      <sheetName val="옥외배관기본공량"/>
      <sheetName val="설비공사"/>
      <sheetName val="98지급계획"/>
      <sheetName val="부대공(BOQ)"/>
      <sheetName val="간접비"/>
      <sheetName val="조건표"/>
      <sheetName val="SULKEA"/>
      <sheetName val="플랜트 설치"/>
      <sheetName val="과단위"/>
      <sheetName val="투찰"/>
      <sheetName val="약품공급2"/>
      <sheetName val="원도급내역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월별수입"/>
      <sheetName val="첨부파일"/>
      <sheetName val="실행기성 갑지"/>
      <sheetName val="말뚝물량"/>
      <sheetName val="설치공사2"/>
      <sheetName val="DS적용내역서"/>
      <sheetName val="토목내역서 (도급단가) (2)"/>
      <sheetName val="9902"/>
      <sheetName val="건축설비내역"/>
      <sheetName val="예산내역"/>
      <sheetName val="양수장_기계_"/>
      <sheetName val="ELECTRIC"/>
      <sheetName val="SCHEDULE"/>
      <sheetName val="99총공사내역서"/>
      <sheetName val="기본단가"/>
      <sheetName val="Baby일위대가"/>
      <sheetName val="내역(2000년)"/>
      <sheetName val="발파유용(3)"/>
      <sheetName val="이자율"/>
      <sheetName val="7.전산해석결과"/>
      <sheetName val="4.하중"/>
      <sheetName val="우각부검토"/>
      <sheetName val="PI"/>
      <sheetName val="토공총괄표"/>
      <sheetName val="제수변수량"/>
      <sheetName val="공기변수량"/>
      <sheetName val="구조물철거타공정이월"/>
      <sheetName val="경비"/>
      <sheetName val="수문일1"/>
      <sheetName val="종단계산"/>
      <sheetName val="내역및총괄"/>
      <sheetName val="공사개요(사업승인변경)"/>
      <sheetName val="3차토목내역"/>
      <sheetName val="신표지1"/>
      <sheetName val="견적서(토공)"/>
      <sheetName val="3층LOAD"/>
      <sheetName val="1층LOAD"/>
      <sheetName val="영동(D)"/>
      <sheetName val="조명시설"/>
      <sheetName val="제경비율"/>
      <sheetName val="예총"/>
      <sheetName val="수곡내역"/>
      <sheetName val="품셈"/>
      <sheetName val="woo(mac)"/>
      <sheetName val="귀래 설계 공내역서"/>
      <sheetName val="PIPE"/>
      <sheetName val="추가예산"/>
      <sheetName val="평3"/>
      <sheetName val="새공통"/>
      <sheetName val="자재단가"/>
      <sheetName val="WEIGHT LIST"/>
      <sheetName val="산#2-1 (2)"/>
      <sheetName val="POL6차-PIPING"/>
      <sheetName val="산#3-1"/>
      <sheetName val="전문품의"/>
      <sheetName val="우배수"/>
      <sheetName val="쌍송교"/>
      <sheetName val="총체보활공정표"/>
      <sheetName val="토적계산"/>
      <sheetName val="sh1"/>
      <sheetName val="일반설비내역서"/>
      <sheetName val="연습"/>
      <sheetName val="산3"/>
      <sheetName val="아스팔트 포장총괄집계표"/>
      <sheetName val="감독1130"/>
      <sheetName val="일위대가-1"/>
      <sheetName val="BUDAI"/>
      <sheetName val="경영상태"/>
      <sheetName val="간접비계산"/>
      <sheetName val="별표 "/>
      <sheetName val="별제권_정리담보권"/>
      <sheetName val="바닥판(1)"/>
      <sheetName val="간접"/>
      <sheetName val="기초코드"/>
      <sheetName val="3.3"/>
      <sheetName val="준공조서갑지"/>
      <sheetName val="개산공사비"/>
      <sheetName val="광혁기성"/>
      <sheetName val="상부집계표"/>
      <sheetName val="일위목록"/>
      <sheetName val="Sheet4"/>
      <sheetName val="손익분석"/>
      <sheetName val="견적990322"/>
      <sheetName val="기본단가표"/>
      <sheetName val="choose"/>
      <sheetName val="검색"/>
      <sheetName val="단가목록"/>
      <sheetName val="플랜트"/>
      <sheetName val="현장목차"/>
      <sheetName val="간이영수증"/>
      <sheetName val="계약서"/>
      <sheetName val="교량"/>
      <sheetName val="약품설비"/>
      <sheetName val="뜃맟뭁돽띿맟?-BLDG"/>
      <sheetName val="충주"/>
      <sheetName val="시중노임단가"/>
      <sheetName val="FAX"/>
      <sheetName val="95MAKER"/>
      <sheetName val="대로근거"/>
      <sheetName val="각종장비전압강하계산"/>
      <sheetName val="SCH"/>
      <sheetName val="비탈면보호공수량산출"/>
      <sheetName val="(포장)BOQ-실적공사"/>
      <sheetName val="환율"/>
      <sheetName val="증감대비"/>
      <sheetName val="DB"/>
      <sheetName val="EL90"/>
      <sheetName val="지불내역1"/>
      <sheetName val="포장복구집계"/>
      <sheetName val="일위집계"/>
      <sheetName val="각현장분석"/>
      <sheetName val="MSG 수량"/>
      <sheetName val="우수맨홀토공단위수량"/>
      <sheetName val="1.토공"/>
      <sheetName val="REDUCER"/>
      <sheetName val="WE'T"/>
      <sheetName val="능률(기성)"/>
      <sheetName val="공사설계서"/>
      <sheetName val="자금청구"/>
      <sheetName val="덕전리"/>
      <sheetName val="재료비단가(VALVE)"/>
      <sheetName val="2.입력sheet"/>
      <sheetName val="상 부"/>
      <sheetName val="입력DATA"/>
      <sheetName val="바닥판"/>
      <sheetName val="3BL공동구 수량"/>
      <sheetName val="순서도"/>
      <sheetName val="반중력식옹벽3.5"/>
      <sheetName val="삼보지질"/>
      <sheetName val="실적"/>
      <sheetName val="입력(K0)"/>
      <sheetName val="99노임기준"/>
      <sheetName val="주beam"/>
      <sheetName val="화해(함평)"/>
      <sheetName val="화해(장성)"/>
      <sheetName val="b_balju_cho"/>
      <sheetName val="N賃率-職"/>
      <sheetName val="산출근거"/>
      <sheetName val="현장관리비"/>
      <sheetName val="세부내역"/>
      <sheetName val="중기"/>
      <sheetName val="중기일위대가"/>
      <sheetName val="총괄-1"/>
      <sheetName val="발주현황"/>
      <sheetName val="월별품의현황"/>
      <sheetName val="예산M2"/>
      <sheetName val="archi(본사)"/>
      <sheetName val="공종목록표"/>
      <sheetName val="BEND LOSS"/>
      <sheetName val="현금흐름"/>
      <sheetName val="청구"/>
      <sheetName val="저"/>
      <sheetName val="현장관리비내역서"/>
      <sheetName val="MixBed"/>
      <sheetName val="CondPol"/>
      <sheetName val="9-1차이내역"/>
      <sheetName val="보차도경계석"/>
      <sheetName val="부하(성남)"/>
      <sheetName val="내역서변경성원"/>
      <sheetName val="산출2-기기동력"/>
      <sheetName val="도담구내 개소별 명세"/>
      <sheetName val="뚝토공"/>
      <sheetName val="구역화물"/>
      <sheetName val="3_공통공사대비"/>
      <sheetName val="입력"/>
      <sheetName val="고압"/>
      <sheetName val="동력부하계산"/>
      <sheetName val="45_46"/>
      <sheetName val="종합기별"/>
      <sheetName val="노무비명세서"/>
      <sheetName val="소요자재명세서"/>
      <sheetName val="밸브설치"/>
      <sheetName val=" 토목 처리장도급내역서 "/>
      <sheetName val="SKETCH"/>
      <sheetName val="REINF."/>
      <sheetName val="LOADS"/>
      <sheetName val="CHECK1"/>
      <sheetName val="가시설(TYPE-A)"/>
      <sheetName val="1-1평균터파기고(1)"/>
      <sheetName val="제출내역 (2)"/>
      <sheetName val="7.PILE  (돌출)"/>
      <sheetName val="지구단위계획"/>
      <sheetName val="REPORT"/>
      <sheetName val="활성탄 여과지토공"/>
      <sheetName val="갑근세납세필증명원"/>
      <sheetName val="종합"/>
      <sheetName val="토목공사일반"/>
      <sheetName val="용지매수"/>
      <sheetName val="1단계"/>
      <sheetName val="팔당터널(1공구)"/>
      <sheetName val="내역1"/>
      <sheetName val="설직재-1"/>
      <sheetName val="날개벽(좌,우=60도-4개)"/>
      <sheetName val="스포회원매출"/>
      <sheetName val="예정(3)"/>
      <sheetName val="평균터파기고(1-2,ASP)"/>
      <sheetName val="조건 (A)"/>
      <sheetName val="문산방향-교대(A2)"/>
      <sheetName val="ⴭⴭⴭⴭ"/>
      <sheetName val="001"/>
      <sheetName val="제수변 수량집계표(보통)"/>
      <sheetName val="요율"/>
      <sheetName val="일위대가목록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목창호"/>
      <sheetName val="총괄집계 "/>
      <sheetName val="맨홀수량산출"/>
      <sheetName val="장비손료"/>
      <sheetName val="가연천"/>
      <sheetName val="방배동내역 (총괄)"/>
      <sheetName val="기본자료"/>
      <sheetName val="증감분석"/>
      <sheetName val="VENT"/>
      <sheetName val="적용률"/>
      <sheetName val="변경후원본2"/>
      <sheetName val="식재인부"/>
      <sheetName val="맨홀토공(3)"/>
      <sheetName val="계산내역(설비)"/>
      <sheetName val="광통신 견적내역서1"/>
      <sheetName val="물량표(신)"/>
      <sheetName val="시가지우회도로공내역서"/>
      <sheetName val="PROJECT BRIEF(EX.NEW)"/>
      <sheetName val="아파트_9"/>
      <sheetName val="TRE TABLE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건축내역서"/>
      <sheetName val="조명일위"/>
      <sheetName val=" "/>
      <sheetName val="표  지"/>
      <sheetName val="Macro2"/>
      <sheetName val="하도급대비"/>
      <sheetName val="해운대V-B"/>
      <sheetName val="업무처리전"/>
      <sheetName val="공조기"/>
      <sheetName val="오억미만"/>
      <sheetName val="수안보-MBR1"/>
      <sheetName val="집수정(600-700)"/>
      <sheetName val="원형맨홀수량"/>
      <sheetName val="시설일위"/>
      <sheetName val="Type(123)"/>
      <sheetName val="단위세대물량"/>
      <sheetName val="TOT"/>
      <sheetName val="품목"/>
      <sheetName val="처리단락"/>
      <sheetName val="LD"/>
      <sheetName val="카메라"/>
      <sheetName val="열교환기"/>
      <sheetName val="성남여성복지내역"/>
      <sheetName val="부대토목"/>
      <sheetName val="입찰내역서"/>
      <sheetName val="현장관리비_산출내역"/>
      <sheetName val="단가보완"/>
      <sheetName val="장비비"/>
      <sheetName val="단가비교표"/>
      <sheetName val="판매46"/>
      <sheetName val="명단"/>
      <sheetName val="경비2내역"/>
      <sheetName val="11.1 단면hwp"/>
      <sheetName val="광주운남을"/>
      <sheetName val="매립"/>
      <sheetName val="합천내역"/>
      <sheetName val="토적_x0000__x0000_"/>
      <sheetName val="단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안정검토"/>
      <sheetName val="sgbw"/>
      <sheetName val="수장"/>
      <sheetName val="SAKUB"/>
      <sheetName val="방음벽기초(H=4m)"/>
      <sheetName val="Requirement(Work_Crew)"/>
      <sheetName val="8_PILE__(돌출)"/>
      <sheetName val="본체"/>
      <sheetName val="전기혼잡제경비(45)"/>
      <sheetName val="기자재집계"/>
      <sheetName val="1안98Billing"/>
      <sheetName val="데이타"/>
      <sheetName val="집행예산"/>
      <sheetName val="원가계산서(1차)"/>
      <sheetName val="기성내역"/>
      <sheetName val="아파트"/>
      <sheetName val="공내역"/>
      <sheetName val="구분자"/>
      <sheetName val="수 량 명 세 서 - 1"/>
      <sheetName val="입력변수"/>
      <sheetName val="산식3"/>
      <sheetName val="관급자재"/>
      <sheetName val="4.장비손료"/>
      <sheetName val="준공현장"/>
      <sheetName val="월간공정표(04월))"/>
      <sheetName val="HANDHOLE(2)"/>
      <sheetName val="견적"/>
      <sheetName val="장비가동"/>
      <sheetName val="수원역(전체분)설계서"/>
      <sheetName val="하남내역"/>
      <sheetName val="B부대공"/>
      <sheetName val="철근총괄"/>
      <sheetName val="가시설수량"/>
      <sheetName val="2.단면가정3.모델링4.하중"/>
      <sheetName val="공사별총괄표(도급)"/>
      <sheetName val="기계경비일람"/>
      <sheetName val="와동25-3(변경)"/>
      <sheetName val="Ⅴ-2.공종별내역"/>
      <sheetName val="도장수량(하1)"/>
      <sheetName val="주형"/>
      <sheetName val="주현(해보)"/>
      <sheetName val="주현(영광)"/>
      <sheetName val="Data&amp;Result"/>
      <sheetName val="일위_파일"/>
      <sheetName val="연결관암거"/>
      <sheetName val="기초정보입력"/>
      <sheetName val="버스운행안내"/>
      <sheetName val="예방접종계획"/>
      <sheetName val="근태계획서"/>
      <sheetName val="Sheet3"/>
      <sheetName val="1.수인터널"/>
      <sheetName val="Table"/>
      <sheetName val="NEYOK"/>
      <sheetName val="정보LIST"/>
      <sheetName val="COPING"/>
      <sheetName val="3차설계"/>
      <sheetName val="CAT_5"/>
      <sheetName val="깨기"/>
      <sheetName val="단위가격"/>
      <sheetName val="절취및터파기"/>
      <sheetName val="00건설추정대차대조표"/>
      <sheetName val="목동세대 산출근거"/>
      <sheetName val="세골재  T2 변경 현황"/>
      <sheetName val="단-토공"/>
      <sheetName val="부서코드표"/>
      <sheetName val="6동"/>
      <sheetName val="골조"/>
      <sheetName val="직재"/>
      <sheetName val="0226"/>
      <sheetName val=" 일본대사 관저 누수 보수공사120719.xlsx"/>
      <sheetName val="Option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세부내역(직접인건비)"/>
      <sheetName val="BOX"/>
      <sheetName val="전도금"/>
      <sheetName val="건축공사이월"/>
      <sheetName val="간접재료비산출표-27-30"/>
      <sheetName val="노무비단가"/>
      <sheetName val="공정코드"/>
      <sheetName val="기안지"/>
      <sheetName val="Sheet9"/>
      <sheetName val="날개벽(시점좌측)"/>
      <sheetName val="집계표(육상)"/>
      <sheetName val="결과조달"/>
      <sheetName val="SUB일위대가(손료)"/>
      <sheetName val="기본일위"/>
      <sheetName val="표층포설및다짐"/>
      <sheetName val="변화치수"/>
      <sheetName val="산근터빈"/>
      <sheetName val="목차"/>
      <sheetName val="전체제잡비"/>
      <sheetName val="3.하중산정4.지지력"/>
      <sheetName val="총계"/>
      <sheetName val="수로교총재료집계"/>
      <sheetName val="교각계산"/>
      <sheetName val="조경수량"/>
      <sheetName val="공사비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구성비"/>
      <sheetName val="직접경비"/>
      <sheetName val="자재단가비교표"/>
      <sheetName val="하중계산"/>
      <sheetName val="J01"/>
      <sheetName val="업무분장"/>
      <sheetName val="대비표"/>
      <sheetName val="재료표"/>
      <sheetName val="음료실행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토적표"/>
      <sheetName val="NYS(집계)"/>
      <sheetName val="총공비"/>
      <sheetName val="재료집계표"/>
      <sheetName val="국내"/>
      <sheetName val="패널"/>
      <sheetName val="1.개요및면적"/>
      <sheetName val="진접"/>
      <sheetName val="기준"/>
      <sheetName val="공종"/>
      <sheetName val="착공계(전체)"/>
      <sheetName val="TOTAL3"/>
      <sheetName val="단가조사서"/>
      <sheetName val="연돌일위집계"/>
      <sheetName val="2000.05"/>
      <sheetName val="CAPVC"/>
      <sheetName val="총괄갑 "/>
      <sheetName val="AS복구"/>
      <sheetName val="가설공사"/>
      <sheetName val="YES-T"/>
      <sheetName val="도로단위당"/>
      <sheetName val="여암교"/>
      <sheetName val="조명_x0005__x0000_"/>
      <sheetName val="방송(체육관)"/>
      <sheetName val="맨홀토공산출"/>
      <sheetName val="자재수량"/>
      <sheetName val="중기사용료"/>
      <sheetName val="소업1교"/>
      <sheetName val="흙쌓기도수로설치현황(1)"/>
      <sheetName val="당진1,2호기전선관설치및접지4차공사내역서-을지"/>
      <sheetName val="개요입력"/>
      <sheetName val="수량기준"/>
      <sheetName val="SUMMARY(S)"/>
      <sheetName val="득점현황"/>
      <sheetName val="P-산#1-1(WOWA1)"/>
      <sheetName val="전열"/>
      <sheetName val="정보매체A동"/>
      <sheetName val="양식"/>
      <sheetName val="fursys"/>
      <sheetName val="9609추"/>
      <sheetName val="22인공"/>
      <sheetName val="현장지지물물량"/>
      <sheetName val="단가기준"/>
      <sheetName val="식재가격"/>
      <sheetName val="공통가설"/>
      <sheetName val="전체실행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설산1.나"/>
      <sheetName val="본사S"/>
      <sheetName val="특수선일위대가"/>
      <sheetName val="내역서 (2)"/>
      <sheetName val="동일대내"/>
      <sheetName val="Bill-7"/>
      <sheetName val="Bill-8"/>
      <sheetName val="Bill-6"/>
      <sheetName val="터널구조물산근"/>
      <sheetName val="계림(함평)"/>
      <sheetName val="계림(장성)"/>
      <sheetName val="현장일반사항"/>
      <sheetName val="3본사"/>
      <sheetName val="단양 00 아파트-세부내역"/>
      <sheetName val="포장총괄집계표"/>
      <sheetName val="5-6공구"/>
      <sheetName val="5-7공구"/>
      <sheetName val="5-8공구"/>
      <sheetName val="1SGATE97"/>
      <sheetName val="O＆P"/>
      <sheetName val="기안"/>
      <sheetName val="본부소개"/>
      <sheetName val="quotation"/>
      <sheetName val="자동차폐수처리장"/>
      <sheetName val="BRAKE"/>
      <sheetName val="시설투자"/>
      <sheetName val="CC16-내역서"/>
      <sheetName val="토공집계"/>
      <sheetName val="수정계획3"/>
      <sheetName val="토량산출서"/>
      <sheetName val="FB25JN"/>
      <sheetName val="탑(을지)"/>
      <sheetName val="각종장비전압강하계"/>
      <sheetName val="조건_(A)1"/>
      <sheetName val="Layout_Data "/>
      <sheetName val="부대공Ⅱ"/>
      <sheetName val="을-ATYPE"/>
      <sheetName val="우수"/>
      <sheetName val="등가관장표"/>
      <sheetName val="물질수지(2011)"/>
      <sheetName val="물질수지"/>
      <sheetName val="예산서"/>
      <sheetName val="주요수량증감"/>
      <sheetName val="마산방향철근집계"/>
      <sheetName val="진주방향"/>
      <sheetName val="마산방향"/>
      <sheetName val="시행후면적"/>
      <sheetName val="동해title"/>
      <sheetName val="공통비총괄표"/>
      <sheetName val="환산표"/>
      <sheetName val="주식"/>
      <sheetName val="직원인원"/>
      <sheetName val="매출그래프"/>
      <sheetName val="진도말"/>
      <sheetName val="1단지 단위세대 내역서"/>
      <sheetName val="C3"/>
      <sheetName val="투찰내역"/>
      <sheetName val="공사개요(¡_x0000_Ԁ_x0000_䀀횶_x0009_"/>
      <sheetName val="4.2.1 마루높이 검토"/>
      <sheetName val="공사개요(¡_x0000_Ԁ_x0000_䀀횶 "/>
      <sheetName val="우수공,맨홀,집수정"/>
      <sheetName val="40단가산출서"/>
      <sheetName val="40집계"/>
      <sheetName val="금액유형"/>
      <sheetName val="상수도토공집계표"/>
      <sheetName val="고창방향"/>
      <sheetName val="현장관리비집계표"/>
      <sheetName val="집수A"/>
      <sheetName val="신흥교"/>
      <sheetName val="̀؀Ȁ턀"/>
      <sheetName val="̀؀Ȁ_x0000_"/>
      <sheetName val="inter"/>
      <sheetName val="토목내역서"/>
      <sheetName val="대치판정"/>
      <sheetName val="Vendors"/>
      <sheetName val="7+160암거변경"/>
      <sheetName val="부대공자재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환_x0000_"/>
      <sheetName val="합의경상"/>
      <sheetName val="동원(3)"/>
      <sheetName val="외자배분"/>
      <sheetName val="외자내역"/>
      <sheetName val="하도급"/>
      <sheetName val="공성대비표"/>
      <sheetName val="CIVIL"/>
      <sheetName val="L-type"/>
      <sheetName val="노안2지구총(시행계획)"/>
      <sheetName val="참조자료"/>
      <sheetName val="잉여처분"/>
      <sheetName val="참조-(1)"/>
      <sheetName val="예산총괄표"/>
      <sheetName val="1.우편집중내역서"/>
      <sheetName val="CAL"/>
      <sheetName val="대비내역"/>
      <sheetName val="2.주요계수총괄"/>
      <sheetName val="계수시트"/>
      <sheetName val="1공구 배수통관 산출근거"/>
      <sheetName val="2)보강토수량집계"/>
      <sheetName val="설계도1"/>
      <sheetName val="1승인신청서"/>
      <sheetName val="입상내역"/>
      <sheetName val="일위대가목록표"/>
      <sheetName val="설계변경(수정전)"/>
      <sheetName val="수량산출1"/>
      <sheetName val="자재단가표"/>
      <sheetName val="종단耀⃤"/>
      <sheetName val="중기터파기"/>
      <sheetName val="변수값"/>
      <sheetName val="중기상차"/>
      <sheetName val="장척총괄"/>
      <sheetName val="전기,계장"/>
      <sheetName val="미결사항"/>
      <sheetName val="문학간접"/>
      <sheetName val="2차공사변경현장관리비"/>
      <sheetName val="토공산출(주차장)"/>
      <sheetName val="기초(1)"/>
      <sheetName val="미드수량"/>
      <sheetName val="건설성적"/>
      <sheetName val="가압장(토목)"/>
      <sheetName val="할증 "/>
      <sheetName val="공용정보"/>
      <sheetName val="배수내역"/>
      <sheetName val="적현로"/>
      <sheetName val="설치자재"/>
      <sheetName val="그림"/>
      <sheetName val="구성1"/>
      <sheetName val="구성2"/>
      <sheetName val="구성3"/>
      <sheetName val="구성4"/>
      <sheetName val="그림2"/>
      <sheetName val="Mc1"/>
      <sheetName val="평균높이산출근거"/>
      <sheetName val="횡배수관위치조서"/>
      <sheetName val="__"/>
      <sheetName val="90.03실행 "/>
      <sheetName val="원내역"/>
      <sheetName val="청구내역(9807)"/>
      <sheetName val="내역(최종본4.5)"/>
      <sheetName val="A 견적"/>
      <sheetName val="공종분류"/>
      <sheetName val="인건비 "/>
      <sheetName val="영업소실적"/>
      <sheetName val="당초내역서"/>
      <sheetName val="5. FIREPROOF"/>
      <sheetName val="3련 BOX"/>
      <sheetName val="골조시행"/>
      <sheetName val="장비투입계획"/>
      <sheetName val="직원투입계획"/>
      <sheetName val="배수공 시멘트 및 골재량 산출"/>
      <sheetName val="RE9604"/>
      <sheetName val="예가대비"/>
      <sheetName val="터널조도"/>
      <sheetName val="과천MAIN"/>
      <sheetName val="방음벽기초"/>
      <sheetName val="내역(청마- (2)"/>
      <sheetName val="주공 갑지"/>
      <sheetName val="집수정"/>
      <sheetName val="토적1"/>
      <sheetName val="샘플표지"/>
      <sheetName val="VXXXXXX"/>
      <sheetName val="사통공사비"/>
      <sheetName val="G2설비도급"/>
      <sheetName val="다곡2교"/>
      <sheetName val="구조     ."/>
      <sheetName val="97노임단가"/>
      <sheetName val="수주추정"/>
      <sheetName val="자재코드"/>
      <sheetName val="TB-내역서"/>
      <sheetName val="BND"/>
      <sheetName val="P.M 별"/>
      <sheetName val="샤워실위생"/>
      <sheetName val="단가산출2"/>
      <sheetName val="중기사용료산출근거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예산명세서"/>
      <sheetName val="준공조서"/>
      <sheetName val="공사준공계"/>
      <sheetName val="준공검사보고서"/>
      <sheetName val="기계경비(시간당)"/>
      <sheetName val="김포IO"/>
      <sheetName val="일지-H"/>
      <sheetName val="약전닥트"/>
      <sheetName val="FD"/>
      <sheetName val="건축부하"/>
      <sheetName val="FA설치명세"/>
      <sheetName val="99관저"/>
      <sheetName val="예산대비"/>
      <sheetName val="가격조사서"/>
      <sheetName val="VENDOR LIST"/>
      <sheetName val="MTL$-INTER"/>
      <sheetName val="전문품"/>
      <sheetName val="HW일위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기계시공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변경총괄표"/>
      <sheetName val="구조물철거ꠀ澿︀˕԰"/>
      <sheetName val="업체별기성내역"/>
      <sheetName val="추진계획서"/>
      <sheetName val="EVALUATE"/>
      <sheetName val="경비_원본"/>
      <sheetName val="원가산출근거"/>
      <sheetName val="Macro(전선)"/>
      <sheetName val="빙축열내역대_x0000__x0000__x0005__x0000_憐"/>
      <sheetName val="mcc일위대가"/>
      <sheetName val="난이도"/>
      <sheetName val="기성2"/>
      <sheetName val="토목내역서 (도급단가)렀ꔇ砯"/>
      <sheetName val="구조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BOX(1.5X1.5)"/>
      <sheetName val="집계장(대목_실행)"/>
      <sheetName val="남양시작동010313100%"/>
      <sheetName val="CB"/>
      <sheetName val="제경餀ኘ"/>
      <sheetName val="3지구단위"/>
      <sheetName val="Paint,Fire-Proof,Insul(48)"/>
      <sheetName val="Pier 3"/>
      <sheetName val="(포장)BOQ-실적공ꀀ"/>
      <sheetName val="하도급업체"/>
      <sheetName val="공사개요(¡"/>
      <sheetName val="환경기계공정표 (3)"/>
      <sheetName val="제잡비요율"/>
      <sheetName val="설비"/>
      <sheetName val="빙축열내역대_x0000__x0000__x0005__x0000_鲀"/>
      <sheetName val="工완성공사율"/>
      <sheetName val="CABLE SIZE-3"/>
      <sheetName val="날개벽(좌,우=60"/>
      <sheetName val="현장관리贈%͈"/>
      <sheetName val="2002공임"/>
      <sheetName val="2002자재가격"/>
      <sheetName val="연부97-1"/>
      <sheetName val="물가자료"/>
      <sheetName val="묘발입력"/>
      <sheetName val="기계단가"/>
      <sheetName val="근로자자료입력"/>
      <sheetName val="열린교실"/>
      <sheetName val="산출근거1"/>
      <sheetName val="하천제원"/>
      <sheetName val="공동도급 지분"/>
      <sheetName val="첨부(원가상승분석)"/>
      <sheetName val="재무가정"/>
      <sheetName val="대운산출"/>
      <sheetName val="물량내역"/>
      <sheetName val="주배관TYPE현황"/>
      <sheetName val="설계가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내역서(당초변경)"/>
      <sheetName val="암거날개벽재료집계"/>
      <sheetName val="재료단가"/>
      <sheetName val="BSD _2_"/>
      <sheetName val="현장식당(1)"/>
      <sheetName val="SCHE"/>
      <sheetName val="UPRI"/>
      <sheetName val="COVER"/>
      <sheetName val="뜃맟뭁돽띿맟_-BLDG"/>
      <sheetName val="기초단가"/>
      <sheetName val="총괄표(을)"/>
      <sheetName val="말뚝설계"/>
      <sheetName val="최적단면"/>
      <sheetName val="(C)원내역"/>
      <sheetName val="단가입력창"/>
      <sheetName val="중로근거"/>
      <sheetName val="내역검토"/>
      <sheetName val="내역(협의)"/>
      <sheetName val="선수금"/>
      <sheetName val="Master Schedule_161025.xlsx"/>
      <sheetName val="현장관리_x0000__x0000__x0000_"/>
      <sheetName val="기성"/>
      <sheetName val="비용"/>
      <sheetName val="시설장비"/>
      <sheetName val="예산"/>
      <sheetName val="가공비"/>
      <sheetName val="공사비총괄표"/>
      <sheetName val="5단지"/>
      <sheetName val="시설물일위"/>
      <sheetName val="내역서 표지 "/>
      <sheetName val="원가계산서(전기)"/>
      <sheetName val="계획고"/>
      <sheetName val="AHU집계"/>
      <sheetName val="공조기휀"/>
      <sheetName val="Definitions"/>
      <sheetName val="Material&amp;Equipment"/>
      <sheetName val="아스팔트 포장총괄집계㕈"/>
      <sheetName val="SRC-B3U2"/>
      <sheetName val="갈현동"/>
      <sheetName val="날개벽(좌,우=60_x0000__x0000__x0005__x0000_銠"/>
      <sheetName val="필리핀전용요청"/>
      <sheetName val="투찰_x0000__x0000__x0005__x0000_"/>
      <sheetName val="토목내역서 (도급단_x0000__x0000__x0005__x0000_퍀ӷ"/>
      <sheetName val="기초"/>
      <sheetName val="40총괄"/>
      <sheetName val="부대공사"/>
      <sheetName val="빙축열내역대"/>
      <sheetName val="95M㦘&quot;ｐɉ"/>
      <sheetName val="95M㑸4鉨M"/>
      <sheetName val="건축원가"/>
      <sheetName val="Sheet13"/>
      <sheetName val="Sheet14"/>
      <sheetName val="토공집계표"/>
      <sheetName val="별제권_정ԯ_x0000_缀_x0000_"/>
      <sheetName val="별제권_정ﻔ_xded5_ԯ_x0000_"/>
      <sheetName val="별제권_정ﻔᣕԯ_x0000_"/>
      <sheetName val="별제권_정ﻔ⫕ԯ_x0000_"/>
      <sheetName val="조명 _x0000_"/>
      <sheetName val="부안변전"/>
      <sheetName val="빙축열내역대비입_x0000__x0000__x0005_"/>
      <sheetName val="FAB4생산"/>
      <sheetName val="콘크리트"/>
      <sheetName val="COVER-P"/>
      <sheetName val="토목내역서 (도급단가) (_x0000__x0000_"/>
      <sheetName val="세부내역서"/>
      <sheetName val="교대시점"/>
      <sheetName val="EP0618"/>
      <sheetName val="_x0000_ _x0000__x0005__x0000__x0006__x0000__x0007__x0000_"/>
      <sheetName val="가정급수관"/>
      <sheetName val="단중표-ST"/>
      <sheetName val="2.조명제¬"/>
      <sheetName val="STS내역서"/>
      <sheetName val="자재가격"/>
      <sheetName val="파일항타"/>
      <sheetName val="시점교대"/>
      <sheetName val="실행품의서"/>
      <sheetName val="전문޸á"/>
      <sheetName val="교각(P1)수량"/>
      <sheetName val="월별"/>
      <sheetName val="월별뀀"/>
      <sheetName val="여수토토적"/>
      <sheetName val="노임(1차)"/>
      <sheetName val="유입부 (2)"/>
      <sheetName val="유입부"/>
      <sheetName val="당초"/>
      <sheetName val="20관리비율"/>
      <sheetName val="증감내역서"/>
      <sheetName val="단위량당중기"/>
      <sheetName val="기초ၒ_x0000_"/>
      <sheetName val="수목단가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토목내역서 (_x0000__x0000_Ԁ_x0000_倀䞓ꜙ_x0001__x0000_"/>
      <sheetName val="토목내역서 (ⶌ쌈괅/_x0000_ꠀp_x0000_"/>
      <sheetName val="삼성전기"/>
      <sheetName val="J100"/>
      <sheetName val="Financ. Overview"/>
      <sheetName val="Toolbox"/>
      <sheetName val="变量单"/>
      <sheetName val="상부집계_x0005_"/>
      <sheetName val="상부집계誀"/>
      <sheetName val="상부집계"/>
      <sheetName val="화전내"/>
      <sheetName val="각종장비닑⾂_x0005__x0000__x0000_"/>
      <sheetName val="각종장비׃⽯_x0000__x0000_▰_x0000_"/>
      <sheetName val="EQT-ESTN"/>
      <sheetName val="월간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 토목 처리장도_xd804_㉙_x0005_"/>
      <sheetName val="선정.ဲ"/>
      <sheetName val="(포장)BOQ-실_x0005__x0000_"/>
      <sheetName val="(포장)BOQ-실_x0000__x0000_界"/>
      <sheetName val="기존단가 (2)"/>
      <sheetName val="안산기계장치"/>
      <sheetName val="견적서(토공曘"/>
      <sheetName val="총체보활偤°"/>
      <sheetName val="사  업  비  수  지  예  산  서"/>
      <sheetName val="본공사"/>
      <sheetName val="원형1호맨홀토공수량"/>
      <sheetName val="호형별물량"/>
      <sheetName val="[추풍최종.xls]A__KDS_PROJECT______2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VA_code"/>
      <sheetName val="수문보고"/>
      <sheetName val="구조물철거타_x0000__x0000_Ԁ_x0000_"/>
      <sheetName val="천방교접속"/>
      <sheetName val="대포2교접속"/>
      <sheetName val="토적계산서"/>
      <sheetName val="HO ENG MH CAL"/>
      <sheetName val="전 기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98지급계಺"/>
      <sheetName val="예산서新"/>
      <sheetName val="부대(갑)"/>
      <sheetName val="아파트(갑)"/>
      <sheetName val="능률"/>
      <sheetName val="빙축열내역대비입"/>
      <sheetName val="노무단가"/>
      <sheetName val="토목내역서 (도급단가)ꗝ1푘ᛐ"/>
      <sheetName val="토목내역서 (도급단가)Ȍ_x0000_釈ɡ"/>
      <sheetName val="유형처분"/>
      <sheetName val="견적서세부내용"/>
      <sheetName val="견적내용입력"/>
      <sheetName val="발신정보"/>
      <sheetName val="입적6-10"/>
      <sheetName val="별제권_정ԯ"/>
      <sheetName val="토목내역서 (도급단"/>
      <sheetName val="토적??"/>
      <sheetName val="choၒ_x0000__x0000_"/>
      <sheetName val="토공운반 내역"/>
      <sheetName val="간지"/>
      <sheetName val="관로토공집계표"/>
      <sheetName val="내역및"/>
      <sheetName val="제안서"/>
      <sheetName val="행정표준(1)"/>
      <sheetName val="행정표준(2)"/>
      <sheetName val="9609Aß"/>
      <sheetName val="SO416"/>
      <sheetName val="  한국 AMP ASP-23 판매가격  "/>
      <sheetName val="회차별합계"/>
      <sheetName val="CPM챠트"/>
      <sheetName val="설계변경내역서"/>
      <sheetName val="95M槜で_x0000__x0000_"/>
      <sheetName val="95M槜⿙_x0000__x0000_"/>
      <sheetName val="[추풍최종.xls]능률(기성/"/>
      <sheetName val="Eq. Mobilization"/>
      <sheetName val="HX"/>
      <sheetName val="결재판"/>
      <sheetName val="기초일위"/>
      <sheetName val="식재수량표"/>
      <sheetName val="식재일위"/>
      <sheetName val="공정회의자료(월요일 10시까지)"/>
      <sheetName val="95M槜〽_x0000__x0000_"/>
      <sheetName val="95M萘Ä헾〃"/>
      <sheetName val="토목내역서 ("/>
      <sheetName val="토목내역서 (ⶌ쌈괅/"/>
      <sheetName val="교대"/>
      <sheetName val="95M_x0000__x0000__x0005__x0000_"/>
      <sheetName val="DATA2000"/>
      <sheetName val="XXXXXX"/>
      <sheetName val="1.원가계산서"/>
      <sheetName val="2.총괄집계표"/>
      <sheetName val="3.기계집계표"/>
      <sheetName val="3-1내역서"/>
      <sheetName val="3-2정산내역서"/>
      <sheetName val="4.강재류집계"/>
      <sheetName val="4.강재류집계 (2)"/>
      <sheetName val="4-1.강재류내역"/>
      <sheetName val="4-1.강재류내역 (2)"/>
      <sheetName val="5.기계제어집계"/>
      <sheetName val="5.기계제어집계(정산)"/>
      <sheetName val="5-1.기계제어공사"/>
      <sheetName val="5-2.제어반제작"/>
      <sheetName val="5-3.추가전가공사(정산)"/>
      <sheetName val="예산조서"/>
      <sheetName val="을 2"/>
      <sheetName val="을 1"/>
      <sheetName val="선정_16"/>
      <sheetName val="선정_26"/>
      <sheetName val="선정_36"/>
      <sheetName val="선정_46"/>
      <sheetName val="선정_56"/>
      <sheetName val="설_계6"/>
      <sheetName val="입출재고현황_(2)6"/>
      <sheetName val="G_R300경비6"/>
      <sheetName val="단면_(2)6"/>
      <sheetName val="1_취수장6"/>
      <sheetName val="7_가스6"/>
      <sheetName val="준검_내역서6"/>
      <sheetName val="BSD_(2)6"/>
      <sheetName val="Sheet1_(2)6"/>
      <sheetName val="EQUIPMENT_-26"/>
      <sheetName val="입출재고현황__2_5"/>
      <sheetName val="소요자금청구서_10월6"/>
      <sheetName val="공사대금_12월6"/>
      <sheetName val="장비_12월6"/>
      <sheetName val="서화12월_6"/>
      <sheetName val="팔팔건기_(2)6"/>
      <sheetName val="IMPEADENCE_MAP_취수장6"/>
      <sheetName val="AIR_SHOWER(3인용)6"/>
      <sheetName val="3_공통공사대비5"/>
      <sheetName val="1_설계조건5"/>
      <sheetName val="현장관리비_산출내역5"/>
      <sheetName val="2_대외공문6"/>
      <sheetName val="DATA_입력란6"/>
      <sheetName val="1__설계조건_2_단면가정_3__하중계산6"/>
      <sheetName val="내역서_6"/>
      <sheetName val="실행내역서_5"/>
      <sheetName val="전차선로_물량표6"/>
      <sheetName val="단가_및_재료비5"/>
      <sheetName val="전화번호DATA_(2001)5"/>
      <sheetName val="8_PILE__(돌출)5"/>
      <sheetName val="Requirement(Work_Crew)5"/>
      <sheetName val="4-3_보온_기본물량집계5"/>
      <sheetName val="토공(우물통,기타)_5"/>
      <sheetName val="실행기성_갑지4"/>
      <sheetName val="unit_44"/>
      <sheetName val="6PILE__(돌출)4"/>
      <sheetName val="플랜트_설치4"/>
      <sheetName val="WEIGHT_LIST4"/>
      <sheetName val="산#2-1_(2)4"/>
      <sheetName val="7_전산해석결과4"/>
      <sheetName val="4_하중4"/>
      <sheetName val="2000,9월_일위4"/>
      <sheetName val="_ｹ-ﾌﾞﾙ4"/>
      <sheetName val="토목내역서_(도급단가)_(2)4"/>
      <sheetName val="MSG_수량4"/>
      <sheetName val="1_전력공사4"/>
      <sheetName val="8_DC4"/>
      <sheetName val="3_전열4"/>
      <sheetName val="2_조명제어4"/>
      <sheetName val="3_34"/>
      <sheetName val="2_입력sheet4"/>
      <sheetName val="귀래_설계_공내역서4"/>
      <sheetName val="_토목_처리장도급내역서_4"/>
      <sheetName val="1_토공4"/>
      <sheetName val="반중력식옹벽3_54"/>
      <sheetName val="아스팔트_포장총괄집계표4"/>
      <sheetName val="별표_4"/>
      <sheetName val="사본_-_b_balju4"/>
      <sheetName val="BEND_LOSS4"/>
      <sheetName val="Customer_Databas4"/>
      <sheetName val="Ext__Stone-P4"/>
      <sheetName val="2000_054"/>
      <sheetName val="총괄집계_4"/>
      <sheetName val="3BL공동구_수량4"/>
      <sheetName val="활성탄_여과지토공4"/>
      <sheetName val="REINF_4"/>
      <sheetName val="_일본대사_관저_누수_보수공사120719_xlsx4"/>
      <sheetName val="일위(거제)_4"/>
      <sheetName val="내역(청마)_(2)4"/>
      <sheetName val="공사_Scope_표지4"/>
      <sheetName val="공사_Scope4"/>
      <sheetName val="PROJECT_BRIEF(EX_NEW)4"/>
      <sheetName val="조건_(A)4"/>
      <sheetName val="세골재__T2_변경_현황4"/>
      <sheetName val="방배동내역_(총괄)4"/>
      <sheetName val="96보완계획7_124"/>
      <sheetName val="상_부4"/>
      <sheetName val="7_PILE__(돌출)4"/>
      <sheetName val="ES대장_양식4"/>
      <sheetName val="실정보고현황_(2)4"/>
      <sheetName val="포항상수도_(2)4"/>
      <sheetName val="시화아파트보증현황_(2)4"/>
      <sheetName val="제출내역_(2)4"/>
      <sheetName val="TRE_TABLE4"/>
      <sheetName val="제수변_수량집계표(보통)4"/>
      <sheetName val="참조_(2)4"/>
      <sheetName val="광통신_견적내역서14"/>
      <sheetName val="목동세대_산출근거4"/>
      <sheetName val="2_단면가정3_모델링4_하중4"/>
      <sheetName val="수_량_명_세_서_-_14"/>
      <sheetName val="1_수인터널4"/>
      <sheetName val="11_1_단면hwp4"/>
      <sheetName val="표__지4"/>
      <sheetName val="도담구내_개소별_명세4"/>
      <sheetName val="4_장비손료2"/>
      <sheetName val="설산1_나2"/>
      <sheetName val="Ⅴ-2_공종별내역1"/>
      <sheetName val="3_하중산정4_지지력2"/>
      <sheetName val="내역서_(2)2"/>
      <sheetName val="단양_00_아파트-세부내역2"/>
      <sheetName val="4_전기1"/>
      <sheetName val="1단지_단위세대_내역서4"/>
      <sheetName val="_1"/>
      <sheetName val="총괄갑_1"/>
      <sheetName val="4_2_1_마루높이_검토1"/>
      <sheetName val="1_개요및면적1"/>
      <sheetName val="3련_BOX1"/>
      <sheetName val="1공구_배수통관_산출근거1"/>
      <sheetName val="Layout_Data_1"/>
      <sheetName val="1_우편집중내역서1"/>
      <sheetName val="5__FIREPROOF1"/>
      <sheetName val="2_주요계수총괄1"/>
      <sheetName val="인건비_1"/>
      <sheetName val="할증_1"/>
      <sheetName val="주공_갑지1"/>
      <sheetName val="A_견적1"/>
      <sheetName val="90_03실행_1"/>
      <sheetName val="내역(최종본4_5)1"/>
      <sheetName val="배수공_시멘트_및_골재량_산출1"/>
      <sheetName val="P_M_별1"/>
      <sheetName val="내역(청마-_(2)1"/>
      <sheetName val="구조______1"/>
      <sheetName val="토목내역서_(도급단가)렀ꔇ砯1"/>
      <sheetName val="환경기계공정표_(3)1"/>
      <sheetName val="VENDOR_LIST1"/>
      <sheetName val="1_전׃1"/>
      <sheetName val="BOX(1_5X1_5)1"/>
      <sheetName val="CABLE_SIZE-31"/>
      <sheetName val="Pier_31"/>
      <sheetName val="분야별_집계표1"/>
      <sheetName val="_공사설정_1"/>
      <sheetName val="빙축열내역대鲀"/>
      <sheetName val="별제권_정ﻔԯ"/>
      <sheetName val="공동도급_지분"/>
      <sheetName val="BSD__2_"/>
      <sheetName val="내역서_표지_"/>
      <sheetName val="Master_Schedule_161025_xlsx"/>
      <sheetName val="조명_"/>
      <sheetName val="토목내역서_(도급단가)_("/>
      <sheetName val="아스팔트_포장총괄집계㕈"/>
      <sheetName val="수지예산"/>
      <sheetName val="음성방향"/>
      <sheetName val="자재/_x0000_"/>
      <sheetName val="증감분ﾈ"/>
      <sheetName val="상부집계跀"/>
      <sheetName val="코드鄃"/>
      <sheetName val="맨홀토공(_x0000__x0000_"/>
      <sheetName val="토공a"/>
      <sheetName val="소방"/>
      <sheetName val="공통부'ሀ"/>
      <sheetName val="예빐"/>
      <sheetName val="예酰"/>
      <sheetName val="예쁀"/>
      <sheetName val="별제권_정ﻔ?ԯ"/>
      <sheetName val="각종장비닑⾂_x0005_"/>
      <sheetName val="각종장비׃⽯"/>
      <sheetName val=" 토목 처리장도?_x0005_"/>
      <sheetName val="D-623D"/>
      <sheetName val="특별교실"/>
      <sheetName val="내역_FILE"/>
      <sheetName val="1차설계변경내역"/>
      <sheetName val="철근량"/>
      <sheetName val="현장배관물량집계"/>
      <sheetName val="현장SUPP'T물량집계"/>
      <sheetName val="Valve집계"/>
      <sheetName val="현장배관물량"/>
      <sheetName val="현장집계3"/>
      <sheetName val="SIL9惥"/>
      <sheetName val="건축공사집_x0000__x0000_"/>
      <sheetName val="AILC004"/>
      <sheetName val="빌딩 안내"/>
      <sheetName val="선정요령"/>
      <sheetName val="공사물량총량집계"/>
      <sheetName val="종단Á_xda00_"/>
      <sheetName val="확인서"/>
      <sheetName val="1_취수d_x0000_"/>
      <sheetName val="자재테이블"/>
      <sheetName val="BUD¬鐀"/>
      <sheetName val="BUDఀ"/>
      <sheetName val="BUDʬ_x0000_"/>
      <sheetName val="BUD劚_x0010_"/>
      <sheetName val="4.하ﭨ"/>
      <sheetName val="수문卸O"/>
      <sheetName val="기초자료입׃"/>
      <sheetName val="기초자료입_x0002_"/>
      <sheetName val="_x0000__x000a__x0000__x0005__x0"/>
      <sheetName val="_x0000_ _x0000__x0005__x0000__x"/>
      <sheetName val="_x0000__x0009__x0000__x0005__x0"/>
      <sheetName val="빙축열내역대_x0000__x0000__x0005__x00"/>
      <sheetName val="날개벽(좌,우=60_x0000__x0000__x0005_"/>
      <sheetName val="토목내역서 (도급단_x0000__x0000__x0005_"/>
      <sheetName val="토목내역서 (_x0000__x0000_Ԁ_x0000_倀䞓"/>
      <sheetName val="내역을"/>
      <sheetName val="코드²"/>
      <sheetName val="은행"/>
      <sheetName val="바닥_x0000__x0000_Ā_x0000_"/>
      <sheetName val="앞면인쇄후180도_회전"/>
      <sheetName val="BSM9601"/>
      <sheetName val="HCDec05"/>
      <sheetName val="현관비DATA"/>
      <sheetName val="본선 토공 분배표"/>
      <sheetName val="(포장)BOQ-실_x0005_"/>
      <sheetName val="(포장)BOQ-실"/>
      <sheetName val="설치공사䠍"/>
      <sheetName val="Sheet6"/>
      <sheetName val="철거수량(전송)"/>
      <sheetName val="재료비단가(VALVE泘"/>
      <sheetName val="일위대가-2"/>
      <sheetName val="준공평가"/>
      <sheetName val="기초촠ͻ"/>
      <sheetName val="가공"/>
      <sheetName val="cable산출"/>
      <sheetName val="퇴직금(울산천상)"/>
      <sheetName val="Quantity"/>
      <sheetName val="ESCON"/>
      <sheetName val="SITE-E"/>
      <sheetName val="6MONTHS"/>
      <sheetName val="MAIN GATE HOUSE"/>
      <sheetName val="Macro(차단기)"/>
      <sheetName val="RAB AR&amp;STR"/>
      <sheetName val="SEX"/>
      <sheetName val="Xuly Data"/>
      <sheetName val="A6"/>
      <sheetName val="7.3.2.D(BASE)_Sorting"/>
      <sheetName val="송전기본"/>
      <sheetName val="WEON"/>
      <sheetName val="일위(PN)"/>
      <sheetName val="입력시트"/>
      <sheetName val="남양시작동자105노65기1.3화1.2"/>
      <sheetName val="지수적용공사비내역서"/>
      <sheetName val="cho_x0000__x0000__x0005_"/>
      <sheetName val="[추풍최종.xls]A__KDS_PROJECT______3"/>
      <sheetName val="대로"/>
      <sheetName val="광꣒ô倀"/>
      <sheetName val="공예을"/>
      <sheetName val="일위대가D"/>
      <sheetName val="구조물철거타공정이"/>
      <sheetName val="구조물철거타공정이쀅"/>
      <sheetName val="NAI"/>
      <sheetName val="1F증기배관 1F蒸汽"/>
      <sheetName val="1F 냉각수배관 1F冷却水"/>
      <sheetName val="RF IW水管"/>
      <sheetName val="3층 RO배관공사 3F RO管道"/>
      <sheetName val="1층드레인배관 1F排液管道"/>
      <sheetName val="3층 POW 배관공사 3F POW管道"/>
      <sheetName val="2F증기배관 2F蒸汽"/>
      <sheetName val="1F 냉수배관  1F冷水管 (改)"/>
      <sheetName val="3F SFW砂滤管"/>
      <sheetName val="RF SFWR砂滤管"/>
      <sheetName val="RF OIL油管"/>
      <sheetName val="RF CW冷却水管"/>
      <sheetName val="3F RHW热回收管"/>
      <sheetName val="3층드레인배관 3F排液管道"/>
      <sheetName val="RF CTD水管"/>
      <sheetName val="2층드레인배관 2F排液管道"/>
      <sheetName val="3F CHW冷冻水管"/>
      <sheetName val="1층2층SFWD 1F2FSFWD"/>
      <sheetName val="3F PCW水管"/>
      <sheetName val="3F Remove 管拆除"/>
      <sheetName val="Para."/>
      <sheetName val="안전관리비내역서"/>
      <sheetName val="95년12월말"/>
      <sheetName val="실적02"/>
      <sheetName val="7방수수량"/>
      <sheetName val="2수량(조적.미장.타일)"/>
      <sheetName val="[추풍최종.xls][추풍최종.xls]능률(기성/"/>
      <sheetName val="온도cycle"/>
      <sheetName val="ORIGN"/>
      <sheetName val="EXPENSE"/>
      <sheetName val="1차 내역서"/>
      <sheetName val="선급금신청서"/>
      <sheetName val="1층"/>
      <sheetName val="설계서(본관)"/>
      <sheetName val="토목내역서 (도급단가)Ȍ"/>
      <sheetName val="각종장비닑⾂"/>
      <sheetName val="날개벽(좌,우=60銠"/>
      <sheetName val="_토목_처리장도㉙"/>
      <sheetName val="(포장)BOQ-실"/>
      <sheetName val="유입부_(2)"/>
      <sheetName val="선정_ဲ"/>
      <sheetName val="토목내역서_(도급단퍀ӷ"/>
      <sheetName val="상부집계"/>
      <sheetName val="횡_연장"/>
      <sheetName val="날개수량1_5"/>
      <sheetName val="기존단가_(2)"/>
      <sheetName val="조도계산서_(도서)"/>
      <sheetName val="HO_ENG_MH_CAL"/>
      <sheetName val="토목내역서_(도급단"/>
      <sheetName val="[추풍최종_xls]능률(기성/"/>
      <sheetName val="Eq__Mobilization"/>
      <sheetName val="전_기"/>
      <sheetName val="아스팔트 포장총괄집계_x0000_"/>
      <sheetName val="제경비산출서"/>
      <sheetName val="초기화면"/>
      <sheetName val="전체_1설계"/>
      <sheetName val="자재대"/>
      <sheetName val="[추풍최종.xls]A__KDS_PROJECT______4"/>
      <sheetName val="[추풍최종.xls]A__KDS_PROJECT______5"/>
      <sheetName val="건축원가계산서"/>
      <sheetName val="제출견적(을)"/>
      <sheetName val="94D"/>
      <sheetName val="95D"/>
      <sheetName val="CODE2"/>
      <sheetName val="선정_18"/>
      <sheetName val="선정_28"/>
      <sheetName val="선정_38"/>
      <sheetName val="선정_48"/>
      <sheetName val="선정_58"/>
      <sheetName val="입출재고현황_(2)8"/>
      <sheetName val="설_계8"/>
      <sheetName val="7_가스8"/>
      <sheetName val="준검_내역서8"/>
      <sheetName val="BSD_(2)8"/>
      <sheetName val="단면_(2)8"/>
      <sheetName val="1_취수장8"/>
      <sheetName val="G_R300경비8"/>
      <sheetName val="EQUIPMENT_-28"/>
      <sheetName val="소요자금청구서_10월8"/>
      <sheetName val="공사대금_12월8"/>
      <sheetName val="장비_12월8"/>
      <sheetName val="서화12월_8"/>
      <sheetName val="팔팔건기_(2)8"/>
      <sheetName val="2_대외공문8"/>
      <sheetName val="IMPEADENCE_MAP_취수장8"/>
      <sheetName val="입출재고현황__2_7"/>
      <sheetName val="3_공통공사대비7"/>
      <sheetName val="Sheet1_(2)8"/>
      <sheetName val="DATA_입력란8"/>
      <sheetName val="1__설계조건_2_단면가정_3__하중계산8"/>
      <sheetName val="AIR_SHOWER(3인용)8"/>
      <sheetName val="실행내역서_7"/>
      <sheetName val="현장관리비_산출내역7"/>
      <sheetName val="1_설계조건7"/>
      <sheetName val="내역서_8"/>
      <sheetName val="전차선로_물량표8"/>
      <sheetName val="전화번호DATA_(2001)7"/>
      <sheetName val="단가_및_재료비7"/>
      <sheetName val="4-3_보온_기본물량집계7"/>
      <sheetName val="토공(우물통,기타)_7"/>
      <sheetName val="6PILE__(돌출)6"/>
      <sheetName val="Requirement(Work_Crew)7"/>
      <sheetName val="8_PILE__(돌출)7"/>
      <sheetName val="실행기성_갑지6"/>
      <sheetName val="unit_46"/>
      <sheetName val="2000,9월_일위6"/>
      <sheetName val="7_전산해석결과6"/>
      <sheetName val="4_하중6"/>
      <sheetName val="플랜트_설치6"/>
      <sheetName val="토목내역서_(도급단가)_(2)6"/>
      <sheetName val="96보완계획7_126"/>
      <sheetName val="_ｹ-ﾌﾞﾙ6"/>
      <sheetName val="WEIGHT_LIST6"/>
      <sheetName val="산#2-1_(2)6"/>
      <sheetName val="귀래_설계_공내역서6"/>
      <sheetName val="3_36"/>
      <sheetName val="2_입력sheet6"/>
      <sheetName val="반중력식옹벽3_56"/>
      <sheetName val="1_전력공사6"/>
      <sheetName val="8_DC6"/>
      <sheetName val="3_전열6"/>
      <sheetName val="2_조명제어6"/>
      <sheetName val="Customer_Databas6"/>
      <sheetName val="MSG_수량6"/>
      <sheetName val="BEND_LOSS6"/>
      <sheetName val="사본_-_b_balju6"/>
      <sheetName val="아스팔트_포장총괄집계표6"/>
      <sheetName val="1_토공6"/>
      <sheetName val="총괄집계_6"/>
      <sheetName val="별표_6"/>
      <sheetName val="상_부6"/>
      <sheetName val="3BL공동구_수량6"/>
      <sheetName val="_토목_처리장도급내역서_6"/>
      <sheetName val="제출내역_(2)6"/>
      <sheetName val="REINF_6"/>
      <sheetName val="방배동내역_(총괄)6"/>
      <sheetName val="Ext__Stone-P6"/>
      <sheetName val="활성탄_여과지토공6"/>
      <sheetName val="2000_056"/>
      <sheetName val="TRE_TABLE6"/>
      <sheetName val="7_PILE__(돌출)6"/>
      <sheetName val="광통신_견적내역서16"/>
      <sheetName val="_일본대사_관저_누수_보수공사120719_xlsx6"/>
      <sheetName val="세골재__T2_변경_현황6"/>
      <sheetName val="일위(거제)_6"/>
      <sheetName val="내역(청마)_(2)6"/>
      <sheetName val="공사_Scope_표지6"/>
      <sheetName val="공사_Scope6"/>
      <sheetName val="PROJECT_BRIEF(EX_NEW)6"/>
      <sheetName val="조건_(A)6"/>
      <sheetName val="2_단면가정3_모델링4_하중6"/>
      <sheetName val="참조_(2)6"/>
      <sheetName val="1_수인터널6"/>
      <sheetName val="11_1_단면hwp6"/>
      <sheetName val="표__지6"/>
      <sheetName val="목동세대_산출근거6"/>
      <sheetName val="수_량_명_세_서_-_16"/>
      <sheetName val="도담구내_개소별_명세6"/>
      <sheetName val="제수변_수량집계표(보통)6"/>
      <sheetName val="설산1_나4"/>
      <sheetName val="ES대장_양식6"/>
      <sheetName val="실정보고현황_(2)6"/>
      <sheetName val="포항상수도_(2)6"/>
      <sheetName val="시화아파트보증현황_(2)6"/>
      <sheetName val="4_장비손료4"/>
      <sheetName val="1단지_단위세대_내역서6"/>
      <sheetName val="Ⅴ-2_공종별내역3"/>
      <sheetName val="4_2_1_마루높이_검토3"/>
      <sheetName val="내역서_(2)4"/>
      <sheetName val="3_하중산정4_지지력4"/>
      <sheetName val="_3"/>
      <sheetName val="단양_00_아파트-세부내역4"/>
      <sheetName val="4_전기3"/>
      <sheetName val="1_개요및면적3"/>
      <sheetName val="총괄갑_3"/>
      <sheetName val="Layout_Data_3"/>
      <sheetName val="1공구_배수통관_산출근거3"/>
      <sheetName val="1_우편집중내역서3"/>
      <sheetName val="5__FIREPROOF3"/>
      <sheetName val="2_주요계수총괄3"/>
      <sheetName val="할증_3"/>
      <sheetName val="인건비_3"/>
      <sheetName val="3련_BOX3"/>
      <sheetName val="배수공_시멘트_및_골재량_산출3"/>
      <sheetName val="90_03실행_3"/>
      <sheetName val="내역(최종본4_5)3"/>
      <sheetName val="내역(청마-_(2)3"/>
      <sheetName val="주공_갑지3"/>
      <sheetName val="P_M_별3"/>
      <sheetName val="A_견적3"/>
      <sheetName val="구조______3"/>
      <sheetName val="VENDOR_LIST3"/>
      <sheetName val="BOX(1_5X1_5)3"/>
      <sheetName val="토목내역서_(도급단가)렀ꔇ砯3"/>
      <sheetName val="환경기계공정표_(3)3"/>
      <sheetName val="1_전׃3"/>
      <sheetName val="분야별_집계표3"/>
      <sheetName val="_공사설정_3"/>
      <sheetName val="Pier_33"/>
      <sheetName val="CABLE_SIZE-33"/>
      <sheetName val="내역서_표지_2"/>
      <sheetName val="공동도급_지분2"/>
      <sheetName val="Master_Schedule_161025_xlsx2"/>
      <sheetName val="아스팔트_포장총괄집계㕈2"/>
      <sheetName val="기존단가_(2)2"/>
      <sheetName val="[추풍최종_xls]A__KDS_PROJECT______3"/>
      <sheetName val="BSD__2_2"/>
      <sheetName val="토목내역서_(Ԁ倀䞓ꜙ"/>
      <sheetName val="토목내역서_(ⶌ쌈괅/ꠀp"/>
      <sheetName val="Financ__Overview2"/>
      <sheetName val="선정_ဲ2"/>
      <sheetName val="HO_ENG_MH_CAL2"/>
      <sheetName val="조도계산서_(도서)2"/>
      <sheetName val="전_기2"/>
      <sheetName val="각종장비닑⾂"/>
      <sheetName val="사__업__비__수__지__예__산__서2"/>
      <sheetName val="토목내역서_(도급단2"/>
      <sheetName val="[추풍최종_xls]능률(기성/2"/>
      <sheetName val="횡_연장2"/>
      <sheetName val="날개수량1_52"/>
      <sheetName val="유입부_(2)2"/>
      <sheetName val="Eq__Mobilization2"/>
      <sheetName val="토목내역서_(도급단가)ꗝ1푘ᛐ2"/>
      <sheetName val="토목내역서_(도급단가)Ȍ釈ɡ"/>
      <sheetName val="토공운반_내역2"/>
      <sheetName val="토목내역서_(2"/>
      <sheetName val="토목내역서_(ⶌ쌈괅/2"/>
      <sheetName val="공정회의자료(월요일_10시까지)2"/>
      <sheetName val="2_조명제¬2"/>
      <sheetName val="95M"/>
      <sheetName val="MAIN_GATE_HOUSE2"/>
      <sheetName val="RAB_AR&amp;STR2"/>
      <sheetName val="Xuly_Data2"/>
      <sheetName val="7_3_2_D(BASE)_Sorting2"/>
      <sheetName val="1F증기배관_1F蒸汽2"/>
      <sheetName val="1F_냉각수배관_1F冷却水2"/>
      <sheetName val="RF_IW水管2"/>
      <sheetName val="3층_RO배관공사_3F_RO管道2"/>
      <sheetName val="1층드레인배관_1F排液管道2"/>
      <sheetName val="3층_POW_배관공사_3F_POW管道2"/>
      <sheetName val="2F증기배관_2F蒸汽2"/>
      <sheetName val="1F_냉수배관__1F冷水管_(改)2"/>
      <sheetName val="3F_SFW砂滤管2"/>
      <sheetName val="RF_SFWR砂滤管2"/>
      <sheetName val="RF_OIL油管2"/>
      <sheetName val="RF_CW冷却水管2"/>
      <sheetName val="3F_RHW热回收管2"/>
      <sheetName val="3층드레인배관_3F排液管道2"/>
      <sheetName val="RF_CTD水管2"/>
      <sheetName val="2층드레인배관_2F排液管道2"/>
      <sheetName val="3F_CHW冷冻水管2"/>
      <sheetName val="1층2층SFWD_1F2FSFWD2"/>
      <sheetName val="3F_PCW水管2"/>
      <sheetName val="3F_Remove_管拆除2"/>
      <sheetName val="Para_2"/>
      <sheetName val="cho"/>
      <sheetName val="_토목_처리장도?"/>
      <sheetName val="[추풍최종_xls]A__KDS_PROJECT______2"/>
      <sheetName val="Financ__Overview"/>
      <sheetName val="사__업__비__수__지__예__산__서"/>
      <sheetName val="토목내역서_(도급단가)ꗝ1푘ᛐ"/>
      <sheetName val="토공운반_내역"/>
      <sheetName val="토목내역서_("/>
      <sheetName val="토목내역서_(ⶌ쌈괅/"/>
      <sheetName val="공정회의자료(월요일_10시까지)"/>
      <sheetName val="2_조명제¬"/>
      <sheetName val="MAIN_GATE_HOUSE"/>
      <sheetName val="RAB_AR&amp;STR"/>
      <sheetName val="Xuly_Data"/>
      <sheetName val="7_3_2_D(BASE)_Sorting"/>
      <sheetName val="1F증기배관_1F蒸汽"/>
      <sheetName val="1F_냉각수배관_1F冷却水"/>
      <sheetName val="RF_IW水管"/>
      <sheetName val="3층_RO배관공사_3F_RO管道"/>
      <sheetName val="1층드레인배관_1F排液管道"/>
      <sheetName val="3층_POW_배관공사_3F_POW管道"/>
      <sheetName val="2F증기배관_2F蒸汽"/>
      <sheetName val="1F_냉수배관__1F冷水管_(改)"/>
      <sheetName val="3F_SFW砂滤管"/>
      <sheetName val="RF_SFWR砂滤管"/>
      <sheetName val="RF_OIL油管"/>
      <sheetName val="RF_CW冷却水管"/>
      <sheetName val="3F_RHW热回收管"/>
      <sheetName val="3층드레인배관_3F排液管道"/>
      <sheetName val="RF_CTD水管"/>
      <sheetName val="2층드레인배관_2F排液管道"/>
      <sheetName val="3F_CHW冷冻水管"/>
      <sheetName val="1층2층SFWD_1F2FSFWD"/>
      <sheetName val="3F_PCW水管"/>
      <sheetName val="3F_Remove_管拆除"/>
      <sheetName val="Para_"/>
      <sheetName val="선정_17"/>
      <sheetName val="선정_27"/>
      <sheetName val="선정_37"/>
      <sheetName val="선정_47"/>
      <sheetName val="선정_57"/>
      <sheetName val="입출재고현황_(2)7"/>
      <sheetName val="설_계7"/>
      <sheetName val="7_가스7"/>
      <sheetName val="준검_내역서7"/>
      <sheetName val="BSD_(2)7"/>
      <sheetName val="단면_(2)7"/>
      <sheetName val="1_취수장7"/>
      <sheetName val="G_R300경비7"/>
      <sheetName val="EQUIPMENT_-27"/>
      <sheetName val="소요자금청구서_10월7"/>
      <sheetName val="공사대금_12월7"/>
      <sheetName val="장비_12월7"/>
      <sheetName val="서화12월_7"/>
      <sheetName val="팔팔건기_(2)7"/>
      <sheetName val="2_대외공문7"/>
      <sheetName val="IMPEADENCE_MAP_취수장7"/>
      <sheetName val="입출재고현황__2_6"/>
      <sheetName val="3_공통공사대비6"/>
      <sheetName val="Sheet1_(2)7"/>
      <sheetName val="DATA_입력란7"/>
      <sheetName val="1__설계조건_2_단면가정_3__하중계산7"/>
      <sheetName val="AIR_SHOWER(3인용)7"/>
      <sheetName val="실행내역서_6"/>
      <sheetName val="현장관리비_산출내역6"/>
      <sheetName val="1_설계조건6"/>
      <sheetName val="내역서_7"/>
      <sheetName val="전차선로_물량표7"/>
      <sheetName val="전화번호DATA_(2001)6"/>
      <sheetName val="단가_및_재료비6"/>
      <sheetName val="4-3_보온_기본물량집계6"/>
      <sheetName val="토공(우물통,기타)_6"/>
      <sheetName val="6PILE__(돌출)5"/>
      <sheetName val="Requirement(Work_Crew)6"/>
      <sheetName val="8_PILE__(돌출)6"/>
      <sheetName val="실행기성_갑지5"/>
      <sheetName val="unit_45"/>
      <sheetName val="2000,9월_일위5"/>
      <sheetName val="7_전산해석결과5"/>
      <sheetName val="4_하중5"/>
      <sheetName val="플랜트_설치5"/>
      <sheetName val="토목내역서_(도급단가)_(2)5"/>
      <sheetName val="96보완계획7_125"/>
      <sheetName val="_ｹ-ﾌﾞﾙ5"/>
      <sheetName val="WEIGHT_LIST5"/>
      <sheetName val="산#2-1_(2)5"/>
      <sheetName val="귀래_설계_공내역서5"/>
      <sheetName val="3_35"/>
      <sheetName val="2_입력sheet5"/>
      <sheetName val="반중력식옹벽3_55"/>
      <sheetName val="1_전력공사5"/>
      <sheetName val="8_DC5"/>
      <sheetName val="3_전열5"/>
      <sheetName val="2_조명제어5"/>
      <sheetName val="Customer_Databas5"/>
      <sheetName val="MSG_수량5"/>
      <sheetName val="BEND_LOSS5"/>
      <sheetName val="사본_-_b_balju5"/>
      <sheetName val="아스팔트_포장총괄집계표5"/>
      <sheetName val="1_토공5"/>
      <sheetName val="총괄집계_5"/>
      <sheetName val="별표_5"/>
      <sheetName val="상_부5"/>
      <sheetName val="3BL공동구_수량5"/>
      <sheetName val="_토목_처리장도급내역서_5"/>
      <sheetName val="제출내역_(2)5"/>
      <sheetName val="REINF_5"/>
      <sheetName val="방배동내역_(총괄)5"/>
      <sheetName val="Ext__Stone-P5"/>
      <sheetName val="활성탄_여과지토공5"/>
      <sheetName val="2000_055"/>
      <sheetName val="TRE_TABLE5"/>
      <sheetName val="7_PILE__(돌출)5"/>
      <sheetName val="광통신_견적내역서15"/>
      <sheetName val="_일본대사_관저_누수_보수공사120719_xlsx5"/>
      <sheetName val="세골재__T2_변경_현황5"/>
      <sheetName val="일위(거제)_5"/>
      <sheetName val="내역(청마)_(2)5"/>
      <sheetName val="공사_Scope_표지5"/>
      <sheetName val="공사_Scope5"/>
      <sheetName val="PROJECT_BRIEF(EX_NEW)5"/>
      <sheetName val="조건_(A)5"/>
      <sheetName val="2_단면가정3_모델링4_하중5"/>
      <sheetName val="참조_(2)5"/>
      <sheetName val="1_수인터널5"/>
      <sheetName val="11_1_단면hwp5"/>
      <sheetName val="표__지5"/>
      <sheetName val="목동세대_산출근거5"/>
      <sheetName val="수_량_명_세_서_-_15"/>
      <sheetName val="도담구내_개소별_명세5"/>
      <sheetName val="제수변_수량집계표(보통)5"/>
      <sheetName val="설산1_나3"/>
      <sheetName val="ES대장_양식5"/>
      <sheetName val="실정보고현황_(2)5"/>
      <sheetName val="포항상수도_(2)5"/>
      <sheetName val="시화아파트보증현황_(2)5"/>
      <sheetName val="4_장비손료3"/>
      <sheetName val="1단지_단위세대_내역서5"/>
      <sheetName val="Ⅴ-2_공종별내역2"/>
      <sheetName val="4_2_1_마루높이_검토2"/>
      <sheetName val="내역서_(2)3"/>
      <sheetName val="3_하중산정4_지지력3"/>
      <sheetName val="_2"/>
      <sheetName val="단양_00_아파트-세부내역3"/>
      <sheetName val="4_전기2"/>
      <sheetName val="1_개요및면적2"/>
      <sheetName val="총괄갑_2"/>
      <sheetName val="Layout_Data_2"/>
      <sheetName val="1공구_배수통관_산출근거2"/>
      <sheetName val="1_우편집중내역서2"/>
      <sheetName val="5__FIREPROOF2"/>
      <sheetName val="2_주요계수총괄2"/>
      <sheetName val="할증_2"/>
      <sheetName val="인건비_2"/>
      <sheetName val="3련_BOX2"/>
      <sheetName val="배수공_시멘트_및_골재량_산출2"/>
      <sheetName val="90_03실행_2"/>
      <sheetName val="내역(최종본4_5)2"/>
      <sheetName val="내역(청마-_(2)2"/>
      <sheetName val="주공_갑지2"/>
      <sheetName val="P_M_별2"/>
      <sheetName val="A_견적2"/>
      <sheetName val="구조______2"/>
      <sheetName val="VENDOR_LIST2"/>
      <sheetName val="BOX(1_5X1_5)2"/>
      <sheetName val="토목내역서_(도급단가)렀ꔇ砯2"/>
      <sheetName val="환경기계공정표_(3)2"/>
      <sheetName val="1_전׃2"/>
      <sheetName val="분야별_집계표2"/>
      <sheetName val="_공사설정_2"/>
      <sheetName val="Pier_32"/>
      <sheetName val="CABLE_SIZE-32"/>
      <sheetName val="내역서_표지_1"/>
      <sheetName val="공동도급_지분1"/>
      <sheetName val="Master_Schedule_161025_xlsx1"/>
      <sheetName val="아스팔트_포장총괄집계㕈1"/>
      <sheetName val="기존단가_(2)1"/>
      <sheetName val="[추풍최종_xls]A__KDS_PROJECT______1"/>
      <sheetName val="BSD__2_1"/>
      <sheetName val="Financ__Overview1"/>
      <sheetName val="선정_ဲ1"/>
      <sheetName val="HO_ENG_MH_CAL1"/>
      <sheetName val="조도계산서_(도서)1"/>
      <sheetName val="전_기1"/>
      <sheetName val="사__업__비__수__지__예__산__서1"/>
      <sheetName val="토목내역서_(도급단1"/>
      <sheetName val="[추풍최종_xls]능률(기성/1"/>
      <sheetName val="횡_연장1"/>
      <sheetName val="날개수량1_51"/>
      <sheetName val="유입부_(2)1"/>
      <sheetName val="Eq__Mobilization1"/>
      <sheetName val="토목내역서_(도급단가)ꗝ1푘ᛐ1"/>
      <sheetName val="토공운반_내역1"/>
      <sheetName val="토목내역서_(1"/>
      <sheetName val="토목내역서_(ⶌ쌈괅/1"/>
      <sheetName val="공정회의자료(월요일_10시까지)1"/>
      <sheetName val="2_조명제¬1"/>
      <sheetName val="MAIN_GATE_HOUSE1"/>
      <sheetName val="RAB_AR&amp;STR1"/>
      <sheetName val="Xuly_Data1"/>
      <sheetName val="7_3_2_D(BASE)_Sorting1"/>
      <sheetName val="1F증기배관_1F蒸汽1"/>
      <sheetName val="1F_냉각수배관_1F冷却水1"/>
      <sheetName val="RF_IW水管1"/>
      <sheetName val="3층_RO배관공사_3F_RO管道1"/>
      <sheetName val="1층드레인배관_1F排液管道1"/>
      <sheetName val="3층_POW_배관공사_3F_POW管道1"/>
      <sheetName val="2F증기배관_2F蒸汽1"/>
      <sheetName val="1F_냉수배관__1F冷水管_(改)1"/>
      <sheetName val="3F_SFW砂滤管1"/>
      <sheetName val="RF_SFWR砂滤管1"/>
      <sheetName val="RF_OIL油管1"/>
      <sheetName val="RF_CW冷却水管1"/>
      <sheetName val="3F_RHW热回收管1"/>
      <sheetName val="3층드레인배관_3F排液管道1"/>
      <sheetName val="RF_CTD水管1"/>
      <sheetName val="2층드레인배관_2F排液管道1"/>
      <sheetName val="3F_CHW冷冻水管1"/>
      <sheetName val="1층2층SFWD_1F2FSFWD1"/>
      <sheetName val="3F_PCW水管1"/>
      <sheetName val="3F_Remove_管拆除1"/>
      <sheetName val="Para_1"/>
      <sheetName val="방배동내역(리라_x0000_"/>
      <sheetName val="백암비스타내역"/>
      <sheetName val="기초분물량표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/>
      <sheetData sheetId="1718" refreshError="1"/>
      <sheetData sheetId="1719" refreshError="1"/>
      <sheetData sheetId="1720" refreshError="1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/>
      <sheetData sheetId="1795"/>
      <sheetData sheetId="1796" refreshError="1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 refreshError="1"/>
      <sheetData sheetId="2099" refreshError="1"/>
      <sheetData sheetId="2100" refreshError="1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/>
      <sheetData sheetId="2261"/>
      <sheetData sheetId="2262"/>
      <sheetData sheetId="2263"/>
      <sheetData sheetId="2264"/>
      <sheetData sheetId="2265"/>
      <sheetData sheetId="2266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/>
      <sheetData sheetId="2274"/>
      <sheetData sheetId="2275"/>
      <sheetData sheetId="2276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 refreshError="1"/>
      <sheetData sheetId="2554" refreshError="1"/>
      <sheetData sheetId="2555" refreshError="1"/>
      <sheetData sheetId="2556"/>
      <sheetData sheetId="2557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 refreshError="1"/>
      <sheetData sheetId="2827" refreshError="1"/>
      <sheetData sheetId="28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DUT-BAT1"/>
      <sheetName val="504전기실 동부하-L"/>
      <sheetName val="GEN"/>
      <sheetName val="전기자료"/>
      <sheetName val="동부하-L"/>
      <sheetName val="세대부하"/>
      <sheetName val="기성금내역서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경율산정.XLS"/>
      <sheetName val="She塅䕃⹌塅"/>
      <sheetName val="내역"/>
      <sheetName val="금액내역서"/>
      <sheetName val="archi(본사)"/>
      <sheetName val="직재"/>
      <sheetName val="#REF"/>
      <sheetName val="내역서"/>
      <sheetName val="OPT7"/>
      <sheetName val="부표총괄"/>
      <sheetName val=""/>
      <sheetName val="실행내역서"/>
      <sheetName val="견적대비 견적서"/>
      <sheetName val="N賃率-職"/>
      <sheetName val="Galaxy 소비자가격표"/>
      <sheetName val="일위대가(계측기설치)"/>
      <sheetName val="연결"/>
      <sheetName val="부하계산서"/>
      <sheetName val="수량산출"/>
      <sheetName val="일위대가"/>
      <sheetName val="20관리비율"/>
      <sheetName val="건축"/>
      <sheetName val="지주목시비량산출서"/>
      <sheetName val="단가표 "/>
      <sheetName val="골조시행"/>
      <sheetName val="노임이"/>
      <sheetName val="ZURRIEQ"/>
      <sheetName val="부하(성남)"/>
      <sheetName val="1ST"/>
      <sheetName val="일위대가목차"/>
      <sheetName val="계화배수"/>
      <sheetName val="횡배수관토공수량"/>
      <sheetName val="J直材4"/>
      <sheetName val="제직재"/>
      <sheetName val="설직재-1"/>
      <sheetName val="제-노임"/>
      <sheetName val="C-직노1"/>
      <sheetName val="D-경비1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시행후면적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현장관리비"/>
      <sheetName val="을"/>
      <sheetName val="공사설계서"/>
      <sheetName val="차액보증"/>
      <sheetName val="직접인건비"/>
      <sheetName val="토목주소"/>
      <sheetName val="진주방향"/>
      <sheetName val="마산방향"/>
      <sheetName val="마산방향철근집계"/>
      <sheetName val="날개벽수량표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1.설계조건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림골조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danga"/>
      <sheetName val="ilch"/>
      <sheetName val="일위대가표"/>
      <sheetName val="FAB별"/>
      <sheetName val="연돌일위집계"/>
      <sheetName val="96월별PL"/>
      <sheetName val="9GNG운반"/>
      <sheetName val="관로공사"/>
      <sheetName val="집계표"/>
      <sheetName val="자금신청서"/>
      <sheetName val="갑지"/>
      <sheetName val="Tables"/>
      <sheetName val="기초일위"/>
      <sheetName val="시설일위"/>
      <sheetName val="조명일위"/>
      <sheetName val="납부서"/>
      <sheetName val="APT"/>
      <sheetName val="dBase"/>
      <sheetName val="PROJECT BRIEF(EX.NEW)"/>
      <sheetName val="_XLS__XLS__XLS__XLS__XLS__XLS__"/>
      <sheetName val="Bill"/>
      <sheetName val="예산서"/>
      <sheetName val="단가비교표"/>
      <sheetName val="노무비 근거"/>
      <sheetName val="기초공"/>
      <sheetName val="기둥(원형)"/>
      <sheetName val="연부97-1"/>
      <sheetName val="공량산출서"/>
      <sheetName val="9567매출"/>
      <sheetName val="기본일위"/>
      <sheetName val="직노"/>
      <sheetName val="내역서2안"/>
      <sheetName val="실행내역"/>
      <sheetName val="총괄내역서"/>
      <sheetName val="목차"/>
      <sheetName val="6월"/>
      <sheetName val="설계명세서"/>
      <sheetName val="결과조달"/>
      <sheetName val="ELECTRIC"/>
      <sheetName val="SCHEDULE"/>
      <sheetName val="FORM-0"/>
      <sheetName val="TEST1"/>
      <sheetName val="공문"/>
      <sheetName val="재집"/>
      <sheetName val="하도급업체"/>
      <sheetName val="PUMP"/>
      <sheetName val="2.설계제원"/>
      <sheetName val="3BL공동구 수량"/>
      <sheetName val="수정시산표"/>
      <sheetName val="설계조건"/>
      <sheetName val="안정계산"/>
      <sheetName val="단면검토"/>
      <sheetName val="경산"/>
      <sheetName val="일위대가목록"/>
      <sheetName val="일위대가(4층원격)"/>
      <sheetName val="기업"/>
      <sheetName val="손익"/>
      <sheetName val="패널"/>
      <sheetName val="홍보비디오"/>
      <sheetName val="1안"/>
      <sheetName val="연간근무"/>
      <sheetName val="교육시간"/>
      <sheetName val="임율"/>
      <sheetName val="총괄"/>
      <sheetName val="직.근"/>
      <sheetName val="간접인건비"/>
      <sheetName val="인집"/>
      <sheetName val="수리수선비"/>
      <sheetName val="자료"/>
      <sheetName val="집1"/>
      <sheetName val="설명서"/>
      <sheetName val="표지"/>
      <sheetName val="예정공정표"/>
      <sheetName val="조명시설"/>
      <sheetName val="4)유동표"/>
      <sheetName val="BLOCK(1)"/>
      <sheetName val="4-WBFFL"/>
      <sheetName val=" GULF"/>
      <sheetName val="Macro(전동기)"/>
      <sheetName val="고창터널(고창방향)"/>
      <sheetName val="Piling"/>
      <sheetName val="입찰내역 발주처 양식"/>
      <sheetName val="소비자가"/>
      <sheetName val="analysis"/>
      <sheetName val="TEL"/>
      <sheetName val="9811"/>
      <sheetName val="변화치수"/>
      <sheetName val="거동"/>
      <sheetName val="DESIGN"/>
      <sheetName val="단위수량"/>
      <sheetName val="단면(RW1)"/>
      <sheetName val="방송(체육관)"/>
      <sheetName val="횡배수관"/>
      <sheetName val="I.일위대가목차"/>
      <sheetName val="5공철탑검토표"/>
      <sheetName val="4공철탑검토"/>
      <sheetName val="AP1"/>
      <sheetName val="FRP PIPING 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추정)"/>
      <sheetName val="GAEYO"/>
      <sheetName val="JOKUN"/>
      <sheetName val="Sheet5"/>
      <sheetName val="현장지지물물량"/>
      <sheetName val="부하계산서"/>
      <sheetName val="BSD (2)"/>
      <sheetName val="프랜트면허"/>
      <sheetName val="1.우편집중내역서"/>
      <sheetName val="적용률"/>
      <sheetName val="전체"/>
      <sheetName val="기계시공"/>
      <sheetName val="Sheet6"/>
      <sheetName val="danga"/>
      <sheetName val="ilch"/>
      <sheetName val="ACDIM6D"/>
      <sheetName val="을지"/>
      <sheetName val="예가표"/>
      <sheetName val="SUM-CTI"/>
      <sheetName val="정부노임단가"/>
      <sheetName val="단가표"/>
      <sheetName val="c_balju"/>
      <sheetName val="원형맨홀수량"/>
      <sheetName val="Sheet1"/>
      <sheetName val="공통가설"/>
      <sheetName val="콘크리트타설집계표"/>
      <sheetName val="일위대가"/>
      <sheetName val="내역(전체)"/>
      <sheetName val="총괄표"/>
      <sheetName val="산근"/>
      <sheetName val="EKOG10건축"/>
      <sheetName val="AP1"/>
      <sheetName val="토공(우물통,기타) "/>
      <sheetName val="DATA"/>
      <sheetName val="설산1.나"/>
      <sheetName val="본사S"/>
      <sheetName val="SG"/>
      <sheetName val="직노"/>
      <sheetName val="토공"/>
      <sheetName val="갑지1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총물량"/>
      <sheetName val="조경"/>
      <sheetName val="공종단가"/>
      <sheetName val="CAT_5"/>
      <sheetName val="표지 (2)"/>
      <sheetName val="노임"/>
      <sheetName val="DATE"/>
      <sheetName val="갑지_추정_"/>
      <sheetName val="아파트 기성내역서"/>
      <sheetName val="Y-WORK"/>
      <sheetName val="을"/>
      <sheetName val="정공공사"/>
      <sheetName val="내역서"/>
      <sheetName val="집계표"/>
      <sheetName val="입찰안"/>
      <sheetName val="내역"/>
      <sheetName val="#REF"/>
      <sheetName val="토목주소"/>
      <sheetName val="부표총괄"/>
      <sheetName val="전기"/>
      <sheetName val="해평견적"/>
      <sheetName val="대우단가(풍산)"/>
      <sheetName val="Sheet2"/>
      <sheetName val="CATV"/>
      <sheetName val="주소록"/>
      <sheetName val="설직재-1"/>
      <sheetName val="데이타"/>
      <sheetName val="식재인부"/>
      <sheetName val="1-1"/>
      <sheetName val="Breakdown"/>
      <sheetName val="UnitRate"/>
      <sheetName val="Total"/>
      <sheetName val="hvac(제어동)"/>
      <sheetName val="BID"/>
      <sheetName val="견적단가"/>
      <sheetName val="수량-가로등"/>
      <sheetName val="ABUT수량-A1"/>
      <sheetName val="토목"/>
      <sheetName val="골조시행"/>
      <sheetName val="돌담교 상부수량"/>
      <sheetName val="1차 내역서"/>
      <sheetName val="참조"/>
      <sheetName val="전차선로 물량표"/>
      <sheetName val="포장복구집계"/>
      <sheetName val="WORK"/>
      <sheetName val="공통비(전체)"/>
      <sheetName val="ITB COST"/>
      <sheetName val="판매시설"/>
      <sheetName val="KMT물량"/>
      <sheetName val="부산4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소방사항"/>
      <sheetName val="목록"/>
      <sheetName val="중기"/>
      <sheetName val="내역1"/>
      <sheetName val="건축집계"/>
      <sheetName val="자재(원원+원대)"/>
      <sheetName val="입찰"/>
      <sheetName val="현경"/>
      <sheetName val="출력일지(01월)"/>
      <sheetName val="설계"/>
      <sheetName val="기초일위"/>
      <sheetName val="CTEMCOST"/>
      <sheetName val="ELECTRIC"/>
      <sheetName val="1월"/>
      <sheetName val="설계명세"/>
      <sheetName val="실행(표지,갑,을)"/>
      <sheetName val="백호우계수"/>
      <sheetName val="6호기"/>
      <sheetName val="Indirect Cost"/>
      <sheetName val="건축공사실행"/>
      <sheetName val="실행(ALT1)"/>
      <sheetName val="투찰"/>
      <sheetName val="본공사"/>
      <sheetName val="개산공사비"/>
      <sheetName val="원가계산서"/>
      <sheetName val="정화조동내역"/>
      <sheetName val="총괄"/>
      <sheetName val="코드"/>
      <sheetName val="단위수량"/>
      <sheetName val="공사비산출내역"/>
      <sheetName val="4.2유효폭의 계산"/>
      <sheetName val="차액보증"/>
      <sheetName val="대가목록"/>
      <sheetName val="남양시작동자105노65기1.3화1.2"/>
      <sheetName val="9GNG운반"/>
      <sheetName val="공내역"/>
      <sheetName val="설비원가"/>
      <sheetName val="표지"/>
      <sheetName val="관리,공감"/>
      <sheetName val="1차설계변경내역"/>
      <sheetName val="수량산출"/>
      <sheetName val="설비단가표"/>
      <sheetName val="기본일위"/>
      <sheetName val="견적내역"/>
      <sheetName val="준검 내역서"/>
      <sheetName val="노임단가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저"/>
      <sheetName val="유림골조"/>
      <sheetName val="공사내역"/>
      <sheetName val="업체견적(거푸집)"/>
      <sheetName val="은행"/>
      <sheetName val="단가"/>
      <sheetName val="BSD _2_"/>
      <sheetName val="시화점실행"/>
      <sheetName val="내역서1999.8최종"/>
      <sheetName val="TB-내역서"/>
      <sheetName val="물가자료"/>
      <sheetName val="토공집계표"/>
      <sheetName val="작성"/>
      <sheetName val="HVAC"/>
      <sheetName val="INPUT"/>
      <sheetName val="손익분석"/>
      <sheetName val="입고현황(전체)"/>
      <sheetName val="간접경상비"/>
      <sheetName val="s"/>
      <sheetName val="건축내역서"/>
      <sheetName val="설비내역서"/>
      <sheetName val="전기내역서"/>
      <sheetName val="조명시설"/>
      <sheetName val="S0"/>
      <sheetName val="단면가정"/>
      <sheetName val="3.하중산정4.지지력"/>
      <sheetName val="대비내역"/>
      <sheetName val="부하(성남)"/>
      <sheetName val="당진1,2호기전선관설치및접지4차공사내역서-을지"/>
      <sheetName val="입찰보고"/>
      <sheetName val="기계"/>
      <sheetName val="자재단가비교표"/>
      <sheetName val="경비"/>
      <sheetName val="인부신상자료"/>
      <sheetName val="기계내역서"/>
      <sheetName val="97 사업추정(WEKI)"/>
      <sheetName val="인사자료총집계"/>
      <sheetName val="200"/>
      <sheetName val="내역서 "/>
      <sheetName val="Ⅴ-2.공종별내역"/>
      <sheetName val="실행간접비용"/>
      <sheetName val="1.설계조건"/>
      <sheetName val="거래처등록"/>
      <sheetName val="참고자료"/>
      <sheetName val="유류대관리"/>
      <sheetName val="Sheet10"/>
      <sheetName val="음료실행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판"/>
      <sheetName val="CB"/>
      <sheetName val="우수공"/>
      <sheetName val="9-1차이내역"/>
      <sheetName val="PBS"/>
      <sheetName val="Chiet tinh dz35"/>
      <sheetName val="SPEC"/>
      <sheetName val="그림"/>
      <sheetName val="구성1"/>
      <sheetName val="구성2"/>
      <sheetName val="구성3"/>
      <sheetName val="구성4"/>
      <sheetName val="그림2"/>
      <sheetName val="Macro(차단기)"/>
      <sheetName val="건축공사"/>
      <sheetName val="JUCKEYK"/>
      <sheetName val="조정금액결과표 (차수별)"/>
      <sheetName val="STORAGE"/>
      <sheetName val="별표 "/>
      <sheetName val="조명율표"/>
      <sheetName val="단가조사-2"/>
      <sheetName val="공사수행방안"/>
      <sheetName val="Macro"/>
      <sheetName val="실행철강하도"/>
      <sheetName val="기계내역"/>
      <sheetName val="단면 (2)"/>
      <sheetName val="설계개요"/>
      <sheetName val="백암비스타내역"/>
      <sheetName val="주경기-오배수"/>
      <sheetName val="LD"/>
      <sheetName val="금액내역서"/>
      <sheetName val="CSA-Rate Build Up"/>
      <sheetName val="SOURCE"/>
      <sheetName val="건축내역"/>
      <sheetName val="설계기준"/>
      <sheetName val="지수"/>
      <sheetName val="기둥(원형)"/>
      <sheetName val="2000년1차"/>
      <sheetName val="2000전체분"/>
      <sheetName val="Eq. Mobilization"/>
      <sheetName val="견적대비"/>
      <sheetName val="단가조사서"/>
      <sheetName val="목차"/>
      <sheetName val="시멘트"/>
      <sheetName val="공사원가계산서"/>
      <sheetName val="기준"/>
      <sheetName val="대공종"/>
      <sheetName val="내역분기"/>
      <sheetName val="기기리스트"/>
      <sheetName val="노임이"/>
      <sheetName val="암거공"/>
      <sheetName val="중기일위대가"/>
      <sheetName val="가설공사"/>
      <sheetName val="회사99"/>
      <sheetName val="CAL."/>
      <sheetName val="교각1"/>
      <sheetName val="상계견적"/>
      <sheetName val="상승요인분석"/>
      <sheetName val="년도별노임표"/>
      <sheetName val="중기목록표"/>
      <sheetName val="설계조건"/>
      <sheetName val="동력부하계산"/>
      <sheetName val="지주목시비량산출서"/>
      <sheetName val="단가조사"/>
      <sheetName val="재료"/>
      <sheetName val="공틀공사"/>
      <sheetName val="VXXXXXXX"/>
      <sheetName val="미드수량"/>
      <sheetName val="정보매체A동"/>
      <sheetName val="APT내역"/>
      <sheetName val="직접공사비집계표_7"/>
      <sheetName val="공통가설_8"/>
      <sheetName val="기타시설"/>
      <sheetName val="아파트_9"/>
      <sheetName val="주민복지관"/>
      <sheetName val="지하주차장"/>
      <sheetName val="건축"/>
      <sheetName val="시설이용권명세서"/>
      <sheetName val="FORM-0"/>
      <sheetName val="Tables"/>
      <sheetName val="금액"/>
      <sheetName val="대비표(토공1안)"/>
      <sheetName val=" BM 셈플"/>
      <sheetName val="돈암사업"/>
      <sheetName val="시중노임단가"/>
      <sheetName val="Sheet1 (2)"/>
      <sheetName val="실행대비"/>
      <sheetName val="시점교대"/>
      <sheetName val="공동"/>
      <sheetName val="단독"/>
      <sheetName val="NP-총정리"/>
      <sheetName val="3_공통공사대비"/>
      <sheetName val="기본사항"/>
      <sheetName val="N賃率-職"/>
      <sheetName val="gyun"/>
      <sheetName val="(1)본선수량집계"/>
      <sheetName val="재료비"/>
      <sheetName val="경비일반이윤"/>
      <sheetName val="노무비"/>
      <sheetName val="을-ATYPE"/>
      <sheetName val="기존단가 (2)"/>
      <sheetName val="I一般比"/>
      <sheetName val="새공통"/>
      <sheetName val="안내"/>
      <sheetName val="증감대비"/>
      <sheetName val="45,46"/>
      <sheetName val="갑지"/>
      <sheetName val="원내역서3"/>
      <sheetName val="설계서"/>
      <sheetName val="집계"/>
      <sheetName val="TYPE-A"/>
      <sheetName val="위생기구"/>
      <sheetName val="기계실냉난방"/>
      <sheetName val="일위대가 "/>
      <sheetName val="전력"/>
      <sheetName val="골조"/>
      <sheetName val=" 냉각수펌프"/>
      <sheetName val="공조기휀"/>
      <sheetName val="AHU집계"/>
      <sheetName val="도급FORM"/>
      <sheetName val="2공구산출내역"/>
      <sheetName val="건축2"/>
      <sheetName val="토목설계(배수지+관로)"/>
      <sheetName val="수납장배치도"/>
      <sheetName val="터파기및재료"/>
      <sheetName val="노임,재료비"/>
      <sheetName val="3.공통공사대비"/>
      <sheetName val="파일의이용"/>
      <sheetName val="기성내역서표지"/>
      <sheetName val="변경내역서간지"/>
      <sheetName val="1.취수장"/>
      <sheetName val="DATA1"/>
      <sheetName val="난방열교"/>
      <sheetName val="급탕열교"/>
      <sheetName val="국내조달(통합-1)"/>
      <sheetName val="기본단가표"/>
      <sheetName val="건축원가"/>
      <sheetName val="b_balju_cho"/>
      <sheetName val="부하집계표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경산"/>
      <sheetName val="Baby일위대가"/>
      <sheetName val="계약내역서(을지)"/>
      <sheetName val="guard(mac)"/>
      <sheetName val="Y_WORK"/>
      <sheetName val="실행내역서 "/>
      <sheetName val="PROJECT BRIEF(EX.NEW)"/>
      <sheetName val="TEST1"/>
      <sheetName val="연돌일위집계"/>
      <sheetName val="개요"/>
      <sheetName val="DS기성최종"/>
      <sheetName val="DS설변내역서"/>
      <sheetName val="정산내역서"/>
      <sheetName val="일반전기"/>
      <sheetName val="LEGEND"/>
      <sheetName val="예산서"/>
      <sheetName val="P-산#1-1(WOWA1)"/>
      <sheetName val="Customer Databas"/>
      <sheetName val="CAB_OD"/>
      <sheetName val="NEYOK"/>
      <sheetName val="1F"/>
      <sheetName val="KLHT"/>
      <sheetName val="1995년 섹터별 매출"/>
      <sheetName val="총괄갑 "/>
      <sheetName val="자재비"/>
      <sheetName val="금융비용"/>
      <sheetName val="환산"/>
      <sheetName val="wall"/>
      <sheetName val="BM"/>
      <sheetName val="부대공"/>
      <sheetName val="포장공"/>
      <sheetName val="청천내"/>
      <sheetName val="Salary(해외)"/>
      <sheetName val="DJ1"/>
      <sheetName val="주요기준"/>
      <sheetName val="도급실행(본관-주차장)"/>
      <sheetName val="내   역"/>
      <sheetName val="소비자가"/>
      <sheetName val="수량집계"/>
      <sheetName val="Front"/>
      <sheetName val="실행단가철(ems코드적용)"/>
      <sheetName val="관급"/>
      <sheetName val="시중노임"/>
      <sheetName val="날개벽수량표"/>
      <sheetName val="세부내역"/>
      <sheetName val="기술부 VENDOR LIST"/>
      <sheetName val="설계내역서"/>
      <sheetName val="Macro7"/>
      <sheetName val="조명율"/>
      <sheetName val="중기사용료"/>
      <sheetName val="패널"/>
      <sheetName val="대비"/>
      <sheetName val="조건표"/>
      <sheetName val="말뚝지지력산정"/>
      <sheetName val="3BL공동구 수량"/>
      <sheetName val="일반공사"/>
      <sheetName val="변경내역"/>
      <sheetName val="스포회원매출"/>
      <sheetName val="일위대가(목록)"/>
      <sheetName val="수리결과"/>
      <sheetName val="하수급견적대비"/>
      <sheetName val="아파트"/>
      <sheetName val="기초단가"/>
      <sheetName val="명세"/>
      <sheetName val="토목2"/>
      <sheetName val="노무비단가"/>
      <sheetName val="시설물일위"/>
      <sheetName val="건축원가계산서"/>
      <sheetName val="샤워실위생"/>
      <sheetName val="EIB010831"/>
      <sheetName val="코드표"/>
      <sheetName val="우석문틀"/>
      <sheetName val="수지예산"/>
      <sheetName val="예정공정완"/>
      <sheetName val="비교표"/>
      <sheetName val="공문"/>
      <sheetName val="Internal Floor"/>
      <sheetName val="현금"/>
      <sheetName val="부산만덕"/>
      <sheetName val="수원율전"/>
      <sheetName val="안양주공"/>
      <sheetName val="표준일위대가"/>
      <sheetName val="파주"/>
      <sheetName val="부재리스트"/>
      <sheetName val="unit 4"/>
      <sheetName val="익산"/>
      <sheetName val="노원열병합  건축공사기성내역서"/>
      <sheetName val="TEL"/>
      <sheetName val="수수료율표"/>
      <sheetName val="아파트건축"/>
      <sheetName val="감액총괄표"/>
      <sheetName val="설비내역"/>
      <sheetName val="설계내역2"/>
      <sheetName val="설계내역"/>
      <sheetName val="행거,슈,볼트,펌프,잡재"/>
      <sheetName val="현장"/>
      <sheetName val="기계공사"/>
      <sheetName val="현장관리비"/>
      <sheetName val="나.건축"/>
      <sheetName val="도근좌표"/>
      <sheetName val="SP-B1"/>
      <sheetName val="단위단가"/>
      <sheetName val="저수조"/>
      <sheetName val="급,배기팬"/>
      <sheetName val="급탕순환펌프"/>
      <sheetName val="순환펌프"/>
      <sheetName val="담파단가"/>
      <sheetName val="일위대가목록(ems)"/>
      <sheetName val="적현로"/>
      <sheetName val="총괄원가계산서"/>
      <sheetName val="설계서(건축분)"/>
      <sheetName val="요율"/>
      <sheetName val="108동"/>
      <sheetName val="101동"/>
      <sheetName val="7~8사이내림기초"/>
      <sheetName val="영업소실적"/>
      <sheetName val="기계설비"/>
      <sheetName val="실행예산"/>
      <sheetName val="설치자재"/>
      <sheetName val="물량표"/>
      <sheetName val="일반부표"/>
      <sheetName val="비용산식"/>
      <sheetName val="인원계획-미화"/>
      <sheetName val="일위대가(가설)"/>
      <sheetName val="COVER"/>
      <sheetName val="구리토평1전기"/>
      <sheetName val="열린교실"/>
      <sheetName val="의왕내역"/>
      <sheetName val="Sheet4"/>
      <sheetName val="수지"/>
      <sheetName val="CON'C"/>
      <sheetName val="Uint보온"/>
      <sheetName val="자  재"/>
      <sheetName val="건축외주"/>
      <sheetName val="신청서"/>
      <sheetName val="철콘공사"/>
      <sheetName val="변경서식"/>
      <sheetName val="미장"/>
      <sheetName val="철골"/>
      <sheetName val="부대내역"/>
      <sheetName val="견적"/>
      <sheetName val="일위대가표"/>
      <sheetName val="일용직내역"/>
      <sheetName val="20관리비율"/>
      <sheetName val="DATA테이블1 (2)"/>
      <sheetName val="공사개요"/>
      <sheetName val="직공비"/>
      <sheetName val="참조자료"/>
      <sheetName val="수로교총재료집계"/>
      <sheetName val="일위대가목차"/>
      <sheetName val="단가산출1"/>
      <sheetName val="단가산출2"/>
      <sheetName val="구조물철거타공정이월"/>
      <sheetName val="Macro(전동기)"/>
      <sheetName val="ASALTOTA"/>
      <sheetName val="품셈TABLE"/>
      <sheetName val="REINF."/>
      <sheetName val="SKETCH"/>
      <sheetName val="LOADS"/>
      <sheetName val="완도-군외"/>
      <sheetName val="사급자재"/>
      <sheetName val="동해title"/>
      <sheetName val="견"/>
      <sheetName val="회로내역(승인)"/>
      <sheetName val="설계예산"/>
      <sheetName val="Condition"/>
      <sheetName val="5사남"/>
      <sheetName val="철거산출근거"/>
      <sheetName val="마산방향철근집계"/>
      <sheetName val="진주방향"/>
      <sheetName val="마산방향"/>
      <sheetName val="b_balju"/>
      <sheetName val="내역총괄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전기자료"/>
      <sheetName val="DUT-BAT1"/>
      <sheetName val="GEN"/>
      <sheetName val="98NS-N"/>
      <sheetName val="간접"/>
      <sheetName val="인사자료총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계약일반사항"/>
      <sheetName val="사유서(출)"/>
      <sheetName val="내역"/>
      <sheetName val="도로구조공사비"/>
      <sheetName val="도로토공공사비"/>
      <sheetName val="여수토공사비"/>
      <sheetName val="한전납입금"/>
      <sheetName val="제경비요율"/>
      <sheetName val="ABUT수량-A1"/>
      <sheetName val="철집"/>
      <sheetName val="총괄표"/>
      <sheetName val="실행철강하도"/>
      <sheetName val="약품설비"/>
      <sheetName val="노무비"/>
      <sheetName val="예가표"/>
      <sheetName val="조경일람"/>
      <sheetName val="VXXXXX"/>
      <sheetName val="교각계산"/>
      <sheetName val="일위"/>
      <sheetName val="산출근거"/>
      <sheetName val="공사비"/>
      <sheetName val="집계표"/>
      <sheetName val="사리부설"/>
      <sheetName val="전차선로 물량표"/>
      <sheetName val="내역서"/>
      <sheetName val="재료값"/>
      <sheetName val="자재견적 (대왕) (2)"/>
      <sheetName val="단위가격 "/>
      <sheetName val="3.공통공사대비"/>
      <sheetName val="현장관리비 산출내역"/>
      <sheetName val="일반문틀 설치"/>
      <sheetName val="샌딩 에폭시 도장"/>
      <sheetName val="스텐문틀설치"/>
      <sheetName val="수량산출"/>
      <sheetName val="#REF"/>
      <sheetName val="전기"/>
      <sheetName val="부안일위"/>
      <sheetName val="재료비"/>
      <sheetName val="CCTV내역서"/>
      <sheetName val="일위대가표"/>
      <sheetName val="98NS-N"/>
      <sheetName val="밸브설치"/>
      <sheetName val="D-623D"/>
      <sheetName val="6PILE  (돌출)"/>
      <sheetName val="공사비총괄표"/>
      <sheetName val="구조물철거타공정이월"/>
      <sheetName val="남양내역"/>
      <sheetName val="설명"/>
      <sheetName val="시공여유율"/>
      <sheetName val="공사비예산서(토목분)"/>
      <sheetName val="내역표지"/>
      <sheetName val="고창방향"/>
      <sheetName val="일위대가(목록)"/>
      <sheetName val="자원리스트"/>
      <sheetName val="금액내역서"/>
      <sheetName val="전기혼잡제경비(45)"/>
      <sheetName val="제출내역 (2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1.토공"/>
      <sheetName val="전선 및 전선관"/>
      <sheetName val="찍기"/>
      <sheetName val="P-산#1-1(WOWA1)"/>
      <sheetName val="일위대가"/>
      <sheetName val="매립"/>
      <sheetName val="98수문일위"/>
      <sheetName val="일위대가(가설)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수토공단위당"/>
      <sheetName val="유림골조"/>
      <sheetName val="양수장내역"/>
      <sheetName val="양수장"/>
      <sheetName val="견적대비"/>
      <sheetName val="품셈(기초)"/>
      <sheetName val="가설공사비"/>
      <sheetName val="공내역"/>
      <sheetName val="일위_파일"/>
      <sheetName val="입찰안"/>
      <sheetName val="BID"/>
      <sheetName val="단면 (2)"/>
      <sheetName val="A-4"/>
      <sheetName val="공문"/>
      <sheetName val="1,2공구원가계산서"/>
      <sheetName val="2공구산출내역"/>
      <sheetName val="1공구산출내역서"/>
      <sheetName val="결과조달"/>
      <sheetName val="산수배수"/>
      <sheetName val="공사비집계"/>
      <sheetName val="참조"/>
      <sheetName val="날개벽(시점좌측)"/>
      <sheetName val="DATA"/>
      <sheetName val="단가산출내역(노임부분수정)"/>
      <sheetName val="MACRO(MCC)"/>
      <sheetName val="횡배수관집현황(2공구)"/>
      <sheetName val="일위대가목차"/>
      <sheetName val="unit"/>
      <sheetName val="년도별"/>
      <sheetName val="투찰내역"/>
      <sheetName val="대치판정"/>
      <sheetName val="일위집계표"/>
      <sheetName val="중기비"/>
      <sheetName val="DATE"/>
      <sheetName val="상 부"/>
      <sheetName val="날개벽"/>
      <sheetName val="PIPE내역_FCN_"/>
      <sheetName val="Sheet1"/>
      <sheetName val="NYS"/>
      <sheetName val="조명시설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요율"/>
      <sheetName val="토적"/>
      <sheetName val="PAD TR보호대기초"/>
      <sheetName val="HANDHOLE(2)"/>
      <sheetName val="일위대가(계측기설치)"/>
      <sheetName val="Sheet2"/>
      <sheetName val="건              축"/>
      <sheetName val="문학간접"/>
      <sheetName val="입상내역"/>
      <sheetName val="8.PILE  (돌출)"/>
      <sheetName val="여과지동"/>
      <sheetName val="조건표"/>
      <sheetName val="지급자재"/>
      <sheetName val="변경집계표"/>
      <sheetName val="참조자료"/>
      <sheetName val="SG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반중력식옹벽"/>
      <sheetName val="당초명세(평)"/>
      <sheetName val="작업일보"/>
      <sheetName val="표준계약서"/>
      <sheetName val="계산근거"/>
      <sheetName val="건축"/>
      <sheetName val="건축-물가변동"/>
      <sheetName val="주beam"/>
      <sheetName val="1.설계조건"/>
      <sheetName val="교각1"/>
      <sheetName val="CODE"/>
      <sheetName val="COPING"/>
      <sheetName val="기초공"/>
      <sheetName val="기둥(원형)"/>
      <sheetName val="M-EQPT-Z"/>
      <sheetName val="갑지"/>
      <sheetName val="자재단가비교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단가산출"/>
      <sheetName val="청하배수"/>
      <sheetName val="설계명세서"/>
      <sheetName val="예산명세서"/>
      <sheetName val="자료입력"/>
      <sheetName val="설치중량_"/>
      <sheetName val="수문일위_"/>
      <sheetName val="200"/>
      <sheetName val="지장물C"/>
      <sheetName val="수량이동"/>
      <sheetName val="가도공"/>
      <sheetName val="분전함신설"/>
      <sheetName val="접지1종"/>
      <sheetName val="기기리스트"/>
      <sheetName val="기존구조물철거집계계표"/>
      <sheetName val="충돌 내용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내역서1"/>
      <sheetName val="자재견적_(대왕)_(2)"/>
      <sheetName val="현산지구200420"/>
      <sheetName val="관급수량총"/>
      <sheetName val="설계조건"/>
      <sheetName val="안정계산"/>
      <sheetName val="단면검토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공비"/>
      <sheetName val="원가계산서(집계)"/>
      <sheetName val="공장유"/>
      <sheetName val="INPUT(덕도방향-시점)"/>
      <sheetName val="장문교(대전)"/>
      <sheetName val="주재료비"/>
      <sheetName val="석탄2.3물량"/>
      <sheetName val="수문일위(2012)"/>
      <sheetName val="안정검토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CAT_5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공통비총괄표"/>
      <sheetName val="재개발"/>
      <sheetName val="토총괄 (2)"/>
      <sheetName val="음봉방향"/>
      <sheetName val="원형1호맨홀토공수량"/>
      <sheetName val="차액보증"/>
      <sheetName val="경비2내역"/>
      <sheetName val="COPING-1"/>
      <sheetName val="역T형교대-2수량"/>
      <sheetName val="공사비내역서"/>
      <sheetName val="산근터빈"/>
      <sheetName val="국내"/>
      <sheetName val="1NYS(당)"/>
      <sheetName val="원가계산서"/>
      <sheetName val="공통"/>
      <sheetName val="견적"/>
      <sheetName val="총괄내역"/>
      <sheetName val="제진기"/>
      <sheetName val="수지예산서(세부) (2)"/>
      <sheetName val="MOTOR"/>
      <sheetName val="계화총괄"/>
      <sheetName val="계화배수(3대)"/>
      <sheetName val="약품공급2"/>
      <sheetName val="A(Rev.3)"/>
      <sheetName val="Macro"/>
      <sheetName val="Taux"/>
      <sheetName val="입력시트"/>
      <sheetName val="3.하중산정4.지지력"/>
      <sheetName val="기계경비일람"/>
      <sheetName val="계화배수"/>
      <sheetName val="Total"/>
      <sheetName val="인부신상자료"/>
      <sheetName val="BLOCK(1)"/>
      <sheetName val="위치조서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새공통"/>
      <sheetName val="화해(함평)"/>
      <sheetName val="화해(장성)"/>
      <sheetName val="Y-WORK"/>
      <sheetName val="Macro2"/>
      <sheetName val="자재일위(경)"/>
      <sheetName val="소산진입"/>
      <sheetName val="사업수지"/>
      <sheetName val="사급자재대-기계"/>
      <sheetName val="사급자재대-전기"/>
      <sheetName val="시운전비"/>
      <sheetName val="차집관로, 중계펌프장원가"/>
      <sheetName val="이설도로유용토"/>
      <sheetName val="견적대비표"/>
      <sheetName val="집계표(육상)"/>
      <sheetName val="플랜트 설치"/>
      <sheetName val="교량하부공"/>
      <sheetName val="A1"/>
      <sheetName val="NAI"/>
      <sheetName val="공사비증감"/>
      <sheetName val="1.설계기준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PIPE내역(FCN)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Sheet3"/>
      <sheetName val="BSD (2)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각형맨홀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일반부표"/>
      <sheetName val="CTEMCOST"/>
      <sheetName val="손익분석"/>
      <sheetName val="진로도급"/>
      <sheetName val="백호우계수"/>
      <sheetName val="Macro1"/>
      <sheetName val="대림경상68억"/>
      <sheetName val="tggwan(mac)"/>
      <sheetName val="Sheet4"/>
      <sheetName val="갑지(추정)"/>
      <sheetName val="IW-LIST"/>
      <sheetName val="국공유지및사유지"/>
      <sheetName val="수문보고"/>
      <sheetName val="b_balju_cho"/>
      <sheetName val="S0"/>
      <sheetName val="단위가격"/>
      <sheetName val="대로근거"/>
      <sheetName val="중로근거"/>
      <sheetName val="N賃率-職"/>
      <sheetName val="연돌일위집계"/>
      <sheetName val="Macro(전선)"/>
      <sheetName val="96노임기준"/>
      <sheetName val="시행후면적"/>
      <sheetName val="수지예산"/>
      <sheetName val="DHEQSUPT"/>
      <sheetName val="실행예산(97.12.17)"/>
      <sheetName val="수로단위수량"/>
      <sheetName val="총집계표"/>
      <sheetName val="S.중기사용료"/>
      <sheetName val="입력란"/>
      <sheetName val="97노임단가"/>
      <sheetName val="3.바닥판설계"/>
      <sheetName val="보온 회사분"/>
      <sheetName val="RING WALL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세골재  T2 변경 현황"/>
      <sheetName val="호안블럭단가"/>
      <sheetName val="TOWER 12TON"/>
      <sheetName val="TOWER 10TON"/>
      <sheetName val="맨홀수량산출"/>
      <sheetName val="아울렛박스"/>
      <sheetName val="데리네이타현황"/>
      <sheetName val="단면설계"/>
      <sheetName val="DT"/>
      <sheetName val="롤러"/>
      <sheetName val="BH"/>
      <sheetName val="펌프차타설"/>
      <sheetName val="CC16-내역서"/>
      <sheetName val="골조시행"/>
      <sheetName val="토사(PE)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토적계산서(전체)"/>
      <sheetName val="종단유용(전체)"/>
      <sheetName val="포장공위치조서"/>
      <sheetName val="data2"/>
      <sheetName val="수량산출서 갑지"/>
      <sheetName val="000000"/>
      <sheetName val="1062-X방향 "/>
      <sheetName val="정_x0000__x0000__x0005_"/>
      <sheetName val="단가보완"/>
      <sheetName val="DATA-UPS"/>
      <sheetName val="옹벽수량집계"/>
      <sheetName val="입력단가"/>
      <sheetName val="관로조서"/>
      <sheetName val="바닥판"/>
      <sheetName val="MODELING"/>
      <sheetName val="9GNG운반"/>
      <sheetName val="공종단가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다곡2교"/>
      <sheetName val="3.공통공사_x0000__x0000_"/>
      <sheetName val="U-TYPE(1)"/>
      <sheetName val="산근(PE,300)"/>
      <sheetName val="특2호부관하천산근"/>
      <sheetName val="Electricity"/>
      <sheetName val="송라터널총괄"/>
      <sheetName val="48일위(기존)"/>
      <sheetName val="3도로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직원유류수불현황"/>
      <sheetName val="COVER"/>
      <sheetName val="P.M 별"/>
      <sheetName val="전력"/>
      <sheetName val="woo(mac)"/>
      <sheetName val="도근좌표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GI-LIST"/>
      <sheetName val="인건비"/>
      <sheetName val="최적단면"/>
      <sheetName val="공구원가계산"/>
      <sheetName val="PKG"/>
      <sheetName val="본부소개"/>
      <sheetName val="배관배선 단가조사"/>
      <sheetName val="일위대가집계"/>
      <sheetName val="교대(A1)"/>
      <sheetName val="사  업  비  수  지  예  산  서"/>
      <sheetName val="기계원가계_xd800_"/>
      <sheetName val="자료"/>
      <sheetName val="무근깨기"/>
      <sheetName val="공사총원가계多⾊"/>
      <sheetName val="연결관산출조서"/>
      <sheetName val="집계표(OPTION)"/>
      <sheetName val="왕십리방향"/>
      <sheetName val="주행"/>
      <sheetName val="4.포장집계"/>
      <sheetName val="평균H"/>
      <sheetName val="우수"/>
      <sheetName val="외주비"/>
      <sheetName val="SLAB"/>
      <sheetName val="공종"/>
      <sheetName val="가격조사서"/>
      <sheetName val="순공사비"/>
      <sheetName val="일_방수"/>
      <sheetName val="대상1"/>
      <sheetName val="FOOTING단면력"/>
      <sheetName val="평가데이터"/>
      <sheetName val="2.단면가정"/>
      <sheetName val="6.7.8.우물통"/>
      <sheetName val="3련 BOX"/>
      <sheetName val="Requirement(Work Crew)"/>
      <sheetName val="목표세부명세"/>
      <sheetName val="전체내역서"/>
      <sheetName val="견적조건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비탈면보호공수량산출"/>
      <sheetName val="다곡땭⾘"/>
      <sheetName val="제수변수량"/>
      <sheetName val="TARGET"/>
      <sheetName val="노무비계"/>
      <sheetName val="석문"/>
      <sheetName val="인지"/>
      <sheetName val="신흑2"/>
      <sheetName val="괴산"/>
      <sheetName val="단월"/>
      <sheetName val="산척"/>
      <sheetName val="바인드"/>
      <sheetName val="말뚝지지력산정"/>
      <sheetName val="C3"/>
      <sheetName val="(A)내역서"/>
      <sheetName val="요약서"/>
      <sheetName val="단"/>
      <sheetName val="시설물일위"/>
      <sheetName val="견"/>
      <sheetName val="I一般比"/>
      <sheetName val="건축내역서"/>
      <sheetName val="설비내역서"/>
      <sheetName val="전기내역서"/>
      <sheetName val="데이타"/>
      <sheetName val="식재인부"/>
      <sheetName val="Baby일_x0000__x0000__x0005_"/>
      <sheetName val="Baby일鄀谏Û"/>
      <sheetName val="저리조양"/>
      <sheetName val="1.설_x0000__x0000__x0005_"/>
      <sheetName val="1.설_x0000__x0000_Ā"/>
      <sheetName val="1.설壆⿜_x0000_"/>
      <sheetName val="30신설일위대가"/>
      <sheetName val="30집계표"/>
      <sheetName val="범례"/>
      <sheetName val="내역서01"/>
      <sheetName val="포장복구집계"/>
      <sheetName val="산업_x0000__x0000__x0005_"/>
      <sheetName val="YES-T"/>
      <sheetName val="관리비"/>
      <sheetName val="AHU집계"/>
      <sheetName val="공조기휀"/>
      <sheetName val="공조기"/>
      <sheetName val="시운전연료"/>
      <sheetName val="1TL종점(1)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3BL공동구 수량"/>
      <sheetName val="산출내역서"/>
      <sheetName val="간접재료비산출표-27-30"/>
      <sheetName val="신고분기설정참고"/>
      <sheetName val="01"/>
      <sheetName val="현금"/>
      <sheetName val="B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1공구원가계산서"/>
      <sheetName val="지선량"/>
      <sheetName val="신당동집계표"/>
      <sheetName val="신규일위대가"/>
      <sheetName val="날개벽수량표"/>
      <sheetName val="견적의뢰"/>
      <sheetName val="type-F"/>
      <sheetName val="금액집계"/>
      <sheetName val="내역서(총)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제직재"/>
      <sheetName val="설직재-1"/>
      <sheetName val="제-노임"/>
      <sheetName val="수량"/>
      <sheetName val="제출내역_(2)"/>
      <sheetName val="전차선로_물량표"/>
      <sheetName val="b_balj_x0000__x0000__x0005__x0000_彀"/>
      <sheetName val="b_balj_x0000__x0000__x0005__x0000_㻀"/>
      <sheetName val="DATA2000"/>
      <sheetName val="T13(P68~72,78)"/>
      <sheetName val="Baby일닑⾸_x0005_"/>
      <sheetName val="철근단면적"/>
      <sheetName val="설계서을"/>
      <sheetName val="소운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건축집계"/>
      <sheetName val="기성내역"/>
      <sheetName val="1을"/>
      <sheetName val="노견단위수량"/>
      <sheetName val="40총괄"/>
      <sheetName val="40집계"/>
      <sheetName val="곡관산근원본"/>
      <sheetName val="유동표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용산1(해보)"/>
      <sheetName val="TEST1"/>
      <sheetName val="산출2-기기동력"/>
      <sheetName val="EQT-ESTN"/>
      <sheetName val="자재 집계표"/>
      <sheetName val="가시설(TYPE-A)"/>
      <sheetName val="1호맨홀가감수량"/>
      <sheetName val="1호맨홀수량산출"/>
      <sheetName val="전정1"/>
      <sheetName val="철골"/>
      <sheetName val="마감산출"/>
      <sheetName val="와동수량"/>
      <sheetName val="입력정보"/>
      <sheetName val="횡배수관설치현황"/>
      <sheetName val="노임,재료비"/>
      <sheetName val="공사총원가계_x0000__x0000_"/>
      <sheetName val="공사총원가계芨-"/>
      <sheetName val="마-2.전화"/>
      <sheetName val="구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예산총괄표"/>
      <sheetName val="내역(한신APT)"/>
      <sheetName val="ENE-CAL 1"/>
      <sheetName val="진주방향"/>
      <sheetName val="유천배수장"/>
      <sheetName val="예정(3)"/>
      <sheetName val="동원(3)"/>
      <sheetName val="L형옹벽(key)"/>
      <sheetName val="금융비용"/>
      <sheetName val="펌프장토공수량산출"/>
      <sheetName val="woo_mac_"/>
      <sheetName val="예정_3_"/>
      <sheetName val="동원_3_"/>
      <sheetName val="I.설계조건"/>
      <sheetName val="2"/>
      <sheetName val="대운산출"/>
      <sheetName val="세목전체"/>
      <sheetName val="JUCKEY_x0000_"/>
      <sheetName val="하수처리장-토_x0002__x0004__x0004_"/>
      <sheetName val="ఀ᠀갇_x0001__x0000_"/>
      <sheetName val="bm(CIcable)"/>
      <sheetName val="건축(공종별내역서)"/>
      <sheetName val="조도계산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3.하중산정枵⿯_x0000__x0000_肨"/>
      <sheetName val="가락화장을지"/>
      <sheetName val="해전배수"/>
      <sheetName val="옹벽"/>
      <sheetName val="중간부"/>
      <sheetName val="MAT_N048"/>
      <sheetName val="하수처리_x0000__x0000_Ԁ_x0000_"/>
      <sheetName val="품셈총괄표"/>
      <sheetName val="실행"/>
      <sheetName val="유효성검사"/>
      <sheetName val="1.(5억 미만)원가계산서(지급) "/>
      <sheetName val="이토변실(A3-LINE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재료_x0000__x0000_Ԁ_x0000_"/>
      <sheetName val="L형옹벽단위수량(35)"/>
      <sheetName val="L형옹벽_x0006__x0004__x0004__x001a__x001b__x0003__x0004__x000b_"/>
      <sheetName val="_x0000__x0006__x0000__x0000__x0000__x0000_"/>
      <sheetName val="산출내역_x0000__x0000_Ԁ_x0000_"/>
      <sheetName val="공사비명세서"/>
      <sheetName val="변경내역대비표(2)"/>
      <sheetName val="경산"/>
      <sheetName val="간접"/>
      <sheetName val="일위대가(건축)"/>
      <sheetName val="인건-측정"/>
      <sheetName val="대가수량"/>
      <sheetName val="설산1.나"/>
      <sheetName val="본사S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감액총괄표"/>
      <sheetName val="정산내역서"/>
      <sheetName val="복통공Á_x0000_"/>
      <sheetName val="총집계"/>
      <sheetName val="GAS"/>
      <sheetName val="수안보-MBR1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FACTOR"/>
      <sheetName val="2000시행총괄"/>
      <sheetName val="기초자료"/>
      <sheetName val="석탄2ဴ_x0000_倀ﰨ"/>
      <sheetName val="석탄2쎕々/_x0000_"/>
      <sheetName val="표준건축비"/>
      <sheetName val="2000양배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토적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주현(해보)"/>
      <sheetName val="3.하중산정枵⿯"/>
      <sheetName val="석탄2ဴ"/>
      <sheetName val="사유"/>
      <sheetName val="증감내역"/>
      <sheetName val="99노임"/>
      <sheetName val="산출서"/>
      <sheetName val="증설시공분"/>
      <sheetName val="교대(A1-A2)"/>
      <sheetName val="금융"/>
      <sheetName val="화전내"/>
      <sheetName val="05년"/>
      <sheetName val="용소리교"/>
      <sheetName val="역T형(H=6.0) (2)"/>
      <sheetName val="제진헾"/>
      <sheetName val="주입재산출조서"/>
      <sheetName val="로우프"/>
      <sheetName val="데이터입력"/>
      <sheetName val="7.PILE  (돌출)"/>
      <sheetName val="개거산출내역"/>
      <sheetName val="[내역.XLS]A__MSOffice_Excel_wor_7"/>
      <sheetName val="화해(장︀跕"/>
      <sheetName val="J直材4"/>
      <sheetName val="자재(원원+원대)"/>
      <sheetName val="종배수관"/>
      <sheetName val="Rekap Addendum"/>
      <sheetName val="Har-mat"/>
      <sheetName val="일위대가-1"/>
      <sheetName val="유입_x0000_"/>
      <sheetName val="본체"/>
      <sheetName val="FB25JN"/>
      <sheetName val="기계공사"/>
      <sheetName val="본사공가현황"/>
      <sheetName val="원가계산서(변경)"/>
      <sheetName val="착공내_x0000__x0000_"/>
      <sheetName val="?_x000c_?_x000c_??耀僵䅛????_x0001_???‎ӥ_x001b_?_x000c_?_x000c_??"/>
      <sheetName val="?_x000c_?_x000c_??렀హ䆍????_x0001_???2?????_x001c_?_x000c_?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106C0300"/>
      <sheetName val="SORCE1"/>
      <sheetName val="Sensitivity"/>
      <sheetName val="설계기준"/>
      <sheetName val="내역1"/>
      <sheetName val="[내역.XLS]A__MSOffice_Excel_wor_8"/>
      <sheetName val="제잡비집계"/>
      <sheetName val="통합"/>
      <sheetName val="[내역.XLS]A__MSOffice_Excel_wor_9"/>
      <sheetName val="[내역.XLS]A__MSOffice_Excel_wo_10"/>
      <sheetName val="상하차비용(기계상차)"/>
      <sheetName val="수간보호"/>
      <sheetName val="운반비"/>
      <sheetName val="TOTAL_BOQ"/>
      <sheetName val="토공수량집계"/>
      <sheetName val="교대"/>
      <sheetName val="Hauptdaten"/>
      <sheetName val="입찰내역 발주처 양식"/>
      <sheetName val="흄관헐기(원본)"/>
      <sheetName val="배선DATA"/>
      <sheetName val="예산변경사항"/>
      <sheetName val="INSTR"/>
      <sheetName val="1.설Ꙩօ됨"/>
      <sheetName val="새공·"/>
      <sheetName val="아이콘"/>
      <sheetName val="[내역.XLS]A__MSOffice_Excel_wo_13"/>
      <sheetName val="[내역.XLS]A__MSOffice_Excel_wo_11"/>
      <sheetName val="산출내역"/>
      <sheetName val="내역(총)"/>
      <sheetName val="[내역.XLS]석탄2쎕々/_x0000_"/>
      <sheetName val="[내역.XLS]A__MSOffice_Excel_wo_12"/>
      <sheetName val="단가표"/>
      <sheetName val="COPk_x0000__x0000__x0001_Ԁ"/>
      <sheetName val="식재일위"/>
      <sheetName val="기계설비"/>
      <sheetName val="저"/>
      <sheetName val="[내역.XLS]A__MSOffice_Excel_wo_14"/>
      <sheetName val="재료"/>
      <sheetName val="남양주댠가표"/>
      <sheetName val="Medagama"/>
      <sheetName val="[내역.XLS]A__MSOffice_Excel_wo_21"/>
      <sheetName val="[내역.XLS]A__MSOffice_Excel_wo_16"/>
      <sheetName val="[내역.XLS]A__MSOffice_Excel_wo_15"/>
      <sheetName val="[내역.XLS]A__MSOffice_Excel_wo_17"/>
      <sheetName val="[내역.XLS]A__MSOffice_Excel_wo_18"/>
      <sheetName val="[내역.XLS]A__MSOffice_Excel_wo_19"/>
      <sheetName val="건축내역(안동)"/>
      <sheetName val="DATA(내업)"/>
      <sheetName val="[내역.XLS]A__MSOffice_Excel_wo_20"/>
      <sheetName val="[내역.XLS]A__MSOffice_Excel_wo_24"/>
      <sheetName val="[내역.XLS]A__MSOffice_Excel_wo_23"/>
      <sheetName val="[내역.XLS]A__MSOffice_Excel_wo_22"/>
      <sheetName val="[내역.XLS]A__MSOffice_Excel_wo_25"/>
      <sheetName val="1공구8.개쌃"/>
      <sheetName val="[내역.XLS]A__MSOffice_Excel_wo_32"/>
      <sheetName val="[내역.XLS]A__MSOffice_Excel_wo_26"/>
      <sheetName val="[내역.XLS]A__MSOffice_Excel_wo_27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4"/>
      <sheetName val="[내역.XLS]A__MSOffice_Excel_wo_33"/>
      <sheetName val="[내역.XLS]A__MSOffice_Excel_wo_35"/>
      <sheetName val="[내역.XLS]A__MSOffice_Excel_wo_36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집행예산"/>
      <sheetName val="아파트"/>
      <sheetName val="차선도색(1)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[내역.XLS]A__MSOffice_Excel_wo_50"/>
      <sheetName val="[내역.XLS]A__MSOffice_Excel_wo_52"/>
      <sheetName val="[내역.XLS]A__MSOffice_Excel_wo_51"/>
      <sheetName val="[내역.XLS]A__MSOffice_Excel_wo_54"/>
      <sheetName val="[내역.XLS]A__MSOffice_Excel_wo_53"/>
      <sheetName val="[내역.XLS]A__MSOffice_Excel_wo_55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옹벽식측구단위"/>
      <sheetName val="부대공Ⅱ"/>
      <sheetName val="수로교깨기"/>
      <sheetName val="깨기 총괄"/>
      <sheetName val="제비율"/>
      <sheetName val="일위대가목록"/>
      <sheetName val="집수정"/>
      <sheetName val="설계단Ä"/>
      <sheetName val="입찰결과보고"/>
      <sheetName val="단가결정"/>
      <sheetName val="설계단®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9"/>
      <sheetName val="Supplement2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BM"/>
      <sheetName val="[내역.XLS]A__MSOffice_Excel_wo_57"/>
      <sheetName val="[내역.XLS]A__MSOffice_Excel_wo_58"/>
      <sheetName val="간접비총_x0000_"/>
      <sheetName val="[내역.XLS]A__MSOffice_Excel_wo_60"/>
      <sheetName val="중기일위대가"/>
      <sheetName val="2Ვ쭻"/>
      <sheetName val="2_x0000__x0000__x0005_"/>
      <sheetName val="BQMPALOC"/>
      <sheetName val="[내역.XLS]A__MSOffice_Excel_wo_61"/>
      <sheetName val="하도급대비"/>
      <sheetName val="[내역.XLS]A__MSOffice_Excel_wo_62"/>
      <sheetName val="L형옹벽측구"/>
      <sheetName val="[내역.XLS]A__MSOffice_Excel_wo_63"/>
      <sheetName val="부서별(배부후)_계획"/>
      <sheetName val="[내역.XLS]A__MSOffice_Excel_w_121"/>
      <sheetName val="[내역.XLS]A__MSOffice_Excel_w_117"/>
      <sheetName val="[내역.XLS]A__MSOffice_Excel_wo_82"/>
      <sheetName val="[내역.XLS]A__MSOffice_Excel_wo_68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8"/>
      <sheetName val="[내역.XLS]A__MSOffice_Excel_w_120"/>
      <sheetName val="[내역.XLS]A__MSOffice_Excel_w_119"/>
      <sheetName val="[내역.XLS]A__MSOffice_Excel_w_122"/>
      <sheetName val="[내역.XLS]A__MSOffice_Excel_w_123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_134"/>
      <sheetName val="구조물공수량집계표 (2)"/>
      <sheetName val="단면"/>
      <sheetName val="J형측구단위수량"/>
      <sheetName val="냉연집ç"/>
      <sheetName val="기초목"/>
      <sheetName val="설비원가"/>
      <sheetName val="Sheet17"/>
      <sheetName val="건축집계표이수"/>
      <sheetName val="건축집계합계"/>
      <sheetName val="당정동경상이수"/>
      <sheetName val="당정동공통이수"/>
      <sheetName val="[내역.XLS]A__MSOffice_Excel_w_124"/>
      <sheetName val="thao-go"/>
      <sheetName val="[내역.XLS]A__MSOffice_Excel_w_125"/>
      <sheetName val="[내역.XLS]A__MSOffice_Excel_w_126"/>
      <sheetName val="[내역.XLS]A__MSOffice_Excel_w_128"/>
      <sheetName val="[내역.XLS]A__MSOffice_Excel_w_127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DESIGN CRITERIA"/>
      <sheetName val="아스팔트 포장총괄집계표"/>
      <sheetName val="[내역.XLS]A__MSOffice_Excel_w_131"/>
      <sheetName val="[내역.XLS]A__MSOffice_Excel_w_129"/>
      <sheetName val="당진1,2호기전선관설치및접지4차공사내역서-을지"/>
      <sheetName val="[내역.XLS]A__MSOffice_Excel_w_130"/>
      <sheetName val="[내역.XLS]A__MSOffice_Excel_w_132"/>
      <sheetName val="[내역.XLS]A__MSOffice_Excel_w_133"/>
      <sheetName val="총내"/>
      <sheetName val="QT_Ky_T11"/>
      <sheetName val="[내역.XLS]A__MSOffice_Excel_w_150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1SGATE97"/>
      <sheetName val="가⣐鳋"/>
      <sheetName val="가颌亸"/>
      <sheetName val="[내역.XLS]A__MSOffice_Excel_w_135"/>
      <sheetName val="[내역.XLS]A__MSOffice_Excel_w_136"/>
      <sheetName val="[내역.XLS]A__MSOffice_Excel_w_137"/>
      <sheetName val="[내역.XLS]A__MSOffice_Excel_w_138"/>
      <sheetName val="[내역.XLS]A__MSOffice_Excel_w_142"/>
      <sheetName val="[내역.XLS]A__MSOffice_Excel_w_139"/>
      <sheetName val="[내역.XLS]A__MSOffice_Excel_w_140"/>
      <sheetName val="[내역.XLS]A__MSOffice_Excel_w_141"/>
      <sheetName val="안산기계장치"/>
      <sheetName val="입력DATA"/>
      <sheetName val="cable-data"/>
      <sheetName val="정리내역"/>
      <sheetName val="[내역.XLS]A__MSOffice_Excel_w_143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_x0000__x0000__x0000__x0004__x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>
        <row r="1">
          <cell r="C1" t="str">
            <v>F_CODE</v>
          </cell>
        </row>
      </sheetData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>
        <row r="1">
          <cell r="C1" t="str">
            <v>F_CODE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/>
      <sheetData sheetId="875" refreshError="1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 refreshError="1"/>
      <sheetData sheetId="948"/>
      <sheetData sheetId="949"/>
      <sheetData sheetId="950"/>
      <sheetData sheetId="951"/>
      <sheetData sheetId="952"/>
      <sheetData sheetId="953" refreshError="1"/>
      <sheetData sheetId="954" refreshError="1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/>
      <sheetData sheetId="1069"/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/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/>
      <sheetData sheetId="1077"/>
      <sheetData sheetId="1078"/>
      <sheetData sheetId="1079"/>
      <sheetData sheetId="1080">
        <row r="1">
          <cell r="C1" t="str">
            <v>F_CODE</v>
          </cell>
        </row>
      </sheetData>
      <sheetData sheetId="1081"/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/>
      <sheetData sheetId="1085">
        <row r="1">
          <cell r="C1" t="str">
            <v>F_CODE</v>
          </cell>
        </row>
      </sheetData>
      <sheetData sheetId="1086"/>
      <sheetData sheetId="1087">
        <row r="1">
          <cell r="C1" t="str">
            <v>F_CODE</v>
          </cell>
        </row>
      </sheetData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>
        <row r="1">
          <cell r="C1" t="str">
            <v>F_CODE</v>
          </cell>
        </row>
      </sheetData>
      <sheetData sheetId="1099"/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/>
      <sheetData sheetId="1103">
        <row r="1">
          <cell r="C1" t="str">
            <v>F_CODE</v>
          </cell>
        </row>
      </sheetData>
      <sheetData sheetId="1104"/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1">
          <cell r="C1" t="str">
            <v>F_CODE</v>
          </cell>
        </row>
      </sheetData>
      <sheetData sheetId="1165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/>
      <sheetData sheetId="1406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>
        <row r="1">
          <cell r="C1" t="str">
            <v>F_CODE</v>
          </cell>
        </row>
      </sheetData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>
        <row r="1">
          <cell r="C1" t="str">
            <v>F_CODE</v>
          </cell>
        </row>
      </sheetData>
      <sheetData sheetId="1505">
        <row r="1">
          <cell r="C1" t="str">
            <v>F_CODE</v>
          </cell>
        </row>
      </sheetData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>
        <row r="1">
          <cell r="C1" t="str">
            <v>F_CODE</v>
          </cell>
        </row>
      </sheetData>
      <sheetData sheetId="1521">
        <row r="1">
          <cell r="C1" t="str">
            <v>F_CODE</v>
          </cell>
        </row>
      </sheetData>
      <sheetData sheetId="1522">
        <row r="1">
          <cell r="C1" t="str">
            <v>F_CODE</v>
          </cell>
        </row>
      </sheetData>
      <sheetData sheetId="1523">
        <row r="1">
          <cell r="C1" t="str">
            <v>F_CODE</v>
          </cell>
        </row>
      </sheetData>
      <sheetData sheetId="1524">
        <row r="1">
          <cell r="C1" t="str">
            <v>F_CODE</v>
          </cell>
        </row>
      </sheetData>
      <sheetData sheetId="1525">
        <row r="1">
          <cell r="C1" t="str">
            <v>F_CODE</v>
          </cell>
        </row>
      </sheetData>
      <sheetData sheetId="1526" refreshError="1"/>
      <sheetData sheetId="1527">
        <row r="1">
          <cell r="C1" t="str">
            <v>F_CODE</v>
          </cell>
        </row>
      </sheetData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 refreshError="1"/>
      <sheetData sheetId="1583">
        <row r="1">
          <cell r="C1" t="str">
            <v>F_CODE</v>
          </cell>
        </row>
      </sheetData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>
        <row r="1">
          <cell r="C1" t="str">
            <v>F_CODE</v>
          </cell>
        </row>
      </sheetData>
      <sheetData sheetId="1612"/>
      <sheetData sheetId="1613"/>
      <sheetData sheetId="1614"/>
      <sheetData sheetId="1615">
        <row r="1">
          <cell r="C1" t="str">
            <v>F_CODE</v>
          </cell>
        </row>
      </sheetData>
      <sheetData sheetId="1616" refreshError="1"/>
      <sheetData sheetId="1617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/>
      <sheetData sheetId="1673"/>
      <sheetData sheetId="1674"/>
      <sheetData sheetId="1675"/>
      <sheetData sheetId="1676"/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/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/>
      <sheetData sheetId="1686"/>
      <sheetData sheetId="1687"/>
      <sheetData sheetId="1688">
        <row r="1">
          <cell r="C1" t="str">
            <v>F_CODE</v>
          </cell>
        </row>
      </sheetData>
      <sheetData sheetId="1689"/>
      <sheetData sheetId="1690"/>
      <sheetData sheetId="1691"/>
      <sheetData sheetId="1692"/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/>
      <sheetData sheetId="1696">
        <row r="1">
          <cell r="C1" t="str">
            <v>F_CODE</v>
          </cell>
        </row>
      </sheetData>
      <sheetData sheetId="1697"/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>
        <row r="1">
          <cell r="C1" t="str">
            <v>F_CODE</v>
          </cell>
        </row>
      </sheetData>
      <sheetData sheetId="1704"/>
      <sheetData sheetId="1705"/>
      <sheetData sheetId="1706">
        <row r="1">
          <cell r="C1" t="str">
            <v>F_CODE</v>
          </cell>
        </row>
      </sheetData>
      <sheetData sheetId="1707"/>
      <sheetData sheetId="1708"/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/>
      <sheetData sheetId="1712"/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/>
      <sheetData sheetId="1716"/>
      <sheetData sheetId="1717"/>
      <sheetData sheetId="1718"/>
      <sheetData sheetId="1719">
        <row r="1">
          <cell r="C1" t="str">
            <v>F_CODE</v>
          </cell>
        </row>
      </sheetData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>
        <row r="1">
          <cell r="C1" t="str">
            <v>F_CODE</v>
          </cell>
        </row>
      </sheetData>
      <sheetData sheetId="1730"/>
      <sheetData sheetId="1731"/>
      <sheetData sheetId="1732"/>
      <sheetData sheetId="1733"/>
      <sheetData sheetId="1734"/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>
        <row r="1">
          <cell r="C1" t="str">
            <v>F_CODE</v>
          </cell>
        </row>
      </sheetData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자재집계(장曬"/>
      <sheetName val="집계표"/>
      <sheetName val="단가표"/>
      <sheetName val="단위량당중기"/>
      <sheetName val="투찰추정"/>
      <sheetName val="젖지"/>
      <sheetName val="일위대가"/>
      <sheetName val="측량요율"/>
      <sheetName val="N賃率-職"/>
      <sheetName val="#REF"/>
      <sheetName val="신우"/>
      <sheetName val="단가일람"/>
      <sheetName val="조경일람"/>
      <sheetName val="Sheet3"/>
      <sheetName val="6PILE  (돌출)"/>
      <sheetName val="갑지1"/>
      <sheetName val="소형맨홀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조명시설"/>
      <sheetName val="파일의이용"/>
      <sheetName val="단가"/>
      <sheetName val="8.PILE  (돌출)"/>
      <sheetName val="기초자료"/>
      <sheetName val="단가산출"/>
      <sheetName val="시설수량표"/>
      <sheetName val="식재수량표"/>
      <sheetName val="소포내역 (2)"/>
      <sheetName val="포장절단"/>
      <sheetName val="COST"/>
      <sheetName val="1안"/>
      <sheetName val="수량집계"/>
      <sheetName val="토사(PE)"/>
      <sheetName val="백암비스타내역"/>
      <sheetName val="설직재-1"/>
      <sheetName val="2공구산출내역"/>
      <sheetName val="일위대가(4층원격)"/>
      <sheetName val="교각계산"/>
      <sheetName val="원가&amp;하도급원가"/>
      <sheetName val="단가조사"/>
      <sheetName val="일용노임단가"/>
      <sheetName val="안전시설내역서"/>
      <sheetName val="단면별연장"/>
      <sheetName val="분수공별 면적"/>
      <sheetName val="관로조직표"/>
      <sheetName val="전체내역서"/>
      <sheetName val="CON'C"/>
      <sheetName val="일위대가표"/>
      <sheetName val="SG"/>
      <sheetName val="내역서2안"/>
      <sheetName val="일위대가(건축)"/>
      <sheetName val="내역서"/>
      <sheetName val="COVER"/>
      <sheetName val="사각1,특1호"/>
      <sheetName val="갑지(추정)"/>
      <sheetName val="일위목록"/>
      <sheetName val="공사자료입력"/>
      <sheetName val="설계예산서(견적서)"/>
      <sheetName val="공통단가"/>
      <sheetName val="운반비"/>
      <sheetName val="총총괄표"/>
      <sheetName val="수안보-MBR1"/>
      <sheetName val="입출재고현황 (2)"/>
      <sheetName val="기계경비일람"/>
      <sheetName val="노임"/>
      <sheetName val="토목주소"/>
      <sheetName val="프랜트면허"/>
      <sheetName val="일위(PN)"/>
      <sheetName val="U-TYPE(1)"/>
      <sheetName val="중기일위대가"/>
      <sheetName val="D-경비1"/>
      <sheetName val="INPUT"/>
      <sheetName val="장암제_"/>
      <sheetName val="부하계산서"/>
      <sheetName val="갑지"/>
      <sheetName val="증감내역서"/>
      <sheetName val="단"/>
      <sheetName val="별첨-기계경비 산출목록"/>
      <sheetName val="내역서1999.8최종"/>
      <sheetName val="6공구(당초)"/>
      <sheetName val="대비"/>
      <sheetName val="XL4Poppy"/>
      <sheetName val="단위량당중기사용료"/>
      <sheetName val="자재일람"/>
      <sheetName val="견적사양비교표"/>
      <sheetName val="설계개요"/>
      <sheetName val="7.PILE  (돌출)"/>
      <sheetName val="단위수량"/>
      <sheetName val="복주식단위수량"/>
      <sheetName val="기계"/>
      <sheetName val="EP0618"/>
      <sheetName val="2000,9월 일위"/>
      <sheetName val="총괄"/>
      <sheetName val="건축내역"/>
      <sheetName val="96노임기준"/>
      <sheetName val="단위목록"/>
      <sheetName val="기계경비목록1"/>
      <sheetName val="1단계"/>
      <sheetName val="단가비교표"/>
      <sheetName val="예산서"/>
      <sheetName val="노무비 근거"/>
      <sheetName val="단가표 (2)"/>
      <sheetName val="복리후생비9월(동방)"/>
      <sheetName val="사회복지관"/>
      <sheetName val="복리"/>
      <sheetName val="Macro1"/>
      <sheetName val="설비"/>
      <sheetName val="노임,재료비"/>
      <sheetName val="내역"/>
      <sheetName val="소비자가"/>
      <sheetName val="건축내역서"/>
      <sheetName val="설비내역서"/>
      <sheetName val="전기내역서"/>
      <sheetName val="2001년계약내력출력분"/>
      <sheetName val="1차기성분내력"/>
      <sheetName val="단가(1)"/>
      <sheetName val="96보완계획7_12"/>
      <sheetName val="6PILE__(돌출)"/>
      <sheetName val="노무비_근거"/>
      <sheetName val="8_PILE__(돌출)"/>
      <sheetName val="7_PILE__(돌출)"/>
      <sheetName val="단가표_(2)"/>
      <sheetName val="장암제_1"/>
      <sheetName val="96보완계획7_121"/>
      <sheetName val="6PILE__(돌출)1"/>
      <sheetName val="노무비_근거1"/>
      <sheetName val="8_PILE__(돌출)1"/>
      <sheetName val="7_PILE__(돌출)1"/>
      <sheetName val="단가표_(2)1"/>
      <sheetName val="장암제_2"/>
      <sheetName val="96보완계획7_122"/>
      <sheetName val="6PILE__(돌출)2"/>
      <sheetName val="노무비_근거2"/>
      <sheetName val="8_PILE__(돌출)2"/>
      <sheetName val="7_PILE__(돌출)2"/>
      <sheetName val="단가표_(2)2"/>
      <sheetName val="합천내역"/>
      <sheetName val="불법주정차"/>
      <sheetName val="Mc1"/>
      <sheetName val="경산"/>
      <sheetName val="13년 하반기노무비"/>
      <sheetName val="용수로조직"/>
      <sheetName val="타견적(을)"/>
      <sheetName val="기기리스트"/>
      <sheetName val="S12"/>
      <sheetName val="물가대비표"/>
      <sheetName val="요율"/>
      <sheetName val="단가대비표"/>
      <sheetName val="날개벽(좌,우=60도-4개)"/>
      <sheetName val="제직재"/>
      <sheetName val="제-노임"/>
      <sheetName val="직재"/>
      <sheetName val="단위량"/>
      <sheetName val="재료집계표2"/>
      <sheetName val="토적집계표"/>
      <sheetName val="금액내역서"/>
      <sheetName val="음성방향"/>
      <sheetName val="JUCKEYK"/>
      <sheetName val="출입구총집계"/>
      <sheetName val="3~7.기성현황"/>
      <sheetName val="설계명세서"/>
      <sheetName val="을지"/>
      <sheetName val="설계예시"/>
      <sheetName val="일위_파일"/>
      <sheetName val="수원공공사비"/>
      <sheetName val="가로등내역서"/>
      <sheetName val="제진기"/>
      <sheetName val="차액보증"/>
      <sheetName val="조견표"/>
      <sheetName val="화산경계"/>
      <sheetName val="J형측구단위수량"/>
      <sheetName val="횡 연장"/>
      <sheetName val="서식"/>
      <sheetName val="재료표"/>
      <sheetName val="일위대가목차"/>
      <sheetName val="대,유,램"/>
      <sheetName val="날개벽"/>
      <sheetName val="정공공사"/>
      <sheetName val="단가집계목록"/>
      <sheetName val="1. 설계조건 2.단면가정 3. 하중계산"/>
      <sheetName val="DATA 입력란"/>
      <sheetName val="노임이"/>
      <sheetName val="개요"/>
      <sheetName val="단위준설량산출표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돈암사업"/>
      <sheetName val="전원계측기지수"/>
      <sheetName val="인건비"/>
      <sheetName val="토목"/>
      <sheetName val="환율"/>
      <sheetName val="자  재"/>
      <sheetName val="건축외주"/>
      <sheetName val="수문보고"/>
      <sheetName val="단위가격"/>
      <sheetName val="공문(신)"/>
      <sheetName val="정렬"/>
      <sheetName val="뚝토공"/>
      <sheetName val="일위대가목록"/>
      <sheetName val="공종"/>
      <sheetName val="참조 (2)"/>
      <sheetName val="Sheet1 (2)"/>
      <sheetName val="토량1-1"/>
      <sheetName val="냉천부속동"/>
      <sheetName val="단가대비"/>
      <sheetName val="48단가"/>
      <sheetName val="진주방향"/>
      <sheetName val="마산방향"/>
      <sheetName val="마산방향철근집계"/>
      <sheetName val="ⴭⴭⴭⴭⴭ"/>
      <sheetName val="내역단가"/>
      <sheetName val="일위단가"/>
      <sheetName val="49단가"/>
      <sheetName val="실행예산서"/>
      <sheetName val="공종목록표"/>
      <sheetName val="토공(우물통,기타) "/>
      <sheetName val="일용노임단가2001상"/>
      <sheetName val="참조자료"/>
      <sheetName val="단산목록"/>
      <sheetName val="매설지선굴착"/>
      <sheetName val="철거산출근거"/>
      <sheetName val="기계경비(시간당)"/>
      <sheetName val="램머"/>
      <sheetName val="배전단가2"/>
      <sheetName val="노무비"/>
      <sheetName val="토목-물가"/>
      <sheetName val="설계조건"/>
      <sheetName val="Sheet15"/>
      <sheetName val="Sheet4"/>
      <sheetName val="nde_request"/>
      <sheetName val="FB25JN"/>
      <sheetName val="중기사용료"/>
      <sheetName val="DATA1"/>
      <sheetName val="CABLE SIZE-1"/>
      <sheetName val="자료"/>
      <sheetName val="단가최종"/>
      <sheetName val="대가목록"/>
      <sheetName val="배수관산출"/>
      <sheetName val="비탈면보호공수량산출"/>
      <sheetName val="이토변실(A3-LINE)"/>
      <sheetName val="일위"/>
      <sheetName val="조건"/>
      <sheetName val="몸체(460×600)"/>
      <sheetName val="EQ-R1"/>
      <sheetName val="토적단위"/>
      <sheetName val="중기"/>
      <sheetName val="부대내역"/>
      <sheetName val="수목표준대가"/>
      <sheetName val="Macro2"/>
      <sheetName val="터파기및재료"/>
      <sheetName val="설계변경내역서"/>
      <sheetName val="배수공"/>
      <sheetName val="data"/>
      <sheetName val="횡배수관단위수량"/>
      <sheetName val="기계경비"/>
      <sheetName val="경비"/>
      <sheetName val="별총"/>
      <sheetName val="포설list원본"/>
      <sheetName val="실행철강하도"/>
      <sheetName val="CTEMCOST"/>
      <sheetName val="맨홀토공산출"/>
      <sheetName val="산근"/>
      <sheetName val="품목현황"/>
      <sheetName val="출고대장"/>
      <sheetName val="2014년 상반기건설노임"/>
      <sheetName val="한강운반비"/>
      <sheetName val="1.설계조건"/>
      <sheetName val="맨홀_공사비"/>
      <sheetName val="유림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9">
          <cell r="O59">
            <v>82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70%"/>
      <sheetName val="내역"/>
      <sheetName val="설 계"/>
      <sheetName val="포장공"/>
      <sheetName val="토공"/>
      <sheetName val="단가조사"/>
      <sheetName val="일위대가"/>
      <sheetName val="연결임시"/>
      <sheetName val="2.냉난방설비공사"/>
      <sheetName val="Sheet1"/>
      <sheetName val="ABUT수량-A1"/>
      <sheetName val="BID"/>
      <sheetName val="구미4단2"/>
      <sheetName val="수지예산"/>
      <sheetName val="일위대가(가설)"/>
      <sheetName val="가로등내역서"/>
      <sheetName val="작성"/>
      <sheetName val="SUMMARY"/>
      <sheetName val="PAINT"/>
      <sheetName val="일위_파일"/>
      <sheetName val="노무비"/>
      <sheetName val="6PILE  (돌출)"/>
      <sheetName val="갑지(추정)"/>
      <sheetName val="수량산출"/>
      <sheetName val="Sheet4"/>
      <sheetName val="골조시행"/>
      <sheetName val="Sheet1 (2)"/>
      <sheetName val="96보완계획7.12"/>
      <sheetName val="설계내역서"/>
      <sheetName val="교각1"/>
      <sheetName val="구조물공1"/>
      <sheetName val="배수및구조물공1"/>
      <sheetName val="내역서"/>
      <sheetName val="관급자재"/>
      <sheetName val="총집계표"/>
      <sheetName val="2공구산출내역"/>
      <sheetName val="공사비산출내역"/>
      <sheetName val="3.건축(현장안)"/>
      <sheetName val="일위대가목차"/>
      <sheetName val="#REF"/>
      <sheetName val="견적"/>
      <sheetName val="A3.공사비 검토"/>
      <sheetName val="C3.토목_옹벽"/>
      <sheetName val="시설물기초"/>
      <sheetName val="해외(원화)"/>
      <sheetName val="을지"/>
      <sheetName val="물량표"/>
      <sheetName val="수정시산표"/>
      <sheetName val="매출채권 및 담보비율 변동"/>
      <sheetName val="설계예시"/>
      <sheetName val="PSCbeam설계"/>
      <sheetName val="노임이"/>
      <sheetName val="대목"/>
      <sheetName val="의왕내역"/>
      <sheetName val="코드표"/>
      <sheetName val="갑지"/>
      <sheetName val="단"/>
      <sheetName val="기초단가"/>
      <sheetName val="재집"/>
      <sheetName val="직재"/>
      <sheetName val="2000년1차"/>
      <sheetName val="실행"/>
      <sheetName val="배수장토목공사비"/>
      <sheetName val="APT"/>
      <sheetName val="도급원가"/>
      <sheetName val="데이타"/>
      <sheetName val="노임단가"/>
      <sheetName val="집계표"/>
      <sheetName val="부대내역"/>
      <sheetName val="기초코드"/>
      <sheetName val="비교1"/>
      <sheetName val="1차 내역서"/>
      <sheetName val="이토변실(A3-LINE)"/>
      <sheetName val="N賃率-職"/>
      <sheetName val="품의서"/>
      <sheetName val="단위중량"/>
      <sheetName val="10월"/>
      <sheetName val="지급자재"/>
      <sheetName val="Sheet2"/>
      <sheetName val="기둥(원형)"/>
      <sheetName val="기초공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단가조사서"/>
      <sheetName val="단가표"/>
      <sheetName val="ML"/>
      <sheetName val="단  가  대  비  표"/>
      <sheetName val="일  위  대  가  목  록"/>
      <sheetName val="견적서"/>
      <sheetName val="규격"/>
      <sheetName val="완성차 미수금"/>
      <sheetName val="Mc1"/>
      <sheetName val="INPUT"/>
      <sheetName val="대비"/>
      <sheetName val="전기BOX내역서"/>
      <sheetName val="단가산출서"/>
      <sheetName val="장비사양"/>
      <sheetName val="식재일위대가"/>
      <sheetName val="토목주소"/>
      <sheetName val="프랜트면허"/>
      <sheetName val="내역서2안"/>
      <sheetName val="Total"/>
      <sheetName val="업무분장"/>
      <sheetName val="실행대비"/>
      <sheetName val="강북라우터"/>
      <sheetName val="COST"/>
      <sheetName val="전기"/>
      <sheetName val="설변물량"/>
      <sheetName val="공통가설"/>
      <sheetName val="동해title"/>
      <sheetName val="기계설비-물가변동"/>
      <sheetName val="단가"/>
      <sheetName val="보할공정"/>
      <sheetName val="공통단가"/>
      <sheetName val="운반비"/>
      <sheetName val="2000양배"/>
      <sheetName val="1.설계조건"/>
      <sheetName val="SUMMARY(S)"/>
      <sheetName val="교통대책내역"/>
      <sheetName val="가도공"/>
      <sheetName val="안전시설내역서"/>
      <sheetName val="내역(토목2)11-7"/>
      <sheetName val="건축내역"/>
      <sheetName val="인건-측정"/>
      <sheetName val="전기변내역"/>
      <sheetName val="공통가설공사"/>
      <sheetName val="외주"/>
      <sheetName val="2F 회의실견적(5_14 일대)"/>
      <sheetName val="Macro1"/>
      <sheetName val="JA8-4"/>
      <sheetName val="노임"/>
      <sheetName val="일위목록"/>
      <sheetName val="6공구(당초)"/>
      <sheetName val="직노"/>
      <sheetName val="고창방향"/>
      <sheetName val="공사개요"/>
      <sheetName val="자료"/>
      <sheetName val="기자재비"/>
      <sheetName val="공사비총괄표"/>
      <sheetName val="경산"/>
      <sheetName val="단가비교표"/>
      <sheetName val="일위(설)"/>
      <sheetName val="설계"/>
      <sheetName val="품셈표"/>
      <sheetName val="준검 내역서"/>
      <sheetName val="공정코드"/>
      <sheetName val="단가산출"/>
      <sheetName val="터파기및재료"/>
      <sheetName val="수량집계"/>
      <sheetName val="배수공"/>
      <sheetName val="99총공사내역서"/>
      <sheetName val="식재인부"/>
      <sheetName val="날개벽"/>
      <sheetName val="1호맨홀토공"/>
      <sheetName val="BOX전기내역"/>
      <sheetName val="토목"/>
      <sheetName val="설-원가"/>
      <sheetName val="원가"/>
      <sheetName val="데리네이타현황"/>
      <sheetName val="갱문및옹벽집계"/>
      <sheetName val="P.M 별"/>
      <sheetName val="수량산출내역1115"/>
      <sheetName val="설계예산2"/>
      <sheetName val="신대방33(적용)"/>
      <sheetName val="코드"/>
      <sheetName val="패널"/>
      <sheetName val="설계서을"/>
      <sheetName val="BOX수량"/>
      <sheetName val="일반공사"/>
      <sheetName val="소일위대가코드표"/>
      <sheetName val="현장"/>
      <sheetName val="DATE"/>
      <sheetName val="하부철근수량"/>
      <sheetName val="흥양2교토공집계표"/>
      <sheetName val="물가대비표"/>
      <sheetName val="용산1(해보)"/>
      <sheetName val="업체별기성내역"/>
      <sheetName val="단면"/>
      <sheetName val="수목표준대가"/>
      <sheetName val="국영"/>
      <sheetName val="유림골조"/>
      <sheetName val="16-1"/>
      <sheetName val="실행내역서 "/>
      <sheetName val="손익분석"/>
      <sheetName val="부재리스트"/>
      <sheetName val="공문"/>
      <sheetName val="도급FORM"/>
      <sheetName val="일위대가(건축)"/>
      <sheetName val="철거산출근거"/>
      <sheetName val="적정심사"/>
      <sheetName val="2.건축"/>
      <sheetName val="자료입력"/>
      <sheetName val="별표 "/>
      <sheetName val="단가조정"/>
      <sheetName val="평가데이터"/>
      <sheetName val="진주방향"/>
      <sheetName val="마산방향"/>
      <sheetName val="마산방향철근집계"/>
      <sheetName val="기초"/>
      <sheetName val="기계내역"/>
      <sheetName val="램머"/>
      <sheetName val="기계경비(시간당)"/>
      <sheetName val="물가자료"/>
      <sheetName val="TEL"/>
      <sheetName val="부대대비"/>
      <sheetName val="냉연집계"/>
      <sheetName val="CTEMCOST"/>
      <sheetName val="목표세부명세"/>
      <sheetName val="배수내역"/>
      <sheetName val="실행철강하도"/>
      <sheetName val="방호시설검토"/>
      <sheetName val="일위대가(출입)"/>
      <sheetName val="실행간접비용"/>
      <sheetName val="갑지(요약)"/>
      <sheetName val="Proposal"/>
      <sheetName val="재료집계표"/>
      <sheetName val="DATA 입력란"/>
      <sheetName val="1. 설계조건 2.단면가정 3. 하중계산"/>
      <sheetName val="굴화내역"/>
      <sheetName val="요율"/>
      <sheetName val="설비내역서"/>
      <sheetName val="건축내역서"/>
      <sheetName val="전기내역서"/>
      <sheetName val="정부노임단가"/>
      <sheetName val="공사비명세서"/>
      <sheetName val="Y-WORK"/>
      <sheetName val="Sheet3"/>
      <sheetName val="CON'C"/>
      <sheetName val="설계서"/>
      <sheetName val="3.공통공사대비"/>
      <sheetName val="Sheet15"/>
      <sheetName val="백암비스타내역"/>
      <sheetName val="DATA"/>
      <sheetName val="예산"/>
      <sheetName val="9GNG운반"/>
      <sheetName val="조명시설"/>
      <sheetName val="참조M"/>
      <sheetName val="건축공사 집계표"/>
      <sheetName val="골조"/>
      <sheetName val="덤프트럭계수"/>
      <sheetName val="공사비집계"/>
      <sheetName val="내역5"/>
      <sheetName val="예산내역"/>
      <sheetName val="총괄수지표"/>
      <sheetName val="개산공사비"/>
      <sheetName val="현장관리비"/>
      <sheetName val="콤보박스와 리스트박스의 연결"/>
      <sheetName val="식재가격"/>
      <sheetName val="식재총괄"/>
      <sheetName val="단가표 (2)"/>
      <sheetName val="물가시세"/>
      <sheetName val="적용건축"/>
      <sheetName val="설계변경총괄표(계산식)"/>
      <sheetName val="자재표"/>
      <sheetName val="96노임기준"/>
      <sheetName val="전력"/>
      <sheetName val="6호기"/>
      <sheetName val="투찰목록"/>
      <sheetName val="5사남"/>
      <sheetName val="내역서(기계)"/>
      <sheetName val="연습"/>
      <sheetName val="목차 및 표지"/>
      <sheetName val="1기성검사원"/>
      <sheetName val="기성검사원"/>
      <sheetName val="2기성산출범위요약서"/>
      <sheetName val="남양주댠가표"/>
      <sheetName val="하도급기성_(2)"/>
      <sheetName val="하도급단가산출_(2)"/>
      <sheetName val="설_계"/>
      <sheetName val="예가표"/>
      <sheetName val="전선 및 전선관"/>
      <sheetName val="기계설비"/>
      <sheetName val="확약서"/>
      <sheetName val="b_balju_cho"/>
      <sheetName val="4-10"/>
      <sheetName val="물량표S"/>
      <sheetName val="전담운영PM"/>
      <sheetName val="hvac(제어동)"/>
      <sheetName val="구리토평1전기"/>
      <sheetName val="도대하도변경최종정산조경"/>
      <sheetName val="증감대비"/>
      <sheetName val="부분별수량산출(조합기초)"/>
      <sheetName val="2000.05"/>
      <sheetName val="98지급계획"/>
      <sheetName val="영업.일1"/>
      <sheetName val="대차대조표"/>
      <sheetName val="9-1차이내역"/>
      <sheetName val="인건비 "/>
      <sheetName val="FAB별"/>
      <sheetName val="본부장"/>
      <sheetName val="콘크리트타설집계표"/>
      <sheetName val="CR CODE"/>
      <sheetName val="부서CODE"/>
      <sheetName val="THEME CODE"/>
      <sheetName val="구의33고"/>
      <sheetName val="증감내역서"/>
      <sheetName val="도봉2지구"/>
      <sheetName val="중기조종사 단위단가"/>
      <sheetName val="시설물일위"/>
      <sheetName val="인천제철"/>
      <sheetName val="수목데이타 "/>
      <sheetName val="제품별단가"/>
      <sheetName val="제품별절단길이-0628"/>
      <sheetName val="토목공종세부"/>
      <sheetName val="200"/>
      <sheetName val="ELECTRIC"/>
      <sheetName val="토사(PE)"/>
      <sheetName val="빌딩 안내"/>
      <sheetName val="전체도급"/>
      <sheetName val="DATA 입력부"/>
      <sheetName val="구조물검사요청서"/>
      <sheetName val="관리대장"/>
      <sheetName val="기초일위대가"/>
      <sheetName val="단가대비표"/>
      <sheetName val="WORK"/>
      <sheetName val="총괄내역서"/>
      <sheetName val="계수시트"/>
      <sheetName val="J형측구단위수량"/>
      <sheetName val="S1,3"/>
      <sheetName val="1.설계기준"/>
      <sheetName val="밸브설치"/>
      <sheetName val="토목내역서 (도급단가)"/>
      <sheetName val="초기화면"/>
      <sheetName val="BCK3672"/>
      <sheetName val="슬래브수량"/>
      <sheetName val="총괄"/>
      <sheetName val="날개벽수량표"/>
      <sheetName val="토공수량"/>
      <sheetName val="단위목록"/>
      <sheetName val="기계경비목록"/>
      <sheetName val="기계경비일람"/>
      <sheetName val="동수"/>
      <sheetName val="BSD (2)"/>
      <sheetName val="계약내역서"/>
      <sheetName val="주소록"/>
      <sheetName val="남양주부대"/>
      <sheetName val="내역서적용수량"/>
      <sheetName val="가시설단위수량"/>
      <sheetName val="단위수량"/>
      <sheetName val="단가및재료비"/>
      <sheetName val="집행현황"/>
      <sheetName val="예총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시운전연료비"/>
      <sheetName val="1차설계변경내역"/>
      <sheetName val="품셈TABLE"/>
      <sheetName val="지질조사"/>
      <sheetName val="설계기준"/>
      <sheetName val="내역1"/>
      <sheetName val="금액내역서"/>
      <sheetName val="대림경상68억"/>
      <sheetName val="역T형교대(말뚝기초)"/>
      <sheetName val="정공공사"/>
      <sheetName val="인제내역"/>
      <sheetName val="장비"/>
      <sheetName val="산근1"/>
      <sheetName val="노무"/>
      <sheetName val="자재"/>
      <sheetName val="간접"/>
      <sheetName val="건축"/>
      <sheetName val="간접비"/>
      <sheetName val="BOM-Form A.1.III"/>
      <sheetName val="CB"/>
      <sheetName val="결재갑지"/>
      <sheetName val="설계명세서"/>
      <sheetName val="목차"/>
      <sheetName val="연돌일위집계"/>
      <sheetName val="두정2차"/>
      <sheetName val="일위대가(1)"/>
      <sheetName val="설비원가"/>
      <sheetName val="표지"/>
      <sheetName val="신우"/>
      <sheetName val="투찰추정"/>
      <sheetName val="등록업체(031124)"/>
      <sheetName val="내역서(전기)"/>
      <sheetName val="경비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실행예산서"/>
      <sheetName val="적용단가"/>
      <sheetName val="자동제어"/>
      <sheetName val="일용노임단가"/>
      <sheetName val="시험비단가"/>
      <sheetName val="설비2차"/>
      <sheetName val="소요자재"/>
      <sheetName val="정산내역서"/>
      <sheetName val="입력"/>
      <sheetName val="제품표준규격"/>
      <sheetName val="사용자정의"/>
      <sheetName val="돈암사업"/>
      <sheetName val="Baby일위대가"/>
      <sheetName val="1.우편집중내역서"/>
      <sheetName val="단면가정"/>
      <sheetName val="출력은 금물"/>
      <sheetName val="7.자동제어공사"/>
      <sheetName val="1공구계약서"/>
      <sheetName val="우수공,맨홀,집수정"/>
      <sheetName val="금융비용"/>
      <sheetName val="3.내역서"/>
      <sheetName val="sand토적"/>
      <sheetName val="적용기준"/>
      <sheetName val="수토공단위당"/>
      <sheetName val="공사원가계산서"/>
      <sheetName val="분전반"/>
      <sheetName val="한수원"/>
      <sheetName val="기본단가"/>
      <sheetName val="인건비단가"/>
      <sheetName val="EJ"/>
      <sheetName val="토공촕괄"/>
      <sheetName val="아파트"/>
      <sheetName val="가격조사서"/>
      <sheetName val="원가계산서"/>
      <sheetName val="전통건설"/>
      <sheetName val="주소"/>
      <sheetName val="도로단위당"/>
      <sheetName val="제2호단위수량"/>
      <sheetName val="상무2지구(공사) (8)"/>
      <sheetName val="삭제금지단가"/>
      <sheetName val="냉천부속동"/>
      <sheetName val="토량1-1"/>
      <sheetName val="일위대가목록"/>
      <sheetName val="9811"/>
      <sheetName val="예산대비"/>
      <sheetName val="기초일위"/>
      <sheetName val="시설일위"/>
      <sheetName val="조명일위"/>
      <sheetName val="소방"/>
      <sheetName val="집계"/>
      <sheetName val="구조물공"/>
      <sheetName val="CAUDIT"/>
      <sheetName val="인건비"/>
      <sheetName val="wall"/>
      <sheetName val="환율"/>
      <sheetName val="b_balju-단가단가단가"/>
      <sheetName val="전시관"/>
      <sheetName val="길어깨(현황)"/>
      <sheetName val="단중표"/>
      <sheetName val="49단가"/>
      <sheetName val="일위"/>
      <sheetName val="보안등"/>
      <sheetName val="b_balju"/>
      <sheetName val="단가(1)"/>
      <sheetName val="수량산출서"/>
      <sheetName val="물량내역"/>
      <sheetName val="한일양산"/>
      <sheetName val="매설지선굴착"/>
      <sheetName val="공량산출서"/>
      <sheetName val="총괄표"/>
      <sheetName val="도급내역"/>
      <sheetName val="잡비계산"/>
      <sheetName val="9509"/>
      <sheetName val="입찰보고"/>
      <sheetName val="단면제원"/>
      <sheetName val="Sheet5"/>
      <sheetName val="inv(IT)"/>
      <sheetName val="관로내역원"/>
      <sheetName val="제1장"/>
      <sheetName val="(A)내역서"/>
      <sheetName val="열린교실"/>
      <sheetName val="개요"/>
      <sheetName val="현장관리"/>
      <sheetName val="경영상태"/>
      <sheetName val="777"/>
      <sheetName val="예정(3)"/>
      <sheetName val="동원(3)"/>
      <sheetName val="설계흐름도"/>
      <sheetName val="TYPE-A"/>
      <sheetName val="8.PILE  (돌출)"/>
      <sheetName val="터널조도"/>
      <sheetName val="사용성검토"/>
      <sheetName val="수안보-MBR1"/>
      <sheetName val="도장수량(하1)"/>
      <sheetName val="주형"/>
      <sheetName val="Sheet17"/>
      <sheetName val="가설건물"/>
      <sheetName val="명세서"/>
      <sheetName val="예산변경사항"/>
      <sheetName val="원형1호맨홀토공수량"/>
      <sheetName val="경비2내역"/>
      <sheetName val="C1ㅇ"/>
      <sheetName val="내역서 (2)"/>
      <sheetName val="인상효1"/>
      <sheetName val="base"/>
      <sheetName val="Macro(전선)"/>
      <sheetName val="암거단위-1련"/>
      <sheetName val="참조"/>
      <sheetName val="덕전리"/>
      <sheetName val="저"/>
      <sheetName val="구천"/>
      <sheetName val="사원등록"/>
      <sheetName val="호봉 (2)"/>
      <sheetName val="6PILE__(돌출)"/>
      <sheetName val="감시단가"/>
      <sheetName val="단가일람"/>
      <sheetName val="조경일람"/>
      <sheetName val="XREF"/>
      <sheetName val="사업수지"/>
      <sheetName val="4.주beam"/>
      <sheetName val="도기류"/>
      <sheetName val="이페이지 절대 지우거나 수정 금지"/>
      <sheetName val="기본입력"/>
      <sheetName val="설계조건"/>
      <sheetName val="조경"/>
      <sheetName val="집계표-건축"/>
      <sheetName val="내역서-냉.난방"/>
      <sheetName val="가설공사"/>
      <sheetName val="내역서-전기,통신,소방"/>
      <sheetName val="내역서-기계설비"/>
      <sheetName val="쓰레기장"/>
      <sheetName val="여과지동"/>
      <sheetName val="기초자료"/>
      <sheetName val="잡비"/>
      <sheetName val="22신설수량"/>
      <sheetName val="산출내역서"/>
      <sheetName val="전동기"/>
      <sheetName val="RE9604"/>
      <sheetName val="SCHEDULE"/>
      <sheetName val="F4-F7"/>
      <sheetName val="4.2.1 마루높이 검토"/>
      <sheetName val="TOTAL3"/>
      <sheetName val="관리,공감"/>
      <sheetName val="피벗테이블데이터분석"/>
      <sheetName val="적용단위길이"/>
      <sheetName val="공사비증감"/>
      <sheetName val="횡배수관집현황(2공구)"/>
      <sheetName val="4.자재비(총괄)"/>
      <sheetName val="문학간접"/>
      <sheetName val="기성2"/>
      <sheetName val="인원계획-미화"/>
      <sheetName val="배관단가조사서"/>
      <sheetName val="회의록1차"/>
      <sheetName val="배수설비"/>
      <sheetName val="마산월령동골조물량변경"/>
      <sheetName val="자탐간선산출서"/>
      <sheetName val="TRE TABLE"/>
      <sheetName val="강당집계표-하임"/>
      <sheetName val="파일의이용"/>
      <sheetName val="일H35Y4"/>
      <sheetName val="Eq. Mobilization"/>
      <sheetName val="화설내"/>
      <sheetName val="망미"/>
      <sheetName val="입력폼"/>
      <sheetName val="비교표"/>
      <sheetName val="내역표지"/>
      <sheetName val="정산"/>
      <sheetName val="설산1.나"/>
      <sheetName val="본사S"/>
      <sheetName val="일위대가서식"/>
      <sheetName val="남평내역"/>
      <sheetName val="판넬"/>
      <sheetName val="철골"/>
      <sheetName val="노원열병합  건축공사기성내역서"/>
      <sheetName val="세부내역"/>
      <sheetName val="입출재고현황 (2)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공사비예산서(토목분)"/>
      <sheetName val="단가조건"/>
      <sheetName val="danga"/>
      <sheetName val="ilch"/>
      <sheetName val="을"/>
      <sheetName val="1단계"/>
      <sheetName val="내역(입찰)"/>
      <sheetName val="RAHMEN"/>
      <sheetName val="type-F"/>
      <sheetName val="날개벽(좌,우=45도,75도)"/>
      <sheetName val="영업.일"/>
      <sheetName val="산출기준(파견전산실)"/>
      <sheetName val="본부소개"/>
      <sheetName val="청천내"/>
      <sheetName val="단위중기"/>
      <sheetName val="인사자료총집계"/>
      <sheetName val="hvac내역서(제어동)"/>
      <sheetName val="BOQ건축"/>
      <sheetName val="M1"/>
      <sheetName val="단면검토"/>
      <sheetName val="BSD _2_"/>
      <sheetName val="soil bearing check"/>
      <sheetName val="품종별-이름"/>
      <sheetName val="물가"/>
      <sheetName val="Budget 2004(DW)"/>
      <sheetName val="첨"/>
      <sheetName val="PROJECT BRIEF(EX.NEW)"/>
      <sheetName val="예산M12A"/>
      <sheetName val="재무가정"/>
      <sheetName val="말뚝물량"/>
      <sheetName val="협조전"/>
      <sheetName val="정보매체A동"/>
      <sheetName val="ITB COST"/>
      <sheetName val="내역서(총)"/>
      <sheetName val="6.OUTPUT"/>
      <sheetName val="전기일위대가"/>
      <sheetName val="말뚝지지력산정"/>
      <sheetName val="출력표"/>
      <sheetName val="I.설계조건"/>
      <sheetName val="보도경계블럭"/>
      <sheetName val="CAPVC"/>
      <sheetName val="단면 (2)"/>
      <sheetName val="combi(wall)"/>
      <sheetName val="EACT10"/>
      <sheetName val="1련박스"/>
      <sheetName val="대로근거"/>
      <sheetName val="중로근거"/>
      <sheetName val="주공 갑지"/>
      <sheetName val="#2_Paint"/>
      <sheetName val="자  재"/>
      <sheetName val="건축외주"/>
      <sheetName val="조직공사중"/>
      <sheetName val="단위수량산출"/>
      <sheetName val="2-2직관자재산출서-A-LINE"/>
      <sheetName val="변경내역"/>
      <sheetName val="8.수량산출 (2)"/>
      <sheetName val="급수 (LPM)"/>
      <sheetName val="설직재-1"/>
      <sheetName val="약품공급2"/>
      <sheetName val="SULKEA"/>
      <sheetName val="교량"/>
      <sheetName val="항목등록"/>
      <sheetName val="s"/>
      <sheetName val="변경당시노임단가표"/>
      <sheetName val="SORCE1"/>
      <sheetName val="2000,9월 일위"/>
      <sheetName val="신공항A-9(원가수정)"/>
      <sheetName val="BQ"/>
      <sheetName val="견"/>
      <sheetName val="물가시세표"/>
      <sheetName val="주공기준"/>
      <sheetName val="일용노임단가2001상"/>
      <sheetName val="참조자료"/>
      <sheetName val="101동"/>
      <sheetName val="공종별"/>
      <sheetName val="기흥하도용"/>
      <sheetName val="적용기준표(98년상반기)"/>
      <sheetName val="방문현황"/>
      <sheetName val="청주(철골발주의뢰서)"/>
      <sheetName val="설계서(을)"/>
      <sheetName val="Tool"/>
      <sheetName val="아파트-가설"/>
      <sheetName val="1000 DB구축 부표"/>
      <sheetName val="기본자료입력"/>
      <sheetName val="fursys"/>
      <sheetName val="(실사조정)총괄"/>
      <sheetName val="내   역"/>
      <sheetName val="사업부배부A"/>
      <sheetName val="유림콘도"/>
      <sheetName val="code"/>
      <sheetName val="본댐설계"/>
      <sheetName val="가설공사비"/>
      <sheetName val="도로구조공사비"/>
      <sheetName val="도로토공공사비"/>
      <sheetName val="여수토공사비"/>
      <sheetName val="당초명세(평)"/>
      <sheetName val="첨부파일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입출재고현황_(2)"/>
      <sheetName val="EKOG10건축"/>
      <sheetName val="시멘트"/>
      <sheetName val="전체"/>
      <sheetName val="조명율표"/>
      <sheetName val="공사개요설명서"/>
      <sheetName val="건축공사"/>
      <sheetName val="결과조달"/>
      <sheetName val="안정검토"/>
      <sheetName val="토목내역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옹벽"/>
      <sheetName val="입력값"/>
      <sheetName val="간선계산"/>
      <sheetName val="MOTOR"/>
      <sheetName val="부재예실"/>
      <sheetName val="대대터널 설계서"/>
      <sheetName val="담장산출"/>
      <sheetName val="PUMP"/>
      <sheetName val="깨기"/>
      <sheetName val="첨부1"/>
      <sheetName val="음료실행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소업1교"/>
      <sheetName val="보온자재단가표"/>
      <sheetName val="Front"/>
      <sheetName val="DESCRIPTION"/>
      <sheetName val="예산M5A"/>
      <sheetName val="VENDOR LIST"/>
      <sheetName val="공통비"/>
      <sheetName val="crude.SLAB RE-bar"/>
      <sheetName val="예산내역서"/>
      <sheetName val="설계예산서"/>
      <sheetName val="총계"/>
      <sheetName val="수문일1"/>
      <sheetName val="COPING"/>
      <sheetName val="하중계산"/>
      <sheetName val="J直材4"/>
      <sheetName val="내역서 "/>
      <sheetName val="산출근거"/>
      <sheetName val="COVER"/>
      <sheetName val="도"/>
      <sheetName val="소운반"/>
      <sheetName val="갑지1"/>
      <sheetName val="Discount Group"/>
      <sheetName val="소비자가"/>
      <sheetName val="dtxl"/>
      <sheetName val="FB25JN"/>
      <sheetName val=" 견적서"/>
      <sheetName val="기성내역서표지"/>
      <sheetName val="바.한일양산"/>
      <sheetName val="산출"/>
      <sheetName val="A"/>
      <sheetName val="정렬"/>
      <sheetName val="현장경비"/>
      <sheetName val="맨홀_공사비"/>
      <sheetName val="건축원가"/>
      <sheetName val="G_R300경비"/>
      <sheetName val="1.토공"/>
      <sheetName val="단위내역서"/>
      <sheetName val="PI"/>
      <sheetName val="제출내역 (2)"/>
      <sheetName val="통합"/>
      <sheetName val="간접재료비산출표-27-30"/>
      <sheetName val="UR2-Calculation"/>
      <sheetName val="3본사"/>
      <sheetName val="공종별 집계"/>
      <sheetName val="상가지급현황"/>
      <sheetName val="1-1"/>
      <sheetName val="AP1"/>
      <sheetName val="96수출"/>
      <sheetName val="4)유동표"/>
      <sheetName val="안정계산"/>
      <sheetName val="재1"/>
      <sheetName val="Ext. Stone-P"/>
      <sheetName val="기본"/>
      <sheetName val="Material Specification"/>
      <sheetName val="Piping(Methanol)"/>
      <sheetName val="견적가 검토"/>
      <sheetName val="계약내력"/>
      <sheetName val="공내역"/>
      <sheetName val="투찰금액"/>
      <sheetName val="맨홀수량산출"/>
      <sheetName val="가감수량"/>
      <sheetName val="가로등기초"/>
      <sheetName val="CAL"/>
      <sheetName val="일위대가(계측기설치)"/>
      <sheetName val="단면치수"/>
      <sheetName val="SIL98"/>
      <sheetName val="TEST1"/>
      <sheetName val="ERECTION"/>
      <sheetName val="POL설치공정"/>
      <sheetName val="공정양식"/>
      <sheetName val="FUND"/>
      <sheetName val="본장"/>
      <sheetName val="삼성전기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가공비"/>
      <sheetName val="A-4"/>
      <sheetName val="별표집계"/>
      <sheetName val="woo(mac)"/>
      <sheetName val="변경내역대비표(2)"/>
      <sheetName val="실행견적"/>
      <sheetName val="6-2차"/>
      <sheetName val="경비_원본"/>
      <sheetName val="3차토목내역"/>
      <sheetName val="123"/>
      <sheetName val="바닥판"/>
      <sheetName val="입력DATA"/>
      <sheetName val="한강운반비"/>
      <sheetName val="전기공사"/>
      <sheetName val="J"/>
      <sheetName val="진행 DATA (2)"/>
      <sheetName val="GAEYO"/>
      <sheetName val="좌측"/>
      <sheetName val="2.하자처리현황(CS)"/>
      <sheetName val="과거교육훈련비"/>
      <sheetName val="총 원가계산"/>
      <sheetName val="노무비단가"/>
      <sheetName val="케이블및전선관규격표"/>
      <sheetName val="일집"/>
      <sheetName val="교각계산"/>
      <sheetName val="영업소실적"/>
      <sheetName val="eq_data"/>
      <sheetName val="건축(충일분)"/>
      <sheetName val="전체현황"/>
      <sheetName val="노무단가"/>
      <sheetName val="유출부"/>
      <sheetName val="000000"/>
      <sheetName val="DATA1"/>
      <sheetName val="전신환매도율"/>
      <sheetName val="SLAB&quot;1&quot;"/>
      <sheetName val="2003.4.1."/>
      <sheetName val="품종코드"/>
      <sheetName val="견적집계표"/>
      <sheetName val="손익(10월)"/>
      <sheetName val="항목"/>
      <sheetName val="투자양식"/>
      <sheetName val="보통예금"/>
      <sheetName val="96까지"/>
      <sheetName val="97년"/>
      <sheetName val="98이후"/>
      <sheetName val="SG"/>
      <sheetName val="방식총괄"/>
      <sheetName val="Ⅴ-2.공종별내역"/>
      <sheetName val="기본DATA"/>
      <sheetName val="ITEM"/>
      <sheetName val="TAIHAN"/>
      <sheetName val="AILC004"/>
      <sheetName val="통계연보"/>
      <sheetName val="기본입력표"/>
      <sheetName val="직접기초설계"/>
      <sheetName val="모델링"/>
      <sheetName val="1"/>
      <sheetName val="부대공자재집계표"/>
      <sheetName val="unitpric"/>
      <sheetName val="토적계산"/>
      <sheetName val="흄관기초"/>
      <sheetName val="대전21토목내역서"/>
      <sheetName val="3차준공"/>
      <sheetName val="MAT_N048"/>
      <sheetName val="APT내역"/>
      <sheetName val="산출내역서집계표"/>
      <sheetName val="방송(체육관)"/>
      <sheetName val="일위대가표 (2)"/>
      <sheetName val="플랜트 설치"/>
      <sheetName val="신규품셈목차"/>
      <sheetName val="시중노임단가"/>
      <sheetName val="실행내역"/>
      <sheetName val="원가계산서구조조정"/>
      <sheetName val="조도계산서 (도서)"/>
      <sheetName val="설계개요"/>
      <sheetName val="배수공 시멘트 및 골재량 산출"/>
      <sheetName val="2000년 임금추정"/>
      <sheetName val="96작생능"/>
      <sheetName val="공종구간"/>
      <sheetName val="단가(전기)"/>
      <sheetName val="구간공종"/>
      <sheetName val="기안"/>
      <sheetName val="DAN"/>
      <sheetName val="원가계산 (2)"/>
      <sheetName val="설계명세"/>
      <sheetName val="기초데이타"/>
      <sheetName val="실행내역서"/>
      <sheetName val="익산"/>
      <sheetName val="하도급기성_(2)1"/>
      <sheetName val="하도급단가산출_(2)1"/>
      <sheetName val="설_계1"/>
      <sheetName val="6PILE__(돌출)1"/>
      <sheetName val="3_건축(현장안)"/>
      <sheetName val="2_냉난방설비공사"/>
      <sheetName val="준검_내역서"/>
      <sheetName val="Sheet1_(2)"/>
      <sheetName val="A3_공사비_검토"/>
      <sheetName val="C3_토목_옹벽"/>
      <sheetName val="매출채권_및_담보비율_변동"/>
      <sheetName val="P_M_별"/>
      <sheetName val="전선_및_전선관"/>
      <sheetName val="출력은_금물"/>
      <sheetName val="2_건축"/>
      <sheetName val="완성차_미수금"/>
      <sheetName val="1차_내역서"/>
      <sheetName val="콤보박스와_리스트박스의_연결"/>
      <sheetName val="단가표_(2)"/>
      <sheetName val="별표_"/>
      <sheetName val="수목데이타_"/>
      <sheetName val="7_자동제어공사"/>
      <sheetName val="토목내역서_(도급단가)"/>
      <sheetName val="96보완계획7_12"/>
      <sheetName val="3_공통공사대비"/>
      <sheetName val="건축공사_집계표"/>
      <sheetName val="영업_일1"/>
      <sheetName val="실행내역서_"/>
      <sheetName val="인건비_"/>
      <sheetName val="2F_회의실견적(5_14_일대)"/>
      <sheetName val="단__가__대__비__표"/>
      <sheetName val="일__위__대__가__목__록"/>
      <sheetName val="목차_및_표지"/>
      <sheetName val="CR_CODE"/>
      <sheetName val="THEME_CODE"/>
      <sheetName val="중기조종사_단위단가"/>
      <sheetName val="BOM-Form_A_1_III"/>
      <sheetName val="변압기_및_발전기_용량"/>
      <sheetName val="실행,원가_최종예상"/>
      <sheetName val="3_내역서"/>
      <sheetName val="1_설계기준"/>
      <sheetName val="DATA_입력란"/>
      <sheetName val="1__설계조건_2_단면가정_3__하중계산"/>
      <sheetName val="빌딩_안내"/>
      <sheetName val="상무2지구(공사)_(8)"/>
      <sheetName val="DATA_입력부"/>
      <sheetName val="내역서_(2)"/>
      <sheetName val="8_PILE__(돌출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설산1_나"/>
      <sheetName val="노원열병합__건축공사기성내역서"/>
      <sheetName val="성남여성복지내역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★도급내역"/>
      <sheetName val="노무비계"/>
      <sheetName val="교사기준면적(초등)"/>
      <sheetName val="3차공사비요약"/>
      <sheetName val="도급견적가"/>
      <sheetName val="적격점수&lt;300억미만&gt;"/>
      <sheetName val="토공사"/>
      <sheetName val="CW(현장별)"/>
      <sheetName val="국사봉7,8블록"/>
      <sheetName val="출력일지(01월)"/>
      <sheetName val="8.식재일위"/>
      <sheetName val="추가예산"/>
      <sheetName val="BEND LOSS"/>
      <sheetName val="98수문일위"/>
      <sheetName val="입상내역"/>
      <sheetName val="중기"/>
      <sheetName val="맨홀수량"/>
      <sheetName val="PROG"/>
      <sheetName val="TOTAL_BOQ"/>
      <sheetName val="수량산출서 갑지"/>
      <sheetName val="총차분(토목)"/>
      <sheetName val="내역(2)"/>
      <sheetName val="운반비요율"/>
      <sheetName val="맨홀토공"/>
      <sheetName val="삼보지질"/>
      <sheetName val="⑻동원인원산출서⑧"/>
      <sheetName val="참조 (2)"/>
      <sheetName val="일위대가_가설_"/>
      <sheetName val="강교(Sub)"/>
      <sheetName val="일반토공견적"/>
      <sheetName val="중기경유지급대장"/>
      <sheetName val="FAX"/>
      <sheetName val="원가서"/>
      <sheetName val="내역서(ebs)"/>
      <sheetName val="보험료"/>
      <sheetName val="부전지"/>
      <sheetName val="계획고"/>
      <sheetName val="BQ(실행)"/>
      <sheetName val="진천방향"/>
      <sheetName val="주안3차A-A"/>
      <sheetName val="DHEQSUPT"/>
      <sheetName val="_REF"/>
      <sheetName val="소방사항"/>
      <sheetName val="G.R300경비"/>
      <sheetName val="시화점실행"/>
      <sheetName val="중기사용료"/>
      <sheetName val="제잡비"/>
      <sheetName val="통합보할공정표"/>
      <sheetName val="시운전연료"/>
      <sheetName val="건축내역서 (경제상무실)"/>
      <sheetName val="내역서적용"/>
      <sheetName val="유림총괄"/>
      <sheetName val="편입용지조서"/>
      <sheetName val="가. 2006년 사업계획서"/>
      <sheetName val="MIJIBI"/>
      <sheetName val="부대tu"/>
      <sheetName val="inputdata"/>
      <sheetName val="토목(대안)"/>
      <sheetName val="설비"/>
      <sheetName val="P1"/>
      <sheetName val="매매"/>
      <sheetName val="전신"/>
      <sheetName val="기본자료"/>
      <sheetName val="현장경상비"/>
      <sheetName val="관로공표지"/>
      <sheetName val="전기단가조사서"/>
      <sheetName val="목재동바리"/>
      <sheetName val="출력X"/>
      <sheetName val="XL4Poppy"/>
      <sheetName val="매립"/>
      <sheetName val="입찰"/>
      <sheetName val="현경"/>
      <sheetName val="대치판정"/>
      <sheetName val="배수관공"/>
      <sheetName val="내역_FILE"/>
      <sheetName val="Sheet6"/>
      <sheetName val="database"/>
      <sheetName val="Salary(해외)"/>
      <sheetName val="영동(D)"/>
      <sheetName val="실행(1)"/>
      <sheetName val="사다리"/>
      <sheetName val="산근"/>
      <sheetName val="배관배선 단가조사"/>
      <sheetName val="일위대가집계"/>
      <sheetName val="설비견적"/>
      <sheetName val="단양 00 아파트-세부내역"/>
      <sheetName val="I一般比"/>
      <sheetName val="공사"/>
      <sheetName val="***********************00"/>
      <sheetName val="목포전화국"/>
      <sheetName val="면적"/>
      <sheetName val="식재"/>
      <sheetName val="시설물"/>
      <sheetName val="식재출력용"/>
      <sheetName val="유지관리"/>
      <sheetName val="사토(신천경유)"/>
      <sheetName val="내역서단가산출용"/>
      <sheetName val="건설성적"/>
      <sheetName val="98NS-N"/>
      <sheetName val="분전함신설"/>
      <sheetName val="접지1종"/>
      <sheetName val="공조기"/>
      <sheetName val="세부내역서"/>
      <sheetName val="DT"/>
      <sheetName val="롤러"/>
      <sheetName val="BH"/>
      <sheetName val="펌프차타설"/>
      <sheetName val="특별땅고르기"/>
      <sheetName val="식재-외주 (2)"/>
      <sheetName val=" 냉각수펌프"/>
      <sheetName val="공조기휀"/>
      <sheetName val="AHU집계"/>
      <sheetName val="토공(우물통,기타) "/>
      <sheetName val="단가최종"/>
      <sheetName val="대가목록"/>
      <sheetName val="조건표 (2)"/>
      <sheetName val="일반부표"/>
      <sheetName val="일위단가"/>
      <sheetName val="공사용침사지집계"/>
      <sheetName val="내역서(교량)전체"/>
      <sheetName val="구역화물"/>
      <sheetName val="배수공시멘트 및 골재량산출"/>
      <sheetName val="자재대"/>
      <sheetName val="요약&amp;결과"/>
      <sheetName val="범한일위"/>
      <sheetName val="설치자재"/>
      <sheetName val="단중"/>
      <sheetName val="규준틀"/>
      <sheetName val="L형옹벽단위수량(35)"/>
      <sheetName val="BOQ(전체)"/>
      <sheetName val="제출내역"/>
      <sheetName val="3BL공동구 수량"/>
      <sheetName val="고유코드_설계"/>
      <sheetName val="중기집계"/>
      <sheetName val="연결관암거"/>
      <sheetName val="토건"/>
      <sheetName val="위치조서"/>
      <sheetName val="4.  단락전류의 계산"/>
      <sheetName val="C.배수관공"/>
      <sheetName val="단위수량DATA"/>
      <sheetName val="옥외 전력간선공사"/>
      <sheetName val="7.산출집계"/>
      <sheetName val="4.일위산출"/>
      <sheetName val="9.자재단가"/>
      <sheetName val="EQ-R1"/>
      <sheetName val="1,2공구원가계산서"/>
      <sheetName val="1공구산출내역서"/>
      <sheetName val="배관내역"/>
      <sheetName val="토목내역서"/>
      <sheetName val="철콘공사"/>
      <sheetName val="BM"/>
      <sheetName val="원가계산"/>
      <sheetName val="치수원가계산서(금회)"/>
      <sheetName val="단위세대"/>
      <sheetName val="평교-내역"/>
      <sheetName val="원료분석"/>
      <sheetName val="제잡비집계"/>
      <sheetName val="총괄내역단가"/>
      <sheetName val="1안"/>
      <sheetName val="ALL"/>
      <sheetName val="LIDE"/>
      <sheetName val="설계내역일위"/>
      <sheetName val="단위중량자료"/>
      <sheetName val="창호크기"/>
      <sheetName val="판정1교토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JOKUN"/>
      <sheetName val="갑지(추정)"/>
      <sheetName val="Sheet5"/>
      <sheetName val="노임"/>
      <sheetName val="총괄"/>
      <sheetName val="갑지_추정_"/>
      <sheetName val="내역1"/>
      <sheetName val="그림"/>
      <sheetName val="구성1"/>
      <sheetName val="구성2"/>
      <sheetName val="구성3"/>
      <sheetName val="구성4"/>
      <sheetName val="그림2"/>
      <sheetName val="목록"/>
      <sheetName val="CTEMCOST"/>
      <sheetName val="자재(원원+원대)"/>
      <sheetName val="수지예산"/>
      <sheetName val="정부노임단가"/>
      <sheetName val="실행(표지,갑,을)"/>
      <sheetName val="건축공사실행"/>
      <sheetName val="코드"/>
      <sheetName val="총물량"/>
      <sheetName val="실행(ALT1)"/>
      <sheetName val="입찰"/>
      <sheetName val="현경"/>
      <sheetName val="건축집계"/>
      <sheetName val="출력일지(01월)"/>
      <sheetName val="일위대가"/>
      <sheetName val="설계"/>
      <sheetName val="입찰안"/>
      <sheetName val="BSD (2)"/>
      <sheetName val="차액보증"/>
      <sheetName val="기초일위"/>
      <sheetName val="공통비(전체)"/>
      <sheetName val="1월"/>
      <sheetName val="Sheet6"/>
      <sheetName val="설계명세"/>
      <sheetName val="CAT_5"/>
      <sheetName val="SUM-CTI"/>
      <sheetName val="Total"/>
      <sheetName val="ELECTRIC"/>
      <sheetName val="공통가설"/>
      <sheetName val="내역"/>
      <sheetName val="공내역"/>
      <sheetName val="3_공통공사대비"/>
      <sheetName val="설비단가표"/>
      <sheetName val="9GNG운반"/>
      <sheetName val="견적내역"/>
      <sheetName val="내역서"/>
      <sheetName val="6호기"/>
      <sheetName val="Indirect Cost"/>
      <sheetName val="투찰"/>
      <sheetName val="직노"/>
      <sheetName val="백호우계수"/>
      <sheetName val="적용률"/>
      <sheetName val="토목"/>
      <sheetName val="개산공사비"/>
      <sheetName val="공사비산출내역"/>
      <sheetName val="대비표(토공1안)"/>
      <sheetName val="본공사"/>
      <sheetName val="수납장배치도"/>
      <sheetName val="공사내역"/>
      <sheetName val="식재인부"/>
      <sheetName val="도급FORM"/>
      <sheetName val="Sheet1 (2)"/>
      <sheetName val="기본사항"/>
      <sheetName val="건축2"/>
      <sheetName val="예정공정완"/>
      <sheetName val="2공구산출내역"/>
      <sheetName val="돈암사업"/>
      <sheetName val="표지"/>
      <sheetName val="설비원가"/>
      <sheetName val="1차설계변경내역"/>
      <sheetName val="원가계산서"/>
      <sheetName val="°©Áö(ÃßÁ¤)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°øÅë°¡¼³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재료비"/>
      <sheetName val="경비일반이윤"/>
      <sheetName val="노무비"/>
      <sheetName val="저"/>
      <sheetName val="관리,공감"/>
      <sheetName val="4.2유효폭의 계산"/>
      <sheetName val="데이타"/>
      <sheetName val="노임단가"/>
      <sheetName val="단위수량"/>
      <sheetName val="수량산출"/>
      <sheetName val="을지"/>
      <sheetName val="해평견적"/>
      <sheetName val="대가목록"/>
      <sheetName val="남양시작동자105노65기1.3화1.2"/>
      <sheetName val="준검 내역서"/>
      <sheetName val="안내"/>
      <sheetName val="우석문틀"/>
      <sheetName val="3.공통공사대비"/>
      <sheetName val="원내역서3"/>
      <sheetName val="설계서"/>
      <sheetName val="설계내역2"/>
      <sheetName val="부하계산서"/>
      <sheetName val="기본일위"/>
      <sheetName val="업체견적(거푸집)"/>
      <sheetName val="은행"/>
      <sheetName val="단가"/>
      <sheetName val="건축"/>
      <sheetName val="시점교대"/>
      <sheetName val="노임,재료비"/>
      <sheetName val="유림골조"/>
      <sheetName val="시중노임단가"/>
      <sheetName val="노임이"/>
      <sheetName val="파일의이용"/>
      <sheetName val="기성내역서표지"/>
      <sheetName val="변경내역서간지"/>
      <sheetName val="DATA1"/>
      <sheetName val="난방열교"/>
      <sheetName val="급탕열교"/>
      <sheetName val=" BM 셈플"/>
      <sheetName val="실행대비"/>
      <sheetName val="기술부 VENDOR LIST"/>
      <sheetName val="설비내역"/>
      <sheetName val="Baby일위대가"/>
      <sheetName val="감액총괄표"/>
      <sheetName val="관급"/>
      <sheetName val="소비자가"/>
      <sheetName val="기본단가표"/>
      <sheetName val="N賃率-職"/>
      <sheetName val="골조"/>
      <sheetName val="국내조달(통합-1)"/>
      <sheetName val="1.취수장"/>
      <sheetName val="건축원가"/>
      <sheetName val="sheet1"/>
      <sheetName val="b_balju_cho"/>
      <sheetName val="을-ATYPE"/>
      <sheetName val="부하집계표"/>
      <sheetName val="Front"/>
      <sheetName val="wall"/>
      <sheetName val="#REF"/>
      <sheetName val="집계표"/>
      <sheetName val="실행단가철(ems코드적용)"/>
      <sheetName val="스포회원매출"/>
      <sheetName val="gyun"/>
      <sheetName val="인사자료총집계"/>
      <sheetName val="(1)본선수량집계"/>
      <sheetName val="기존단가 (2)"/>
      <sheetName val="I一般比"/>
      <sheetName val="새공통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재료"/>
      <sheetName val="설치자재"/>
      <sheetName val="IN2"/>
      <sheetName val="중기"/>
      <sheetName val="노무비단가"/>
      <sheetName val="시설물일위"/>
      <sheetName val="Sheet17"/>
      <sheetName val="INPUT"/>
      <sheetName val="금액"/>
      <sheetName val="경산"/>
      <sheetName val="정화조동내역"/>
      <sheetName val="수량집계"/>
      <sheetName val="내역(중앙)"/>
      <sheetName val="내역(창신)"/>
      <sheetName val="기계설비"/>
      <sheetName val="패널"/>
      <sheetName val="대비"/>
      <sheetName val="조건표"/>
      <sheetName val="BID"/>
      <sheetName val="말뚝지지력산정"/>
      <sheetName val="3BL공동구 수량"/>
      <sheetName val="일반공사"/>
      <sheetName val="변경내역"/>
      <sheetName val="전차선로 물량표"/>
      <sheetName val="일위대가(목록)"/>
      <sheetName val="자재비"/>
      <sheetName val="BSD _2_"/>
      <sheetName val="하수급견적대비"/>
      <sheetName val="실행예산"/>
      <sheetName val="자재단가"/>
      <sheetName val="집계"/>
      <sheetName val="TYPE-A"/>
      <sheetName val="위생기구"/>
      <sheetName val="기계실냉난방"/>
      <sheetName val="일위대가 "/>
      <sheetName val="전력"/>
      <sheetName val="증감대비"/>
      <sheetName val=" 냉각수펌프"/>
      <sheetName val="공조기휀"/>
      <sheetName val="AHU집계"/>
      <sheetName val="단가표"/>
      <sheetName val="총괄갑 "/>
      <sheetName val="날개벽수량표"/>
      <sheetName val="갑지"/>
      <sheetName val="금융비용"/>
      <sheetName val="환산"/>
      <sheetName val="내   역"/>
      <sheetName val="시중노임"/>
      <sheetName val="토목설계(배수지+관로)"/>
      <sheetName val="공동"/>
      <sheetName val="단독"/>
      <sheetName val="터파기및재료"/>
      <sheetName val="실행철강하도"/>
      <sheetName val="NP-총정리"/>
      <sheetName val="45,46"/>
      <sheetName val="설계내역서"/>
      <sheetName val="프랜트면허"/>
      <sheetName val="수리결과"/>
      <sheetName val="전기"/>
      <sheetName val="익산"/>
      <sheetName val="물량표"/>
      <sheetName val="토목2"/>
      <sheetName val="코드표"/>
      <sheetName val="공사원가계산서"/>
      <sheetName val="샤워실위생"/>
      <sheetName val="공문"/>
      <sheetName val="현금"/>
      <sheetName val="부산만덕"/>
      <sheetName val="수원율전"/>
      <sheetName val="안양주공"/>
      <sheetName val="표준일위대가"/>
      <sheetName val="파주"/>
      <sheetName val="Internal Floor"/>
      <sheetName val="건축원가계산서"/>
      <sheetName val="비교표"/>
      <sheetName val="주요기준"/>
      <sheetName val="세부내역"/>
      <sheetName val="건축토목내역"/>
      <sheetName val="견적서"/>
      <sheetName val="부재리스트"/>
      <sheetName val="unit 4"/>
      <sheetName val="수수료율표"/>
      <sheetName val="요율"/>
      <sheetName val="담파단가"/>
      <sheetName val="일위대가목록(ems)"/>
      <sheetName val="BM"/>
      <sheetName val="부대공"/>
      <sheetName val="포장공"/>
      <sheetName val="토공"/>
      <sheetName val="청천내"/>
      <sheetName val="Salary(해외)"/>
      <sheetName val="연돌일위집계"/>
      <sheetName val="DJ1"/>
      <sheetName val="수목단가"/>
      <sheetName val="시설수량표"/>
      <sheetName val="식재수량표"/>
      <sheetName val="일위목록"/>
      <sheetName val="단가조사"/>
      <sheetName val="일반부표"/>
      <sheetName val="아파트건축"/>
      <sheetName val="설계내역"/>
      <sheetName val="노원열병합  건축공사기성내역서"/>
      <sheetName val="TEL"/>
      <sheetName val="나.건축"/>
      <sheetName val="도근좌표"/>
      <sheetName val="일위대가(가설)"/>
      <sheetName val="수원공사비"/>
      <sheetName val="자재대"/>
      <sheetName val="시설일위"/>
      <sheetName val="조명일위"/>
      <sheetName val="내역표지"/>
      <sheetName val="기초단가"/>
      <sheetName val="Uint보온"/>
      <sheetName val="철콘공사"/>
      <sheetName val="도급실행(본관-주차장)"/>
      <sheetName val="견적"/>
      <sheetName val="조명율"/>
      <sheetName val="배수펌프"/>
      <sheetName val="등가관장표"/>
      <sheetName val="중기사용료"/>
      <sheetName val="Macro7"/>
      <sheetName val="명세"/>
      <sheetName val="구리토평1전기"/>
      <sheetName val="아파트"/>
      <sheetName val="Customer Databas"/>
      <sheetName val="COVER"/>
      <sheetName val="판매시설"/>
      <sheetName val="일위대가표"/>
      <sheetName val="일용직내역"/>
      <sheetName val="현장관리비"/>
      <sheetName val="간접"/>
      <sheetName val="지급자재"/>
      <sheetName val="설계서(건축분)"/>
      <sheetName val="교대(A1-A2)"/>
      <sheetName val="공조기"/>
      <sheetName val="SP-B1"/>
      <sheetName val="콘크리트타설집계표"/>
      <sheetName val="설비"/>
      <sheetName val="수지"/>
      <sheetName val="영업소실적"/>
      <sheetName val="B1(반포1차)"/>
      <sheetName val="간접비"/>
      <sheetName val="연결관암거"/>
      <sheetName val="실행내역"/>
      <sheetName val="현장"/>
      <sheetName val="b_gunmul"/>
      <sheetName val="b_balju (2)"/>
      <sheetName val="행거,슈,볼트,펌프,잡재"/>
      <sheetName val="예산서"/>
      <sheetName val="20관리비율"/>
      <sheetName val="신청서"/>
      <sheetName val="DATA테이블1 (2)"/>
      <sheetName val="Tables"/>
      <sheetName val="을"/>
      <sheetName val="공사개요"/>
      <sheetName val="단위단가"/>
      <sheetName val="저수조"/>
      <sheetName val="급,배기팬"/>
      <sheetName val="급탕순환펌프"/>
      <sheetName val="순환펌프"/>
      <sheetName val="분당임차변경"/>
      <sheetName val="덕전리"/>
      <sheetName val="미디어고등학교"/>
      <sheetName val="Sheet2"/>
      <sheetName val="변경서식"/>
      <sheetName val="미장"/>
      <sheetName val="철골"/>
      <sheetName val="부대내역"/>
      <sheetName val="EQT-ESTN"/>
      <sheetName val="9811"/>
      <sheetName val="Y-WORK"/>
      <sheetName val="총괄표"/>
      <sheetName val="DATA"/>
      <sheetName val="계약내역서(을지)"/>
      <sheetName val="danga"/>
      <sheetName val="ilch"/>
      <sheetName val="Y_WORK"/>
      <sheetName val="실행내역서 "/>
      <sheetName val="갑지1"/>
      <sheetName val="음료실행"/>
      <sheetName val="guard(mac)"/>
      <sheetName val="표지 (2)"/>
      <sheetName val="지주목시비량산출서"/>
      <sheetName val="내역서 "/>
      <sheetName val="실행간접비용"/>
      <sheetName val="EKOG10건축"/>
      <sheetName val="설직재-1"/>
      <sheetName val="AP1"/>
      <sheetName val="PROJECT BRIEF(EX.NEW)"/>
      <sheetName val="TEST1"/>
      <sheetName val="DS기성최종"/>
      <sheetName val="DS설변내역서"/>
      <sheetName val="1.우편집중내역서"/>
      <sheetName val="개요"/>
      <sheetName val="대우단가(풍산)"/>
      <sheetName val="정산내역서"/>
      <sheetName val="일반전기"/>
      <sheetName val="LEGEND"/>
      <sheetName val="P-산#1-1(WOWA1)"/>
      <sheetName val="CAB_OD"/>
      <sheetName val="1F"/>
      <sheetName val="NEYOK"/>
      <sheetName val="1995년 섹터별 매출"/>
      <sheetName val="판"/>
      <sheetName val="현장지지물물량"/>
      <sheetName val="1-1"/>
      <sheetName val="대비내역"/>
      <sheetName val="입고현황(전체)"/>
      <sheetName val="전체"/>
      <sheetName val="ACDIM6D"/>
      <sheetName val="기계시공"/>
      <sheetName val="산근"/>
      <sheetName val="토공(우물통,기타) "/>
      <sheetName val="아파트 기성내역서"/>
      <sheetName val="정공공사"/>
      <sheetName val="토목주소"/>
      <sheetName val="Macro"/>
      <sheetName val="공사수행방안"/>
      <sheetName val="ºÎÇÏ°è»ê¼­"/>
      <sheetName val="ÇöÀåÁöÁö¹°¹°·®"/>
      <sheetName val="±â°è½Ã°ø"/>
      <sheetName val="Àû¿ë·ü"/>
      <sheetName val="»ê±Ù"/>
      <sheetName val="EKOG10°ÇÃà"/>
      <sheetName val="À»Áö"/>
      <sheetName val="Åä°ø(¿ì¹°Åë,±âÅ¸) "/>
      <sheetName val="¼³»ê1.³ª"/>
      <sheetName val="º»»çS"/>
      <sheetName val="SG"/>
      <sheetName val="설산1.나"/>
      <sheetName val="본사S"/>
      <sheetName val="조경"/>
      <sheetName val="공종단가"/>
      <sheetName val="예가표"/>
      <sheetName val="DATE"/>
      <sheetName val="내역(전체)"/>
      <sheetName val="주소록"/>
      <sheetName val="입찰보고"/>
      <sheetName val="환경기계공정표 (3)"/>
      <sheetName val="200"/>
      <sheetName val="건축내역"/>
      <sheetName val="CAPVC"/>
      <sheetName val="96노임기준"/>
      <sheetName val="안양1공구_건축"/>
      <sheetName val="TIE-IN"/>
      <sheetName val="방식총괄"/>
      <sheetName val="기계공사"/>
      <sheetName val="crude.SLAB RE-bar"/>
      <sheetName val="CRUDE RE-bar"/>
      <sheetName val="적현로"/>
      <sheetName val="총괄원가계산서"/>
      <sheetName val="인부임"/>
      <sheetName val="현장별계약현황('98.10.31)"/>
      <sheetName val="1차 내역서"/>
      <sheetName val="금융"/>
      <sheetName val="횡배수관토공수량"/>
      <sheetName val="산출근거"/>
      <sheetName val="금액내역서"/>
      <sheetName val="전선 및 전선관"/>
      <sheetName val="단가산출"/>
      <sheetName val="일위대가목록"/>
      <sheetName val="조명시설"/>
      <sheetName val="형틀공사"/>
      <sheetName val="MASTER00.7月"/>
      <sheetName val="C1ㅇ"/>
      <sheetName val="개화1교"/>
      <sheetName val="안전시설내역서"/>
      <sheetName val="STEEL BOX 단면설계(SEC.8)"/>
      <sheetName val="자  재"/>
      <sheetName val="건축외주"/>
      <sheetName val="일위대가(건축)"/>
      <sheetName val="토공집계"/>
      <sheetName val="사유서제출현황-2"/>
      <sheetName val="백룡교차로"/>
      <sheetName val="산정교차로"/>
      <sheetName val="신영교차로"/>
      <sheetName val="hvac(제어동)"/>
      <sheetName val="CATV"/>
      <sheetName val="부표총괄"/>
      <sheetName val="WORK"/>
      <sheetName val="ITB COST"/>
      <sheetName val="Sheet10"/>
      <sheetName val="손익분석"/>
      <sheetName val="간접경상비"/>
      <sheetName val="s"/>
      <sheetName val="Breakdown"/>
      <sheetName val="UnitRate"/>
      <sheetName val="c_balju"/>
      <sheetName val="소방사항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시화점실행"/>
      <sheetName val="내역서1999.8최종"/>
      <sheetName val="물가자료"/>
      <sheetName val="KMT물량"/>
      <sheetName val="단면가정"/>
      <sheetName val="당진1,2호기전선관설치및접지4차공사내역서-을지"/>
      <sheetName val="원형맨홀수량"/>
      <sheetName val="ABUT수량-A1"/>
      <sheetName val="기계"/>
      <sheetName val="자재단가비교표"/>
      <sheetName val="TB-내역서"/>
      <sheetName val="포장복구집계"/>
      <sheetName val="식재일위"/>
      <sheetName val="경비"/>
      <sheetName val="건축내역서"/>
      <sheetName val="설비내역서"/>
      <sheetName val="전기내역서"/>
      <sheetName val="토공집계표"/>
      <sheetName val="S0"/>
      <sheetName val="견적단가"/>
      <sheetName val="수량-가로등"/>
      <sheetName val="골조시행"/>
      <sheetName val="돌담교 상부수량"/>
      <sheetName val="참조"/>
      <sheetName val="작성"/>
      <sheetName val="HVAC"/>
      <sheetName val="설계기준"/>
      <sheetName val="지수"/>
      <sheetName val="거래처등록"/>
      <sheetName val="참고자료"/>
      <sheetName val="유류대관리"/>
      <sheetName val="기계내역서"/>
      <sheetName val="97 사업추정(WEKI)"/>
      <sheetName val="CB"/>
      <sheetName val="우수공"/>
      <sheetName val="기계내역"/>
      <sheetName val="인부신상자료"/>
      <sheetName val="1.설계조건"/>
      <sheetName val="CSA-Rate Build Up"/>
      <sheetName val="SOURCE"/>
      <sheetName val="기둥(원형)"/>
      <sheetName val="단면 (2)"/>
      <sheetName val="2000년1차"/>
      <sheetName val="2000전체분"/>
      <sheetName val="Eq. Mobilization"/>
      <sheetName val="견적대비"/>
      <sheetName val="단가조사서"/>
      <sheetName val="목차"/>
      <sheetName val="시멘트"/>
      <sheetName val="부산4"/>
      <sheetName val="건축공사"/>
      <sheetName val="설계개요"/>
      <sheetName val="백암비스타내역"/>
      <sheetName val="주경기-오배수"/>
      <sheetName val="기기리스트"/>
      <sheetName val="Chiet tinh dz35"/>
      <sheetName val="암거공"/>
      <sheetName val="중기일위대가"/>
      <sheetName val="시장성초안camera"/>
      <sheetName val="계좌번호"/>
      <sheetName val="CC16-내역서"/>
      <sheetName val="결재갑지"/>
      <sheetName val="원본"/>
      <sheetName val="단가대비표 (3)"/>
      <sheetName val="충주"/>
      <sheetName val="비용산식"/>
      <sheetName val="인원계획-미화"/>
      <sheetName val="별첨1(공사견적 양식) (재제출-0713)"/>
      <sheetName val="별첨1(공사견적 양식)"/>
      <sheetName val="공사비비교 (호텔0723-"/>
      <sheetName val="플랜트 설치"/>
      <sheetName val="현대실행 (실투입최종)"/>
      <sheetName val="기타 정보통신공사"/>
      <sheetName val="기초자료"/>
      <sheetName val="수목표준대가"/>
      <sheetName val="108동"/>
      <sheetName val="101동"/>
      <sheetName val="7~8사이내림기초"/>
      <sheetName val="토공사(흙막이)"/>
      <sheetName val="횡배수관집현황(2공구)"/>
      <sheetName val="부하(성남)"/>
      <sheetName val="남양내역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MATERIAL"/>
      <sheetName val="열린교실"/>
      <sheetName val="의왕내역"/>
      <sheetName val="Sheet4"/>
      <sheetName val="CON'C"/>
      <sheetName val="우,오수"/>
      <sheetName val="납부서"/>
      <sheetName val="사업자등록증"/>
      <sheetName val="인원자료"/>
      <sheetName val="참고"/>
      <sheetName val=" 견적서"/>
      <sheetName val="가설전기별첨"/>
      <sheetName val="J直材4"/>
      <sheetName val="미지급금"/>
      <sheetName val="KLHT"/>
      <sheetName val="정보매체A동"/>
      <sheetName val="APT내역"/>
      <sheetName val="시설이용권명세서"/>
      <sheetName val="FORM-0"/>
      <sheetName val="교각1"/>
      <sheetName val="Macro(차단기)"/>
      <sheetName val="JUCKEYK"/>
      <sheetName val="조정금액결과표 (차수별)"/>
      <sheetName val="STORAGE"/>
      <sheetName val="별표 "/>
      <sheetName val="조명율표"/>
      <sheetName val="단가조사-2"/>
      <sheetName val="EIB010831"/>
      <sheetName val="205동"/>
      <sheetName val="빗물받이(910-510-410)"/>
      <sheetName val="광양방향"/>
      <sheetName val="Macro3"/>
      <sheetName val="현장관리Assumption"/>
      <sheetName val="직원투입계획"/>
      <sheetName val="인력터파기"/>
      <sheetName val="SUMMARY(S)"/>
      <sheetName val="원가 (2)"/>
      <sheetName val="주관사업"/>
      <sheetName val="내역전기"/>
      <sheetName val="부대"/>
      <sheetName val="을_ATYPE"/>
      <sheetName val="SPEC"/>
      <sheetName val="공사내역서(을)실행"/>
      <sheetName val="추천서"/>
      <sheetName val="산출내역서집계표"/>
      <sheetName val="1,2공구원가계산서"/>
      <sheetName val="갑지(과세)"/>
      <sheetName val="전기일위대가"/>
      <sheetName val="슬래브(PF)(하류)"/>
      <sheetName val="일위대가목차"/>
      <sheetName val="명세서"/>
      <sheetName val="기성청구내역서"/>
      <sheetName val="견적조건"/>
      <sheetName val="직공비"/>
      <sheetName val="적용기준"/>
      <sheetName val="노임대장"/>
      <sheetName val="대치판정"/>
      <sheetName val="자료입력"/>
      <sheetName val="준공시전망_원본"/>
      <sheetName val="PAINT"/>
      <sheetName val="일위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fs-e"/>
      <sheetName val="tax1"/>
      <sheetName val="내역서을지"/>
      <sheetName val="방수"/>
      <sheetName val="남양시작동010313100%"/>
      <sheetName val="년도별노임표"/>
      <sheetName val="중기목록표"/>
      <sheetName val="설계조건"/>
      <sheetName val="동력부하계산"/>
      <sheetName val="회사99"/>
      <sheetName val="CAL."/>
      <sheetName val="상계견적"/>
      <sheetName val="OCT.FDN"/>
      <sheetName val="DESIGN"/>
      <sheetName val="도급양식"/>
      <sheetName val="측량요율"/>
      <sheetName val="원가"/>
      <sheetName val="단가 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단가일람"/>
      <sheetName val="조경일람"/>
      <sheetName val="표  지"/>
      <sheetName val="교각계산"/>
      <sheetName val="수량산출서"/>
      <sheetName val="일위대가(가설)"/>
      <sheetName val="산출근거"/>
      <sheetName val="조명일위"/>
      <sheetName val="직노"/>
      <sheetName val="집계표"/>
      <sheetName val="시행후면적"/>
      <sheetName val="수지예산"/>
      <sheetName val="조명율표"/>
      <sheetName val="내역서"/>
      <sheetName val="차액보증"/>
      <sheetName val="건축내역"/>
      <sheetName val="산근"/>
      <sheetName val="2000년1차"/>
      <sheetName val="임대동호배치"/>
      <sheetName val="Baby일위대가"/>
      <sheetName val="MOTOR"/>
      <sheetName val="적용건축"/>
      <sheetName val="경산"/>
      <sheetName val="내역서(삼호)"/>
      <sheetName val="단가표 "/>
      <sheetName val="접속도로집"/>
      <sheetName val="99총공사내역서"/>
      <sheetName val="중기사용료"/>
      <sheetName val="b_balju"/>
      <sheetName val="DATE"/>
      <sheetName val="배수내역"/>
      <sheetName val="일반공사"/>
      <sheetName val="4.2.1 마루높이 검토"/>
      <sheetName val="보온자재단가표"/>
      <sheetName val="수량산출서 (2)"/>
      <sheetName val="퍼스트"/>
      <sheetName val="sheet1"/>
      <sheetName val="일위대가"/>
      <sheetName val="토사(PE)"/>
      <sheetName val="구조물공집계"/>
      <sheetName val="조도계산서 (도서)"/>
      <sheetName val="조경수량"/>
      <sheetName val="입력DATA"/>
      <sheetName val="바닥판"/>
      <sheetName val="BOX"/>
      <sheetName val="1단계"/>
      <sheetName val="1.7 부 대 공"/>
      <sheetName val="범례표"/>
      <sheetName val="실행철강하도"/>
      <sheetName val="단위단가"/>
      <sheetName val="일위-1"/>
      <sheetName val="기본단가표"/>
      <sheetName val="천방교접속"/>
      <sheetName val="대포2교접속"/>
      <sheetName val="적용단위길이"/>
      <sheetName val="#REF"/>
      <sheetName val="지하시설물작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showGridLines="0" showZeros="0" view="pageBreakPreview" zoomScaleSheetLayoutView="100" workbookViewId="0">
      <selection activeCell="H13" sqref="H13"/>
    </sheetView>
  </sheetViews>
  <sheetFormatPr defaultColWidth="11.42578125" defaultRowHeight="20.100000000000001" customHeight="1"/>
  <cols>
    <col min="1" max="1" width="3.7109375" style="2" customWidth="1"/>
    <col min="2" max="2" width="74.7109375" style="2" customWidth="1"/>
    <col min="3" max="3" width="3.7109375" style="2" customWidth="1"/>
    <col min="4" max="4" width="0" style="2" hidden="1" customWidth="1"/>
    <col min="5" max="16384" width="11.42578125" style="2"/>
  </cols>
  <sheetData>
    <row r="1" spans="1:4" s="1008" customFormat="1" ht="15" customHeight="1"/>
    <row r="2" spans="1:4" s="112" customFormat="1" ht="36" customHeight="1">
      <c r="A2" s="1069" t="s">
        <v>2526</v>
      </c>
      <c r="B2" s="1069"/>
      <c r="C2" s="1069"/>
    </row>
    <row r="3" spans="1:4" s="1009" customFormat="1" ht="39" customHeight="1">
      <c r="A3" s="1007"/>
      <c r="B3" s="111" t="s">
        <v>2527</v>
      </c>
      <c r="C3" s="1007"/>
      <c r="D3" s="1009" t="s">
        <v>2528</v>
      </c>
    </row>
    <row r="4" spans="1:4" s="1010" customFormat="1" ht="48" customHeight="1">
      <c r="A4" s="1070" t="s">
        <v>134</v>
      </c>
      <c r="B4" s="1070"/>
      <c r="C4" s="1070"/>
    </row>
    <row r="5" spans="1:4" ht="19.5" customHeight="1">
      <c r="A5" s="3"/>
      <c r="B5" s="3"/>
      <c r="C5" s="3"/>
    </row>
    <row r="6" spans="1:4" ht="19.5" customHeight="1">
      <c r="A6" s="3"/>
      <c r="B6" s="3"/>
      <c r="C6" s="3"/>
    </row>
    <row r="7" spans="1:4" ht="19.5" customHeight="1">
      <c r="A7" s="4"/>
      <c r="B7" s="5"/>
      <c r="C7" s="5"/>
    </row>
    <row r="8" spans="1:4" ht="19.5" customHeight="1">
      <c r="A8" s="3"/>
      <c r="B8" s="3"/>
      <c r="C8" s="3"/>
    </row>
    <row r="9" spans="1:4" ht="19.5" customHeight="1">
      <c r="A9" s="6"/>
      <c r="B9" s="3"/>
      <c r="C9" s="3"/>
    </row>
    <row r="10" spans="1:4" ht="19.5" customHeight="1">
      <c r="A10" s="6"/>
      <c r="B10" s="3"/>
      <c r="C10" s="3"/>
    </row>
    <row r="11" spans="1:4" ht="19.5" customHeight="1">
      <c r="A11" s="6"/>
      <c r="B11" s="3"/>
      <c r="C11" s="3"/>
    </row>
    <row r="12" spans="1:4" ht="19.5" customHeight="1">
      <c r="A12" s="6"/>
      <c r="B12" s="3"/>
      <c r="C12" s="3"/>
    </row>
    <row r="13" spans="1:4" ht="19.5" customHeight="1">
      <c r="A13" s="6"/>
      <c r="B13" s="3"/>
      <c r="C13" s="3"/>
    </row>
    <row r="14" spans="1:4" ht="42" customHeight="1">
      <c r="A14" s="1071" t="s">
        <v>2529</v>
      </c>
      <c r="B14" s="1071"/>
      <c r="C14" s="1071"/>
    </row>
    <row r="15" spans="1:4" ht="19.5" customHeight="1">
      <c r="A15" s="3"/>
      <c r="B15" s="3"/>
      <c r="C15" s="3"/>
    </row>
    <row r="16" spans="1:4" ht="19.5" customHeight="1">
      <c r="A16" s="3"/>
      <c r="B16" s="3"/>
      <c r="C16" s="3"/>
    </row>
    <row r="17" spans="1:3" ht="19.5" customHeight="1">
      <c r="A17" s="3"/>
      <c r="B17" s="3"/>
      <c r="C17" s="3"/>
    </row>
    <row r="18" spans="1:3" ht="19.5" customHeight="1">
      <c r="A18" s="3"/>
      <c r="B18" s="3"/>
      <c r="C18" s="3"/>
    </row>
    <row r="19" spans="1:3" ht="19.5" customHeight="1">
      <c r="A19" s="3"/>
      <c r="B19" s="3"/>
      <c r="C19" s="3"/>
    </row>
    <row r="20" spans="1:3" ht="19.5" customHeight="1">
      <c r="A20" s="3"/>
      <c r="B20" s="3"/>
      <c r="C20" s="3"/>
    </row>
    <row r="21" spans="1:3" ht="19.5" customHeight="1">
      <c r="A21" s="1"/>
      <c r="B21" s="3"/>
      <c r="C21" s="3"/>
    </row>
    <row r="22" spans="1:3" ht="19.5" customHeight="1">
      <c r="A22" s="1"/>
      <c r="B22" s="110"/>
      <c r="C22" s="3"/>
    </row>
    <row r="23" spans="1:3" ht="19.5" customHeight="1">
      <c r="A23" s="1"/>
      <c r="B23" s="110"/>
      <c r="C23" s="3"/>
    </row>
    <row r="24" spans="1:3" ht="19.5" customHeight="1">
      <c r="A24" s="1"/>
      <c r="B24" s="110"/>
      <c r="C24" s="3"/>
    </row>
    <row r="25" spans="1:3" ht="19.5" customHeight="1">
      <c r="A25" s="3"/>
      <c r="B25" s="3"/>
      <c r="C25" s="3"/>
    </row>
    <row r="26" spans="1:3" ht="19.5" customHeight="1">
      <c r="A26" s="3"/>
      <c r="B26" s="3"/>
      <c r="C26" s="3"/>
    </row>
    <row r="27" spans="1:3" ht="20.100000000000001" customHeight="1">
      <c r="A27" s="3"/>
      <c r="B27" s="3"/>
      <c r="C27" s="3"/>
    </row>
    <row r="28" spans="1:3" ht="20.100000000000001" customHeight="1">
      <c r="A28" s="3"/>
      <c r="B28" s="3"/>
      <c r="C28" s="3"/>
    </row>
    <row r="29" spans="1:3" ht="20.100000000000001" customHeight="1">
      <c r="A29" s="3"/>
      <c r="B29" s="3"/>
      <c r="C29" s="3"/>
    </row>
    <row r="30" spans="1:3" ht="20.100000000000001" customHeight="1">
      <c r="A30" s="3"/>
      <c r="B30" s="7"/>
      <c r="C30" s="3"/>
    </row>
  </sheetData>
  <mergeCells count="3">
    <mergeCell ref="A2:C2"/>
    <mergeCell ref="A4:C4"/>
    <mergeCell ref="A14:C14"/>
  </mergeCells>
  <phoneticPr fontId="27" type="noConversion"/>
  <printOptions horizontalCentered="1" verticalCentered="1"/>
  <pageMargins left="0.98425196850393704" right="0.98425196850393704" top="2.3622047244094491" bottom="0.98425196850393704" header="0.51181102362204722" footer="0.51181102362204722"/>
  <pageSetup paperSize="9" scale="9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showZeros="0" tabSelected="1" view="pageBreakPreview" zoomScaleSheetLayoutView="100" workbookViewId="0">
      <selection activeCell="D6" sqref="D6"/>
    </sheetView>
  </sheetViews>
  <sheetFormatPr defaultRowHeight="16.5"/>
  <cols>
    <col min="1" max="1" width="22.7109375" style="11" customWidth="1"/>
    <col min="2" max="3" width="7.7109375" style="11" customWidth="1"/>
    <col min="4" max="6" width="14.7109375" style="187" customWidth="1"/>
    <col min="7" max="7" width="8.7109375" style="11" customWidth="1"/>
    <col min="8" max="16384" width="9.140625" style="11"/>
  </cols>
  <sheetData>
    <row r="1" spans="1:7" ht="33" customHeight="1">
      <c r="A1" s="1074" t="s">
        <v>2536</v>
      </c>
      <c r="B1" s="1074"/>
      <c r="C1" s="1074"/>
      <c r="D1" s="1074"/>
      <c r="E1" s="1074"/>
      <c r="F1" s="1074"/>
      <c r="G1" s="1074"/>
    </row>
    <row r="2" spans="1:7" ht="24" customHeight="1">
      <c r="A2" s="12"/>
      <c r="B2" s="12"/>
      <c r="C2" s="12"/>
      <c r="D2" s="174"/>
      <c r="E2" s="174"/>
      <c r="F2" s="174"/>
      <c r="G2" s="12"/>
    </row>
    <row r="3" spans="1:7" s="132" customFormat="1" ht="24" customHeight="1">
      <c r="A3" s="129" t="s">
        <v>2530</v>
      </c>
      <c r="B3" s="130"/>
      <c r="C3" s="130"/>
      <c r="D3" s="175"/>
      <c r="E3" s="175"/>
      <c r="F3" s="175"/>
      <c r="G3" s="131"/>
    </row>
    <row r="4" spans="1:7" ht="24" customHeight="1">
      <c r="A4" s="12"/>
      <c r="B4" s="12"/>
      <c r="C4" s="12"/>
      <c r="D4" s="174"/>
      <c r="E4" s="174"/>
      <c r="F4" s="174"/>
      <c r="G4" s="12"/>
    </row>
    <row r="5" spans="1:7" s="65" customFormat="1" ht="48" customHeight="1">
      <c r="A5" s="1072" t="s">
        <v>2531</v>
      </c>
      <c r="B5" s="1072"/>
      <c r="C5" s="1072"/>
      <c r="D5" s="1072"/>
      <c r="E5" s="1072"/>
      <c r="F5" s="1072"/>
      <c r="G5" s="1072"/>
    </row>
    <row r="6" spans="1:7" ht="24" customHeight="1">
      <c r="A6" s="12"/>
      <c r="B6" s="12"/>
      <c r="C6" s="12"/>
      <c r="D6" s="174"/>
      <c r="E6" s="174"/>
      <c r="F6" s="174"/>
      <c r="G6" s="12"/>
    </row>
    <row r="7" spans="1:7" s="14" customFormat="1" ht="24.95" customHeight="1">
      <c r="A7" s="13"/>
      <c r="B7" s="13"/>
      <c r="C7" s="13"/>
      <c r="D7" s="176"/>
      <c r="E7" s="176"/>
      <c r="F7" s="176"/>
      <c r="G7" s="133" t="s">
        <v>57</v>
      </c>
    </row>
    <row r="8" spans="1:7" s="14" customFormat="1" ht="66" customHeight="1">
      <c r="A8" s="891" t="s">
        <v>9</v>
      </c>
      <c r="B8" s="891" t="s">
        <v>2532</v>
      </c>
      <c r="C8" s="891" t="s">
        <v>2502</v>
      </c>
      <c r="D8" s="726" t="s">
        <v>10</v>
      </c>
      <c r="E8" s="727" t="s">
        <v>2533</v>
      </c>
      <c r="F8" s="727" t="s">
        <v>1219</v>
      </c>
      <c r="G8" s="891" t="s">
        <v>2534</v>
      </c>
    </row>
    <row r="9" spans="1:7" s="14" customFormat="1" ht="21" customHeight="1">
      <c r="A9" s="1057"/>
      <c r="B9" s="1057"/>
      <c r="C9" s="1057"/>
      <c r="D9" s="1058"/>
      <c r="E9" s="1059"/>
      <c r="F9" s="1059"/>
      <c r="G9" s="1057"/>
    </row>
    <row r="10" spans="1:7" s="14" customFormat="1" ht="90" customHeight="1">
      <c r="A10" s="879" t="s">
        <v>2535</v>
      </c>
      <c r="B10" s="880" t="s">
        <v>2503</v>
      </c>
      <c r="C10" s="880">
        <v>1</v>
      </c>
      <c r="D10" s="998">
        <f>SUM(총괄!E36:E38)</f>
        <v>1072468182</v>
      </c>
      <c r="E10" s="998">
        <f>ROUND(D10*0.1,0)</f>
        <v>107246818</v>
      </c>
      <c r="F10" s="998">
        <f t="shared" ref="F10" si="0">SUM(D10:E10)</f>
        <v>1179715000</v>
      </c>
      <c r="G10" s="880"/>
    </row>
    <row r="11" spans="1:7" s="14" customFormat="1" ht="21" customHeight="1">
      <c r="A11" s="1060"/>
      <c r="B11" s="1061"/>
      <c r="C11" s="1061"/>
      <c r="D11" s="1062"/>
      <c r="E11" s="1062"/>
      <c r="F11" s="1062"/>
      <c r="G11" s="1061"/>
    </row>
    <row r="12" spans="1:7" s="391" customFormat="1" ht="20.100000000000001" customHeight="1">
      <c r="A12" s="387" t="s">
        <v>2363</v>
      </c>
      <c r="B12" s="387"/>
      <c r="C12" s="387"/>
      <c r="D12" s="388"/>
      <c r="E12" s="388"/>
      <c r="F12" s="389"/>
      <c r="G12" s="390"/>
    </row>
    <row r="13" spans="1:7" s="14" customFormat="1" ht="20.100000000000001" customHeight="1">
      <c r="A13" s="70"/>
      <c r="B13" s="55"/>
      <c r="C13" s="55"/>
      <c r="D13" s="177"/>
      <c r="E13" s="177"/>
      <c r="F13" s="176"/>
      <c r="G13" s="13"/>
    </row>
    <row r="14" spans="1:7" s="14" customFormat="1" ht="20.100000000000001" customHeight="1">
      <c r="A14" s="70"/>
      <c r="B14" s="55"/>
      <c r="C14" s="55"/>
      <c r="D14" s="177"/>
      <c r="E14" s="177"/>
      <c r="F14" s="176"/>
      <c r="G14" s="13"/>
    </row>
    <row r="15" spans="1:7" s="14" customFormat="1" ht="20.100000000000001" customHeight="1">
      <c r="A15" s="70"/>
      <c r="B15" s="55"/>
      <c r="C15" s="55"/>
      <c r="D15" s="177"/>
      <c r="E15" s="177"/>
      <c r="F15" s="176"/>
      <c r="G15" s="13"/>
    </row>
    <row r="16" spans="1:7" s="14" customFormat="1" ht="20.100000000000001" customHeight="1">
      <c r="A16" s="70"/>
      <c r="B16" s="55"/>
      <c r="C16" s="55"/>
      <c r="D16" s="177"/>
      <c r="E16" s="177"/>
      <c r="F16" s="176"/>
      <c r="G16" s="13"/>
    </row>
    <row r="17" spans="1:7" s="14" customFormat="1" ht="20.100000000000001" customHeight="1">
      <c r="A17" s="56"/>
      <c r="B17" s="13"/>
      <c r="C17" s="13"/>
      <c r="D17" s="176"/>
      <c r="E17" s="176"/>
      <c r="F17" s="176"/>
      <c r="G17" s="13"/>
    </row>
    <row r="18" spans="1:7" s="14" customFormat="1" ht="20.100000000000001" customHeight="1">
      <c r="A18" s="1073" t="str">
        <f>표지!A14</f>
        <v>2026. 03.</v>
      </c>
      <c r="B18" s="1073"/>
      <c r="C18" s="1073"/>
      <c r="D18" s="1073"/>
      <c r="E18" s="1073"/>
      <c r="F18" s="1073"/>
      <c r="G18" s="1073"/>
    </row>
    <row r="19" spans="1:7" s="14" customFormat="1" ht="20.100000000000001" customHeight="1">
      <c r="A19" s="1013"/>
      <c r="B19" s="1013"/>
      <c r="C19" s="1048"/>
      <c r="D19" s="178"/>
      <c r="E19" s="178"/>
      <c r="F19" s="178"/>
      <c r="G19" s="1013"/>
    </row>
    <row r="20" spans="1:7" s="14" customFormat="1" ht="20.100000000000001" customHeight="1">
      <c r="A20" s="1048"/>
      <c r="B20" s="1048"/>
      <c r="C20" s="1048"/>
      <c r="D20" s="178"/>
      <c r="E20" s="178"/>
      <c r="F20" s="178"/>
      <c r="G20" s="1048"/>
    </row>
    <row r="21" spans="1:7" s="14" customFormat="1" ht="20.100000000000001" customHeight="1">
      <c r="A21" s="1048"/>
      <c r="B21" s="1048"/>
      <c r="C21" s="1048"/>
      <c r="D21" s="178"/>
      <c r="E21" s="178"/>
      <c r="F21" s="178"/>
      <c r="G21" s="1048"/>
    </row>
    <row r="22" spans="1:7" s="14" customFormat="1" ht="20.100000000000001" customHeight="1">
      <c r="A22" s="1013"/>
      <c r="B22" s="1013"/>
      <c r="C22" s="1048"/>
      <c r="D22" s="178"/>
      <c r="E22" s="178"/>
      <c r="F22" s="178"/>
      <c r="G22" s="1013"/>
    </row>
    <row r="23" spans="1:7" s="14" customFormat="1" ht="20.100000000000001" customHeight="1">
      <c r="A23" s="13"/>
      <c r="B23" s="13"/>
      <c r="C23" s="13"/>
      <c r="D23" s="179"/>
      <c r="E23" s="179"/>
      <c r="F23" s="176"/>
      <c r="G23" s="13"/>
    </row>
    <row r="24" spans="1:7" ht="27" customHeight="1">
      <c r="A24" s="12"/>
      <c r="B24" s="12"/>
      <c r="C24" s="12"/>
      <c r="D24" s="174"/>
      <c r="E24" s="174"/>
      <c r="F24" s="174"/>
      <c r="G24" s="687" t="s">
        <v>1220</v>
      </c>
    </row>
    <row r="25" spans="1:7" s="16" customFormat="1" ht="36" customHeight="1">
      <c r="A25" s="15"/>
      <c r="B25" s="15"/>
      <c r="C25" s="15"/>
      <c r="D25" s="180"/>
      <c r="E25" s="181"/>
      <c r="F25" s="180"/>
      <c r="G25" s="688" t="s">
        <v>2501</v>
      </c>
    </row>
    <row r="26" spans="1:7" s="16" customFormat="1" ht="24.95" customHeight="1">
      <c r="A26" s="1013"/>
      <c r="B26" s="1013"/>
      <c r="C26" s="1048"/>
      <c r="D26" s="178"/>
      <c r="E26" s="178"/>
      <c r="F26" s="178"/>
      <c r="G26" s="1013"/>
    </row>
    <row r="27" spans="1:7" s="16" customFormat="1" ht="15" customHeight="1">
      <c r="A27" s="13"/>
      <c r="B27" s="13"/>
      <c r="C27" s="13"/>
      <c r="D27" s="179"/>
      <c r="E27" s="179"/>
      <c r="F27" s="176"/>
      <c r="G27" s="13"/>
    </row>
    <row r="28" spans="1:7" s="16" customFormat="1" ht="24.95" customHeight="1">
      <c r="A28" s="12"/>
      <c r="B28" s="12"/>
      <c r="C28" s="12"/>
      <c r="D28" s="174"/>
      <c r="E28" s="174"/>
      <c r="F28" s="174"/>
      <c r="G28" s="687"/>
    </row>
    <row r="29" spans="1:7" s="16" customFormat="1" ht="30" customHeight="1">
      <c r="A29" s="15"/>
      <c r="B29" s="15"/>
      <c r="C29" s="15"/>
      <c r="D29" s="180"/>
      <c r="E29" s="181"/>
      <c r="F29" s="180"/>
      <c r="G29" s="688"/>
    </row>
    <row r="30" spans="1:7" ht="25.5">
      <c r="A30" s="16"/>
      <c r="B30" s="17"/>
      <c r="C30" s="17"/>
      <c r="D30" s="182"/>
      <c r="E30" s="182"/>
      <c r="F30" s="182"/>
      <c r="G30" s="18"/>
    </row>
    <row r="31" spans="1:7" ht="18">
      <c r="A31" s="16"/>
      <c r="B31" s="66"/>
      <c r="C31" s="66"/>
      <c r="D31" s="183"/>
      <c r="E31" s="183"/>
      <c r="F31" s="184"/>
      <c r="G31" s="67"/>
    </row>
    <row r="32" spans="1:7" ht="25.5">
      <c r="A32" s="16"/>
      <c r="B32" s="17"/>
      <c r="C32" s="17"/>
      <c r="D32" s="182"/>
      <c r="E32" s="182"/>
      <c r="F32" s="182"/>
      <c r="G32" s="18"/>
    </row>
    <row r="33" spans="1:7" ht="18">
      <c r="A33" s="16"/>
      <c r="B33" s="19"/>
      <c r="C33" s="19"/>
      <c r="D33" s="185"/>
      <c r="E33" s="185"/>
      <c r="F33" s="186"/>
      <c r="G33" s="15"/>
    </row>
    <row r="34" spans="1:7">
      <c r="A34" s="12"/>
      <c r="B34" s="12"/>
      <c r="C34" s="12"/>
      <c r="D34" s="174"/>
      <c r="E34" s="174"/>
      <c r="F34" s="174"/>
      <c r="G34" s="12"/>
    </row>
    <row r="35" spans="1:7">
      <c r="A35" s="12"/>
      <c r="B35" s="12"/>
      <c r="C35" s="12"/>
      <c r="D35" s="174"/>
      <c r="E35" s="174"/>
      <c r="F35" s="174"/>
      <c r="G35" s="12"/>
    </row>
    <row r="36" spans="1:7">
      <c r="A36" s="12"/>
      <c r="B36" s="12"/>
      <c r="C36" s="12"/>
      <c r="D36" s="174"/>
      <c r="E36" s="174"/>
      <c r="F36" s="174"/>
      <c r="G36" s="12"/>
    </row>
    <row r="37" spans="1:7">
      <c r="A37" s="12"/>
      <c r="B37" s="12"/>
      <c r="C37" s="12"/>
      <c r="D37" s="174"/>
      <c r="E37" s="174"/>
      <c r="F37" s="174"/>
      <c r="G37" s="12"/>
    </row>
    <row r="38" spans="1:7">
      <c r="A38" s="12"/>
      <c r="B38" s="12"/>
      <c r="C38" s="12"/>
      <c r="D38" s="174"/>
      <c r="E38" s="174"/>
      <c r="F38" s="174"/>
      <c r="G38" s="12"/>
    </row>
    <row r="39" spans="1:7">
      <c r="A39" s="12"/>
      <c r="B39" s="12"/>
      <c r="C39" s="12"/>
      <c r="D39" s="174"/>
      <c r="E39" s="174"/>
      <c r="F39" s="174"/>
      <c r="G39" s="12"/>
    </row>
  </sheetData>
  <mergeCells count="3">
    <mergeCell ref="A5:G5"/>
    <mergeCell ref="A18:G18"/>
    <mergeCell ref="A1:G1"/>
  </mergeCells>
  <phoneticPr fontId="31" type="noConversion"/>
  <printOptions horizontalCentered="1" verticalCentered="1"/>
  <pageMargins left="0.59" right="0.59" top="0.79" bottom="0.79" header="0.39" footer="0.39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L6"/>
  <sheetViews>
    <sheetView showGridLines="0" showZeros="0" view="pageBreakPreview" zoomScaleSheetLayoutView="100" workbookViewId="0">
      <selection activeCell="D8" sqref="D8"/>
    </sheetView>
  </sheetViews>
  <sheetFormatPr defaultColWidth="10.28515625" defaultRowHeight="50.1" customHeight="1"/>
  <cols>
    <col min="1" max="9" width="9.7109375" style="61" customWidth="1"/>
    <col min="10" max="16384" width="10.28515625" style="61"/>
  </cols>
  <sheetData>
    <row r="2" spans="1:12" ht="50.1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s="63" customFormat="1" ht="50.1" customHeight="1">
      <c r="A3" s="8"/>
      <c r="B3" s="8"/>
      <c r="C3" s="8"/>
      <c r="D3" s="8"/>
      <c r="E3" s="8"/>
      <c r="F3" s="8"/>
      <c r="G3" s="9"/>
      <c r="H3" s="9"/>
      <c r="I3" s="9"/>
      <c r="J3" s="8"/>
      <c r="K3" s="8"/>
      <c r="L3" s="8"/>
    </row>
    <row r="4" spans="1:12" s="63" customFormat="1" ht="50.1" customHeight="1">
      <c r="A4" s="8"/>
      <c r="B4" s="8"/>
      <c r="C4" s="8"/>
      <c r="D4" s="8"/>
      <c r="E4" s="8"/>
      <c r="F4" s="8"/>
      <c r="G4" s="9"/>
      <c r="H4" s="9"/>
      <c r="I4" s="9"/>
      <c r="J4" s="8"/>
      <c r="K4" s="8"/>
      <c r="L4" s="8"/>
    </row>
    <row r="5" spans="1:12" s="63" customFormat="1" ht="50.1" customHeight="1">
      <c r="A5" s="1075" t="s">
        <v>152</v>
      </c>
      <c r="B5" s="1075"/>
      <c r="C5" s="1075"/>
      <c r="D5" s="1075"/>
      <c r="E5" s="1075"/>
      <c r="F5" s="1075"/>
      <c r="G5" s="1075"/>
      <c r="H5" s="1075"/>
      <c r="I5" s="1075"/>
      <c r="J5" s="8"/>
      <c r="K5" s="8"/>
      <c r="L5" s="8"/>
    </row>
    <row r="6" spans="1:12" s="64" customFormat="1" ht="50.1" customHeight="1">
      <c r="A6" s="1076"/>
      <c r="B6" s="1076"/>
      <c r="C6" s="1076"/>
      <c r="D6" s="1076"/>
      <c r="E6" s="1076"/>
      <c r="F6" s="1076"/>
      <c r="G6" s="1076"/>
      <c r="H6" s="1076"/>
      <c r="I6" s="1076"/>
      <c r="J6" s="10"/>
      <c r="K6" s="10"/>
      <c r="L6" s="10"/>
    </row>
  </sheetData>
  <mergeCells count="2">
    <mergeCell ref="A5:I5"/>
    <mergeCell ref="A6:I6"/>
  </mergeCells>
  <phoneticPr fontId="31" type="noConversion"/>
  <pageMargins left="0.75" right="0.75" top="0.78" bottom="0.79" header="0.38" footer="0.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showZeros="0" view="pageBreakPreview" zoomScaleSheetLayoutView="100" workbookViewId="0">
      <pane ySplit="5" topLeftCell="A11" activePane="bottomLeft" state="frozen"/>
      <selection activeCell="H19" sqref="H19"/>
      <selection pane="bottomLeft" activeCell="C26" sqref="C26"/>
    </sheetView>
  </sheetViews>
  <sheetFormatPr defaultRowHeight="12.75"/>
  <cols>
    <col min="1" max="1" width="7.28515625" style="1034" customWidth="1"/>
    <col min="2" max="2" width="1.140625" style="1034" customWidth="1"/>
    <col min="3" max="3" width="23.42578125" style="1034" customWidth="1"/>
    <col min="4" max="4" width="1.140625" style="1034" customWidth="1"/>
    <col min="5" max="5" width="16.7109375" style="198" customWidth="1"/>
    <col min="6" max="6" width="15.7109375" style="109" customWidth="1"/>
    <col min="7" max="7" width="27.7109375" style="109" customWidth="1"/>
    <col min="8" max="16384" width="9.140625" style="20"/>
  </cols>
  <sheetData>
    <row r="1" spans="1:7" s="21" customFormat="1" ht="30" customHeight="1">
      <c r="A1" s="1087" t="s">
        <v>2364</v>
      </c>
      <c r="B1" s="1088"/>
      <c r="C1" s="1088"/>
      <c r="D1" s="1088"/>
      <c r="E1" s="1088"/>
      <c r="F1" s="1088"/>
      <c r="G1" s="1088"/>
    </row>
    <row r="2" spans="1:7" ht="12.75" customHeight="1">
      <c r="A2" s="136"/>
      <c r="B2" s="136"/>
      <c r="C2" s="136"/>
      <c r="D2" s="136"/>
      <c r="E2" s="199"/>
      <c r="F2" s="103"/>
      <c r="G2" s="104"/>
    </row>
    <row r="3" spans="1:7" ht="20.100000000000001" customHeight="1">
      <c r="A3" s="1014" t="str">
        <f>"품  명 : "&amp;표지!$D$3</f>
        <v>품  명 : 전자동 해태건조기(12-Is2T2F-#70×20D) 제조</v>
      </c>
      <c r="B3" s="1014"/>
      <c r="C3" s="1014"/>
      <c r="D3" s="136"/>
      <c r="E3" s="199"/>
      <c r="F3" s="136"/>
      <c r="G3" s="137" t="s">
        <v>2365</v>
      </c>
    </row>
    <row r="4" spans="1:7" s="138" customFormat="1" ht="24" customHeight="1">
      <c r="A4" s="1089" t="s">
        <v>58</v>
      </c>
      <c r="B4" s="1090"/>
      <c r="C4" s="1090"/>
      <c r="D4" s="1015"/>
      <c r="E4" s="1091" t="s">
        <v>59</v>
      </c>
      <c r="F4" s="1093" t="s">
        <v>2366</v>
      </c>
      <c r="G4" s="1095" t="s">
        <v>2367</v>
      </c>
    </row>
    <row r="5" spans="1:7" s="139" customFormat="1" ht="24" customHeight="1">
      <c r="A5" s="1097" t="s">
        <v>60</v>
      </c>
      <c r="B5" s="1098"/>
      <c r="C5" s="1098"/>
      <c r="D5" s="1016"/>
      <c r="E5" s="1092"/>
      <c r="F5" s="1094"/>
      <c r="G5" s="1096"/>
    </row>
    <row r="6" spans="1:7" ht="21.75" customHeight="1">
      <c r="A6" s="1080" t="s">
        <v>61</v>
      </c>
      <c r="B6" s="1017"/>
      <c r="C6" s="1018" t="s">
        <v>62</v>
      </c>
      <c r="D6" s="1019"/>
      <c r="E6" s="198">
        <f>재료집계!F23</f>
        <v>447457080</v>
      </c>
      <c r="F6" s="105"/>
      <c r="G6" s="57"/>
    </row>
    <row r="7" spans="1:7" ht="21.75" customHeight="1">
      <c r="A7" s="1081"/>
      <c r="B7" s="1017"/>
      <c r="C7" s="1018" t="s">
        <v>63</v>
      </c>
      <c r="D7" s="1020"/>
      <c r="E7" s="197">
        <f>재료집계!G23</f>
        <v>8949141</v>
      </c>
      <c r="F7" s="105"/>
      <c r="G7" s="57"/>
    </row>
    <row r="8" spans="1:7" ht="21.75" customHeight="1">
      <c r="A8" s="1081"/>
      <c r="B8" s="1017"/>
      <c r="C8" s="1018" t="s">
        <v>64</v>
      </c>
      <c r="D8" s="1020"/>
      <c r="E8" s="197">
        <v>0</v>
      </c>
      <c r="F8" s="105"/>
      <c r="G8" s="57"/>
    </row>
    <row r="9" spans="1:7" ht="21.75" customHeight="1">
      <c r="A9" s="1082"/>
      <c r="B9" s="1021"/>
      <c r="C9" s="1022" t="s">
        <v>65</v>
      </c>
      <c r="D9" s="1021"/>
      <c r="E9" s="196">
        <f>SUM(E6:E7)-E8</f>
        <v>456406221</v>
      </c>
      <c r="F9" s="106">
        <f>ROUND(E9/$E$41,3)</f>
        <v>0.38700000000000001</v>
      </c>
      <c r="G9" s="228" t="str">
        <f>재료집계!$A$3&amp;"참조"</f>
        <v>&lt;표 1&gt; 참조</v>
      </c>
    </row>
    <row r="10" spans="1:7" ht="21.75" customHeight="1">
      <c r="A10" s="1083" t="s">
        <v>66</v>
      </c>
      <c r="B10" s="1017"/>
      <c r="C10" s="1018" t="s">
        <v>67</v>
      </c>
      <c r="D10" s="1020"/>
      <c r="E10" s="197">
        <f>노무집계!F23</f>
        <v>230620511</v>
      </c>
      <c r="F10" s="105"/>
      <c r="G10" s="57"/>
    </row>
    <row r="11" spans="1:7" ht="21.75" customHeight="1">
      <c r="A11" s="1081"/>
      <c r="B11" s="1017"/>
      <c r="C11" s="1023" t="s">
        <v>68</v>
      </c>
      <c r="D11" s="1024"/>
      <c r="E11" s="195">
        <f>노무집계!G23</f>
        <v>63190020</v>
      </c>
      <c r="F11" s="105"/>
      <c r="G11" s="57"/>
    </row>
    <row r="12" spans="1:7" ht="21.75" customHeight="1">
      <c r="A12" s="1082"/>
      <c r="B12" s="1021"/>
      <c r="C12" s="1023" t="s">
        <v>69</v>
      </c>
      <c r="D12" s="1025"/>
      <c r="E12" s="195">
        <f>SUM(E10:E11)</f>
        <v>293810531</v>
      </c>
      <c r="F12" s="106">
        <f>ROUND(E12/$E$41,3)</f>
        <v>0.249</v>
      </c>
      <c r="G12" s="228" t="str">
        <f>노무집계!$A$3&amp;"참조"</f>
        <v>&lt;표 5&gt; 참조</v>
      </c>
    </row>
    <row r="13" spans="1:7" ht="21.75" customHeight="1">
      <c r="A13" s="1083" t="s">
        <v>70</v>
      </c>
      <c r="B13" s="1017"/>
      <c r="C13" s="1026" t="s">
        <v>86</v>
      </c>
      <c r="D13" s="1027"/>
      <c r="E13" s="198">
        <f>경비집계!E10</f>
        <v>10008425</v>
      </c>
      <c r="F13" s="105"/>
      <c r="G13" s="57"/>
    </row>
    <row r="14" spans="1:7" ht="21.75" customHeight="1">
      <c r="A14" s="1081"/>
      <c r="B14" s="1017"/>
      <c r="C14" s="1026" t="s">
        <v>87</v>
      </c>
      <c r="D14" s="1027"/>
      <c r="E14" s="198">
        <f>경비집계!E11</f>
        <v>610269</v>
      </c>
      <c r="F14" s="105"/>
      <c r="G14" s="57"/>
    </row>
    <row r="15" spans="1:7" ht="21.75" customHeight="1">
      <c r="A15" s="1081"/>
      <c r="B15" s="1017"/>
      <c r="C15" s="1026" t="s">
        <v>88</v>
      </c>
      <c r="D15" s="1027"/>
      <c r="E15" s="198">
        <f>경비집계!E12</f>
        <v>2922514</v>
      </c>
      <c r="F15" s="105"/>
      <c r="G15" s="57"/>
    </row>
    <row r="16" spans="1:7" ht="19.5" hidden="1" customHeight="1">
      <c r="A16" s="1081"/>
      <c r="B16" s="1017"/>
      <c r="C16" s="1026" t="s">
        <v>89</v>
      </c>
      <c r="D16" s="1027"/>
      <c r="E16" s="198">
        <f>경비집계!E13</f>
        <v>16714612</v>
      </c>
      <c r="F16" s="105"/>
      <c r="G16" s="58"/>
    </row>
    <row r="17" spans="1:7" ht="21.75" customHeight="1">
      <c r="A17" s="1081"/>
      <c r="B17" s="1017"/>
      <c r="C17" s="1026" t="s">
        <v>90</v>
      </c>
      <c r="D17" s="1027"/>
      <c r="E17" s="198">
        <f>경비집계!E14</f>
        <v>983212</v>
      </c>
      <c r="F17" s="105"/>
      <c r="G17" s="57"/>
    </row>
    <row r="18" spans="1:7" ht="19.5" hidden="1" customHeight="1">
      <c r="A18" s="1081"/>
      <c r="B18" s="1017"/>
      <c r="C18" s="1026" t="s">
        <v>91</v>
      </c>
      <c r="D18" s="1027"/>
      <c r="E18" s="198">
        <f>경비집계!E15</f>
        <v>0</v>
      </c>
      <c r="F18" s="105"/>
      <c r="G18" s="57"/>
    </row>
    <row r="19" spans="1:7" ht="19.5" hidden="1" customHeight="1">
      <c r="A19" s="1081"/>
      <c r="B19" s="1017"/>
      <c r="C19" s="1026" t="s">
        <v>92</v>
      </c>
      <c r="D19" s="1027"/>
      <c r="E19" s="198">
        <f>경비집계!E16</f>
        <v>0</v>
      </c>
      <c r="F19" s="105"/>
      <c r="G19" s="57"/>
    </row>
    <row r="20" spans="1:7" ht="19.5" hidden="1" customHeight="1">
      <c r="A20" s="1081"/>
      <c r="B20" s="1017"/>
      <c r="C20" s="1026" t="s">
        <v>93</v>
      </c>
      <c r="D20" s="1027"/>
      <c r="E20" s="198">
        <f>경비집계!E17</f>
        <v>0</v>
      </c>
      <c r="F20" s="105"/>
      <c r="G20" s="57"/>
    </row>
    <row r="21" spans="1:7" ht="21.75" customHeight="1">
      <c r="A21" s="1081"/>
      <c r="B21" s="1017"/>
      <c r="C21" s="1026" t="s">
        <v>1675</v>
      </c>
      <c r="D21" s="1027"/>
      <c r="E21" s="198">
        <f>경비집계!E18</f>
        <v>4027780</v>
      </c>
      <c r="F21" s="105"/>
      <c r="G21" s="57"/>
    </row>
    <row r="22" spans="1:7" ht="21.75" customHeight="1">
      <c r="A22" s="1081"/>
      <c r="B22" s="1017"/>
      <c r="C22" s="1026" t="s">
        <v>94</v>
      </c>
      <c r="D22" s="1027"/>
      <c r="E22" s="198">
        <f>경비집계!E19</f>
        <v>36900982</v>
      </c>
      <c r="F22" s="105"/>
      <c r="G22" s="57"/>
    </row>
    <row r="23" spans="1:7" ht="21.75" customHeight="1">
      <c r="A23" s="1081"/>
      <c r="B23" s="1017"/>
      <c r="C23" s="1026" t="s">
        <v>95</v>
      </c>
      <c r="D23" s="1027"/>
      <c r="E23" s="198">
        <f>경비집계!E20</f>
        <v>11018760</v>
      </c>
      <c r="F23" s="105"/>
      <c r="G23" s="57"/>
    </row>
    <row r="24" spans="1:7" ht="21.75" customHeight="1">
      <c r="A24" s="1081"/>
      <c r="B24" s="1017"/>
      <c r="C24" s="1026" t="s">
        <v>96</v>
      </c>
      <c r="D24" s="1027"/>
      <c r="E24" s="198">
        <f>경비집계!E21</f>
        <v>19713441</v>
      </c>
      <c r="F24" s="105"/>
      <c r="G24" s="57"/>
    </row>
    <row r="25" spans="1:7" ht="19.5" hidden="1" customHeight="1">
      <c r="A25" s="1081"/>
      <c r="B25" s="1017"/>
      <c r="C25" s="1026" t="s">
        <v>97</v>
      </c>
      <c r="D25" s="1027"/>
      <c r="E25" s="198">
        <f>경비집계!E22</f>
        <v>0</v>
      </c>
      <c r="F25" s="105"/>
      <c r="G25" s="57"/>
    </row>
    <row r="26" spans="1:7" ht="21.75" customHeight="1">
      <c r="A26" s="1081"/>
      <c r="B26" s="1017"/>
      <c r="C26" s="1026" t="s">
        <v>98</v>
      </c>
      <c r="D26" s="1027"/>
      <c r="E26" s="198">
        <f>경비집계!E23</f>
        <v>25225842</v>
      </c>
      <c r="F26" s="105"/>
      <c r="G26" s="57"/>
    </row>
    <row r="27" spans="1:7" ht="19.5" hidden="1" customHeight="1">
      <c r="A27" s="1081"/>
      <c r="B27" s="1017"/>
      <c r="C27" s="1026" t="s">
        <v>99</v>
      </c>
      <c r="D27" s="1027"/>
      <c r="E27" s="198">
        <f>경비집계!E24</f>
        <v>0</v>
      </c>
      <c r="F27" s="105"/>
      <c r="G27" s="57"/>
    </row>
    <row r="28" spans="1:7" ht="21.75" customHeight="1">
      <c r="A28" s="1081"/>
      <c r="B28" s="1017"/>
      <c r="C28" s="1026" t="s">
        <v>100</v>
      </c>
      <c r="D28" s="1027"/>
      <c r="E28" s="198">
        <f>경비집계!E25</f>
        <v>3410730</v>
      </c>
      <c r="F28" s="105"/>
      <c r="G28" s="57"/>
    </row>
    <row r="29" spans="1:7" ht="21.75" customHeight="1">
      <c r="A29" s="1081"/>
      <c r="B29" s="1017"/>
      <c r="C29" s="1026" t="s">
        <v>101</v>
      </c>
      <c r="D29" s="1027"/>
      <c r="E29" s="198">
        <f>경비집계!E26</f>
        <v>271231</v>
      </c>
      <c r="F29" s="105"/>
      <c r="G29" s="57"/>
    </row>
    <row r="30" spans="1:7" ht="21.75" customHeight="1">
      <c r="A30" s="1081"/>
      <c r="B30" s="1017"/>
      <c r="C30" s="1026" t="s">
        <v>102</v>
      </c>
      <c r="D30" s="1027"/>
      <c r="E30" s="198">
        <f>경비집계!E27</f>
        <v>33903</v>
      </c>
      <c r="F30" s="105"/>
      <c r="G30" s="57"/>
    </row>
    <row r="31" spans="1:7" ht="19.5" hidden="1" customHeight="1">
      <c r="A31" s="1081"/>
      <c r="B31" s="1017"/>
      <c r="C31" s="1026" t="s">
        <v>1676</v>
      </c>
      <c r="D31" s="1027"/>
      <c r="E31" s="198">
        <f>경비집계!E28</f>
        <v>0</v>
      </c>
      <c r="F31" s="105"/>
      <c r="G31" s="57"/>
    </row>
    <row r="32" spans="1:7" ht="19.5" customHeight="1">
      <c r="A32" s="1081"/>
      <c r="B32" s="1017"/>
      <c r="C32" s="1026" t="s">
        <v>103</v>
      </c>
      <c r="D32" s="1027"/>
      <c r="E32" s="198">
        <f>경비집계!E29</f>
        <v>0</v>
      </c>
      <c r="F32" s="105"/>
      <c r="G32" s="57"/>
    </row>
    <row r="33" spans="1:7" ht="21.75" customHeight="1">
      <c r="A33" s="1081"/>
      <c r="B33" s="1017"/>
      <c r="C33" s="1026" t="s">
        <v>104</v>
      </c>
      <c r="D33" s="1027"/>
      <c r="E33" s="198">
        <f>경비집계!E30</f>
        <v>9106582</v>
      </c>
      <c r="F33" s="105"/>
      <c r="G33" s="57"/>
    </row>
    <row r="34" spans="1:7" ht="21.75" customHeight="1">
      <c r="A34" s="1081"/>
      <c r="B34" s="1017"/>
      <c r="C34" s="1026" t="s">
        <v>105</v>
      </c>
      <c r="D34" s="1027"/>
      <c r="E34" s="194">
        <f>경비집계!E31</f>
        <v>705200</v>
      </c>
      <c r="F34" s="105"/>
      <c r="G34" s="57"/>
    </row>
    <row r="35" spans="1:7" ht="21.75" customHeight="1">
      <c r="A35" s="1082"/>
      <c r="B35" s="1021"/>
      <c r="C35" s="1022" t="s">
        <v>69</v>
      </c>
      <c r="D35" s="1021"/>
      <c r="E35" s="195">
        <f>SUM(E13:E34)</f>
        <v>141653483</v>
      </c>
      <c r="F35" s="106">
        <f>ROUND(E35/$E$41,3)</f>
        <v>0.12</v>
      </c>
      <c r="G35" s="228" t="str">
        <f>경비집계!A3&amp;"참조"</f>
        <v>&lt;표 11&gt; 참조</v>
      </c>
    </row>
    <row r="36" spans="1:7" ht="21.75" customHeight="1">
      <c r="A36" s="1028" t="s">
        <v>71</v>
      </c>
      <c r="B36" s="1084" t="s">
        <v>72</v>
      </c>
      <c r="C36" s="1084"/>
      <c r="D36" s="1029"/>
      <c r="E36" s="193">
        <f>SUM(E9,E12,E35)</f>
        <v>891870235</v>
      </c>
      <c r="F36" s="107">
        <f>SUM(F9,F12,F35)</f>
        <v>0.75600000000000001</v>
      </c>
      <c r="G36" s="59" t="s">
        <v>73</v>
      </c>
    </row>
    <row r="37" spans="1:7" ht="21.75" customHeight="1">
      <c r="A37" s="1030" t="s">
        <v>2361</v>
      </c>
      <c r="B37" s="1085" t="s">
        <v>74</v>
      </c>
      <c r="C37" s="1085"/>
      <c r="D37" s="1031"/>
      <c r="E37" s="194">
        <f>일반!G7</f>
        <v>62430916</v>
      </c>
      <c r="F37" s="106">
        <f>ROUND(E37/$E$41,3)</f>
        <v>5.2999999999999999E-2</v>
      </c>
      <c r="G37" s="60" t="str">
        <f>"(①+②+③) × "&amp;TEXT(일반!F7, "0.00%")</f>
        <v>(①+②+③) × 7.00%</v>
      </c>
    </row>
    <row r="38" spans="1:7" ht="21.75" customHeight="1">
      <c r="A38" s="1030" t="s">
        <v>2362</v>
      </c>
      <c r="B38" s="1085" t="s">
        <v>75</v>
      </c>
      <c r="C38" s="1085"/>
      <c r="D38" s="1031"/>
      <c r="E38" s="194">
        <f>이윤!G7</f>
        <v>118167031</v>
      </c>
      <c r="F38" s="106">
        <f>1-SUM(F36,F37,F40)</f>
        <v>9.9999999999999978E-2</v>
      </c>
      <c r="G38" s="60" t="str">
        <f>"(②+③+⑤) × "&amp;TEXT(이윤!F7, "0.0%")</f>
        <v>(②+③+⑤) × 25.0%</v>
      </c>
    </row>
    <row r="39" spans="1:7" s="599" customFormat="1" ht="21.75" customHeight="1">
      <c r="A39" s="1066" t="s">
        <v>2431</v>
      </c>
      <c r="B39" s="1086" t="s">
        <v>2424</v>
      </c>
      <c r="C39" s="1086"/>
      <c r="D39" s="1032"/>
      <c r="E39" s="603">
        <f>SUM(E36:E38)</f>
        <v>1072468182</v>
      </c>
      <c r="F39" s="604">
        <f>SUM(F36:F38)</f>
        <v>0.90900000000000003</v>
      </c>
      <c r="G39" s="690" t="s">
        <v>2425</v>
      </c>
    </row>
    <row r="40" spans="1:7" ht="21.75" customHeight="1">
      <c r="A40" s="1065" t="s">
        <v>2430</v>
      </c>
      <c r="B40" s="1077" t="s">
        <v>76</v>
      </c>
      <c r="C40" s="1077"/>
      <c r="D40" s="1031"/>
      <c r="E40" s="194">
        <f>ROUND(E39*0.1,0)</f>
        <v>107246818</v>
      </c>
      <c r="F40" s="108">
        <f>ROUND(E40/$E$41,3)</f>
        <v>9.0999999999999998E-2</v>
      </c>
      <c r="G40" s="689" t="s">
        <v>2426</v>
      </c>
    </row>
    <row r="41" spans="1:7" s="602" customFormat="1" ht="21.75" customHeight="1">
      <c r="A41" s="1067" t="s">
        <v>2429</v>
      </c>
      <c r="B41" s="1078" t="s">
        <v>2427</v>
      </c>
      <c r="C41" s="1079"/>
      <c r="D41" s="1033"/>
      <c r="E41" s="600">
        <f>SUM(E39:E40)</f>
        <v>1179715000</v>
      </c>
      <c r="F41" s="601">
        <f>SUM(F39:F40)</f>
        <v>1</v>
      </c>
      <c r="G41" s="892" t="s">
        <v>2428</v>
      </c>
    </row>
  </sheetData>
  <mergeCells count="15">
    <mergeCell ref="A1:G1"/>
    <mergeCell ref="A4:C4"/>
    <mergeCell ref="E4:E5"/>
    <mergeCell ref="F4:F5"/>
    <mergeCell ref="G4:G5"/>
    <mergeCell ref="A5:C5"/>
    <mergeCell ref="B40:C40"/>
    <mergeCell ref="B41:C41"/>
    <mergeCell ref="A6:A9"/>
    <mergeCell ref="A10:A12"/>
    <mergeCell ref="A13:A35"/>
    <mergeCell ref="B36:C36"/>
    <mergeCell ref="B37:C37"/>
    <mergeCell ref="B38:C38"/>
    <mergeCell ref="B39:C39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scale="99" firstPageNumber="11" fitToHeight="0" orientation="portrait" useFirstPageNumber="1" r:id="rId1"/>
  <headerFooter alignWithMargins="0">
    <oddFooter>&amp;C&amp;"굴림,보통"&amp;9- &amp;P -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L6"/>
  <sheetViews>
    <sheetView showGridLines="0" showZeros="0" view="pageBreakPreview" zoomScaleSheetLayoutView="100" workbookViewId="0">
      <selection activeCell="G10" sqref="G10"/>
    </sheetView>
  </sheetViews>
  <sheetFormatPr defaultColWidth="10.28515625" defaultRowHeight="50.1" customHeight="1"/>
  <cols>
    <col min="1" max="9" width="9.7109375" style="61" customWidth="1"/>
    <col min="10" max="16384" width="10.28515625" style="61"/>
  </cols>
  <sheetData>
    <row r="2" spans="1:12" ht="50.1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s="63" customFormat="1" ht="50.1" customHeight="1">
      <c r="A3" s="8"/>
      <c r="B3" s="8"/>
      <c r="C3" s="8"/>
      <c r="D3" s="8"/>
      <c r="E3" s="8"/>
      <c r="F3" s="8"/>
      <c r="G3" s="9"/>
      <c r="H3" s="9"/>
      <c r="I3" s="9"/>
      <c r="J3" s="8"/>
      <c r="K3" s="8"/>
      <c r="L3" s="8"/>
    </row>
    <row r="4" spans="1:12" s="63" customFormat="1" ht="50.1" customHeight="1">
      <c r="A4" s="8"/>
      <c r="B4" s="8"/>
      <c r="C4" s="8"/>
      <c r="D4" s="8"/>
      <c r="E4" s="8"/>
      <c r="F4" s="8"/>
      <c r="G4" s="9"/>
      <c r="H4" s="9"/>
      <c r="I4" s="9"/>
      <c r="J4" s="8"/>
      <c r="K4" s="8"/>
      <c r="L4" s="8"/>
    </row>
    <row r="5" spans="1:12" s="63" customFormat="1" ht="50.1" customHeight="1">
      <c r="A5" s="1075" t="s">
        <v>0</v>
      </c>
      <c r="B5" s="1075"/>
      <c r="C5" s="1075"/>
      <c r="D5" s="1075"/>
      <c r="E5" s="1075"/>
      <c r="F5" s="1075"/>
      <c r="G5" s="1075"/>
      <c r="H5" s="1075"/>
      <c r="I5" s="1075"/>
      <c r="J5" s="8"/>
      <c r="K5" s="8"/>
      <c r="L5" s="8"/>
    </row>
    <row r="6" spans="1:12" s="64" customFormat="1" ht="50.1" customHeight="1">
      <c r="A6" s="1076"/>
      <c r="B6" s="1076"/>
      <c r="C6" s="1076"/>
      <c r="D6" s="1076"/>
      <c r="E6" s="1076"/>
      <c r="F6" s="1076"/>
      <c r="G6" s="1076"/>
      <c r="H6" s="1076"/>
      <c r="I6" s="1076"/>
      <c r="J6" s="10"/>
      <c r="K6" s="10"/>
      <c r="L6" s="10"/>
    </row>
  </sheetData>
  <mergeCells count="2">
    <mergeCell ref="A5:I5"/>
    <mergeCell ref="A6:I6"/>
  </mergeCells>
  <phoneticPr fontId="31" type="noConversion"/>
  <pageMargins left="0.75" right="0.75" top="0.78" bottom="0.79" header="0.38" footer="0.4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D7" sqref="D7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68" customFormat="1" ht="50.1" customHeight="1">
      <c r="A5" s="1099" t="s">
        <v>1</v>
      </c>
      <c r="B5" s="1099"/>
      <c r="C5" s="1099"/>
      <c r="D5" s="1099"/>
      <c r="E5" s="1099"/>
      <c r="F5" s="1099"/>
      <c r="G5" s="1099"/>
      <c r="H5" s="1099"/>
      <c r="I5" s="1099"/>
      <c r="J5" s="25"/>
      <c r="K5" s="25"/>
      <c r="L5" s="25"/>
      <c r="M5" s="25"/>
      <c r="N5" s="25"/>
    </row>
  </sheetData>
  <mergeCells count="1">
    <mergeCell ref="A5:I5"/>
  </mergeCells>
  <phoneticPr fontId="55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I25"/>
  <sheetViews>
    <sheetView showGridLines="0" showZeros="0" view="pageBreakPreview" zoomScaleSheetLayoutView="100" workbookViewId="0">
      <pane ySplit="5" topLeftCell="A6" activePane="bottomLeft" state="frozen"/>
      <selection activeCell="C11" sqref="C11"/>
      <selection pane="bottomLeft" activeCell="F10" sqref="F10"/>
    </sheetView>
  </sheetViews>
  <sheetFormatPr defaultRowHeight="24" customHeight="1"/>
  <cols>
    <col min="1" max="1" width="8.7109375" style="144" customWidth="1"/>
    <col min="2" max="2" width="40.7109375" style="144" customWidth="1"/>
    <col min="3" max="3" width="30.7109375" style="144" customWidth="1"/>
    <col min="4" max="4" width="8.7109375" style="144" customWidth="1"/>
    <col min="5" max="5" width="8.7109375" style="147" customWidth="1"/>
    <col min="6" max="7" width="14.7109375" style="188" customWidth="1"/>
    <col min="8" max="8" width="15.7109375" style="188" customWidth="1"/>
    <col min="9" max="9" width="10.7109375" style="144" customWidth="1"/>
    <col min="10" max="16384" width="9.140625" style="144"/>
  </cols>
  <sheetData>
    <row r="1" spans="1:9" s="150" customFormat="1" ht="30" customHeight="1">
      <c r="A1" s="1100" t="s">
        <v>18</v>
      </c>
      <c r="B1" s="1101"/>
      <c r="C1" s="1101"/>
      <c r="D1" s="1101"/>
      <c r="E1" s="1101"/>
      <c r="F1" s="1101"/>
      <c r="G1" s="1101"/>
      <c r="H1" s="1101"/>
      <c r="I1" s="1101"/>
    </row>
    <row r="2" spans="1:9" ht="12" customHeight="1">
      <c r="B2" s="142"/>
      <c r="C2" s="141"/>
      <c r="D2" s="141"/>
      <c r="E2" s="146"/>
      <c r="F2" s="192"/>
      <c r="G2" s="192"/>
      <c r="H2" s="192"/>
      <c r="I2" s="151"/>
    </row>
    <row r="3" spans="1:9" ht="19.5" customHeight="1">
      <c r="A3" s="144" t="s">
        <v>2498</v>
      </c>
      <c r="F3" s="192"/>
      <c r="G3" s="192"/>
      <c r="H3" s="192"/>
      <c r="I3" s="145" t="s">
        <v>57</v>
      </c>
    </row>
    <row r="4" spans="1:9" s="149" customFormat="1" ht="30" customHeight="1">
      <c r="A4" s="249" t="s">
        <v>78</v>
      </c>
      <c r="B4" s="249" t="s">
        <v>2368</v>
      </c>
      <c r="C4" s="249" t="s">
        <v>11</v>
      </c>
      <c r="D4" s="617" t="s">
        <v>2378</v>
      </c>
      <c r="E4" s="615" t="s">
        <v>2414</v>
      </c>
      <c r="F4" s="616" t="s">
        <v>19</v>
      </c>
      <c r="G4" s="616" t="s">
        <v>20</v>
      </c>
      <c r="H4" s="616" t="s">
        <v>21</v>
      </c>
      <c r="I4" s="617" t="s">
        <v>2372</v>
      </c>
    </row>
    <row r="5" spans="1:9" s="1040" customFormat="1" ht="24" customHeight="1">
      <c r="A5" s="1035" t="s">
        <v>2371</v>
      </c>
      <c r="B5" s="1036" t="str">
        <f>표지!$D$3</f>
        <v>전자동 해태건조기(12-Is2T2F-#70×20D) 제조</v>
      </c>
      <c r="C5" s="1036"/>
      <c r="D5" s="1037"/>
      <c r="E5" s="1038"/>
      <c r="F5" s="1039"/>
      <c r="G5" s="1039"/>
      <c r="H5" s="1039"/>
      <c r="I5" s="1035"/>
    </row>
    <row r="6" spans="1:9" ht="24" customHeight="1">
      <c r="A6" s="116"/>
      <c r="B6" s="160" t="s">
        <v>2499</v>
      </c>
      <c r="C6" s="160"/>
      <c r="D6" s="152" t="s">
        <v>77</v>
      </c>
      <c r="E6" s="153">
        <v>1</v>
      </c>
      <c r="F6" s="191">
        <f>직재산출!S320</f>
        <v>21582255</v>
      </c>
      <c r="G6" s="191"/>
      <c r="H6" s="191">
        <f t="shared" ref="H6:H22" si="0">SUM(F6:G6)</f>
        <v>21582255</v>
      </c>
      <c r="I6" s="116"/>
    </row>
    <row r="7" spans="1:9" ht="24" customHeight="1">
      <c r="A7" s="116"/>
      <c r="B7" s="160" t="s">
        <v>2423</v>
      </c>
      <c r="C7" s="160"/>
      <c r="D7" s="152" t="s">
        <v>77</v>
      </c>
      <c r="E7" s="153">
        <v>1</v>
      </c>
      <c r="F7" s="191">
        <f>직재산출!S421</f>
        <v>14113172</v>
      </c>
      <c r="G7" s="191"/>
      <c r="H7" s="191">
        <f t="shared" si="0"/>
        <v>14113172</v>
      </c>
      <c r="I7" s="116"/>
    </row>
    <row r="8" spans="1:9" ht="24" customHeight="1">
      <c r="A8" s="116"/>
      <c r="B8" s="160" t="s">
        <v>2369</v>
      </c>
      <c r="C8" s="160"/>
      <c r="D8" s="152" t="s">
        <v>77</v>
      </c>
      <c r="E8" s="153">
        <v>1</v>
      </c>
      <c r="F8" s="191">
        <f>직재산출!S747</f>
        <v>19492636</v>
      </c>
      <c r="G8" s="191"/>
      <c r="H8" s="191">
        <f t="shared" si="0"/>
        <v>19492636</v>
      </c>
      <c r="I8" s="116"/>
    </row>
    <row r="9" spans="1:9" ht="24" customHeight="1">
      <c r="A9" s="116"/>
      <c r="B9" s="160" t="s">
        <v>2415</v>
      </c>
      <c r="C9" s="160"/>
      <c r="D9" s="152" t="s">
        <v>77</v>
      </c>
      <c r="E9" s="153">
        <v>1</v>
      </c>
      <c r="F9" s="191">
        <f>직재산출!S1082</f>
        <v>3289321</v>
      </c>
      <c r="G9" s="191"/>
      <c r="H9" s="191">
        <f t="shared" si="0"/>
        <v>3289321</v>
      </c>
      <c r="I9" s="116"/>
    </row>
    <row r="10" spans="1:9" ht="24" customHeight="1">
      <c r="A10" s="116"/>
      <c r="B10" s="160" t="s">
        <v>2416</v>
      </c>
      <c r="C10" s="160"/>
      <c r="D10" s="152" t="s">
        <v>77</v>
      </c>
      <c r="E10" s="153">
        <v>1</v>
      </c>
      <c r="F10" s="191">
        <f>직재산출!S2011</f>
        <v>53377569</v>
      </c>
      <c r="G10" s="191"/>
      <c r="H10" s="191">
        <f t="shared" si="0"/>
        <v>53377569</v>
      </c>
      <c r="I10" s="116"/>
    </row>
    <row r="11" spans="1:9" ht="24" customHeight="1">
      <c r="A11" s="116"/>
      <c r="B11" s="160" t="s">
        <v>2379</v>
      </c>
      <c r="C11" s="160"/>
      <c r="D11" s="152" t="s">
        <v>77</v>
      </c>
      <c r="E11" s="153">
        <v>1</v>
      </c>
      <c r="F11" s="191">
        <f>직재산출!S2430</f>
        <v>11211657</v>
      </c>
      <c r="G11" s="191"/>
      <c r="H11" s="191">
        <f t="shared" si="0"/>
        <v>11211657</v>
      </c>
      <c r="I11" s="116"/>
    </row>
    <row r="12" spans="1:9" ht="24" customHeight="1">
      <c r="A12" s="116"/>
      <c r="B12" s="160" t="s">
        <v>2436</v>
      </c>
      <c r="C12" s="160"/>
      <c r="D12" s="152" t="s">
        <v>77</v>
      </c>
      <c r="E12" s="153">
        <v>1</v>
      </c>
      <c r="F12" s="191">
        <f>직재산출!S2671</f>
        <v>9965313</v>
      </c>
      <c r="G12" s="191"/>
      <c r="H12" s="191">
        <f t="shared" si="0"/>
        <v>9965313</v>
      </c>
      <c r="I12" s="116"/>
    </row>
    <row r="13" spans="1:9" ht="24" customHeight="1">
      <c r="A13" s="116"/>
      <c r="B13" s="160" t="s">
        <v>2417</v>
      </c>
      <c r="C13" s="160"/>
      <c r="D13" s="152" t="s">
        <v>77</v>
      </c>
      <c r="E13" s="153">
        <v>1</v>
      </c>
      <c r="F13" s="191">
        <f>직재산출!S2778</f>
        <v>6989475</v>
      </c>
      <c r="G13" s="191"/>
      <c r="H13" s="191">
        <f t="shared" si="0"/>
        <v>6989475</v>
      </c>
      <c r="I13" s="116"/>
    </row>
    <row r="14" spans="1:9" ht="24" customHeight="1">
      <c r="A14" s="116"/>
      <c r="B14" s="160" t="s">
        <v>2418</v>
      </c>
      <c r="C14" s="160"/>
      <c r="D14" s="152" t="s">
        <v>77</v>
      </c>
      <c r="E14" s="153">
        <v>1</v>
      </c>
      <c r="F14" s="191">
        <f>직재산출!S2803</f>
        <v>876717</v>
      </c>
      <c r="G14" s="191"/>
      <c r="H14" s="191">
        <f t="shared" si="0"/>
        <v>876717</v>
      </c>
      <c r="I14" s="116"/>
    </row>
    <row r="15" spans="1:9" ht="24" customHeight="1">
      <c r="A15" s="116"/>
      <c r="B15" s="160" t="s">
        <v>2380</v>
      </c>
      <c r="C15" s="160"/>
      <c r="D15" s="152" t="s">
        <v>77</v>
      </c>
      <c r="E15" s="153">
        <v>1</v>
      </c>
      <c r="F15" s="191">
        <f>직재산출!S2875</f>
        <v>1893177</v>
      </c>
      <c r="G15" s="191"/>
      <c r="H15" s="191">
        <f t="shared" si="0"/>
        <v>1893177</v>
      </c>
      <c r="I15" s="116"/>
    </row>
    <row r="16" spans="1:9" ht="24" customHeight="1">
      <c r="A16" s="116"/>
      <c r="B16" s="160" t="s">
        <v>2419</v>
      </c>
      <c r="C16" s="160"/>
      <c r="D16" s="152" t="s">
        <v>77</v>
      </c>
      <c r="E16" s="153">
        <v>1</v>
      </c>
      <c r="F16" s="191">
        <f>직재산출!S3057</f>
        <v>9176692</v>
      </c>
      <c r="G16" s="191"/>
      <c r="H16" s="191">
        <f t="shared" si="0"/>
        <v>9176692</v>
      </c>
      <c r="I16" s="116"/>
    </row>
    <row r="17" spans="1:9" ht="24" customHeight="1">
      <c r="A17" s="116"/>
      <c r="B17" s="160" t="s">
        <v>2437</v>
      </c>
      <c r="C17" s="160"/>
      <c r="D17" s="152" t="s">
        <v>77</v>
      </c>
      <c r="E17" s="153">
        <v>1</v>
      </c>
      <c r="F17" s="191">
        <f>직재산출!S3492</f>
        <v>2596177</v>
      </c>
      <c r="G17" s="191"/>
      <c r="H17" s="191">
        <f t="shared" si="0"/>
        <v>2596177</v>
      </c>
      <c r="I17" s="116"/>
    </row>
    <row r="18" spans="1:9" ht="24" customHeight="1">
      <c r="A18" s="116"/>
      <c r="B18" s="160" t="s">
        <v>2381</v>
      </c>
      <c r="C18" s="160"/>
      <c r="D18" s="152" t="s">
        <v>77</v>
      </c>
      <c r="E18" s="153">
        <v>1</v>
      </c>
      <c r="F18" s="191">
        <f>직재산출!S3599</f>
        <v>49130564</v>
      </c>
      <c r="G18" s="191"/>
      <c r="H18" s="191">
        <f t="shared" si="0"/>
        <v>49130564</v>
      </c>
      <c r="I18" s="116"/>
    </row>
    <row r="19" spans="1:9" ht="24" customHeight="1">
      <c r="A19" s="116"/>
      <c r="B19" s="160" t="s">
        <v>2500</v>
      </c>
      <c r="C19" s="160"/>
      <c r="D19" s="152" t="s">
        <v>77</v>
      </c>
      <c r="E19" s="153">
        <v>1</v>
      </c>
      <c r="F19" s="191">
        <f>직재산출!S3705</f>
        <v>25089983</v>
      </c>
      <c r="G19" s="191"/>
      <c r="H19" s="191">
        <f t="shared" si="0"/>
        <v>25089983</v>
      </c>
      <c r="I19" s="116"/>
    </row>
    <row r="20" spans="1:9" ht="24" customHeight="1">
      <c r="A20" s="116"/>
      <c r="B20" s="160" t="s">
        <v>2386</v>
      </c>
      <c r="C20" s="160"/>
      <c r="D20" s="152" t="s">
        <v>77</v>
      </c>
      <c r="E20" s="153">
        <v>1</v>
      </c>
      <c r="F20" s="191">
        <f>직재산출!S3715</f>
        <v>218672372</v>
      </c>
      <c r="G20" s="191"/>
      <c r="H20" s="191">
        <f t="shared" si="0"/>
        <v>218672372</v>
      </c>
      <c r="I20" s="116"/>
    </row>
    <row r="21" spans="1:9" ht="24" customHeight="1">
      <c r="A21" s="116"/>
      <c r="B21" s="160"/>
      <c r="C21" s="160"/>
      <c r="D21" s="152"/>
      <c r="E21" s="153"/>
      <c r="F21" s="191"/>
      <c r="G21" s="191"/>
      <c r="H21" s="191"/>
      <c r="I21" s="116"/>
    </row>
    <row r="22" spans="1:9" ht="24" customHeight="1">
      <c r="A22" s="117"/>
      <c r="B22" s="161"/>
      <c r="C22" s="161"/>
      <c r="D22" s="154"/>
      <c r="E22" s="155"/>
      <c r="F22" s="190"/>
      <c r="G22" s="190"/>
      <c r="H22" s="190">
        <f t="shared" si="0"/>
        <v>0</v>
      </c>
      <c r="I22" s="117"/>
    </row>
    <row r="23" spans="1:9" s="148" customFormat="1" ht="24" customHeight="1">
      <c r="A23" s="140"/>
      <c r="B23" s="257" t="s">
        <v>155</v>
      </c>
      <c r="C23" s="159"/>
      <c r="D23" s="156"/>
      <c r="E23" s="157"/>
      <c r="F23" s="189">
        <f>SUM(F6:F22)</f>
        <v>447457080</v>
      </c>
      <c r="G23" s="189">
        <f>간재!H6</f>
        <v>8949141</v>
      </c>
      <c r="H23" s="189">
        <f>SUM(F23:G23)</f>
        <v>456406221</v>
      </c>
      <c r="I23" s="140"/>
    </row>
    <row r="24" spans="1:9" s="143" customFormat="1" ht="19.5" customHeight="1">
      <c r="A24" s="158" t="str">
        <f>"주 1) 직접재료비 : "&amp;직재산출!C3&amp;직재산출!C1&amp;" 참조"</f>
        <v>주 1) 직접재료비 : &lt;표 2&gt; 직접재료비 산출표 참조</v>
      </c>
      <c r="E24" s="211"/>
      <c r="F24" s="212"/>
      <c r="G24" s="212"/>
      <c r="H24" s="212"/>
    </row>
    <row r="25" spans="1:9" ht="19.5" customHeight="1">
      <c r="A25" s="158" t="str">
        <f>"    2) 간접재료비 : "&amp;간재!A3&amp;간재!A1&amp;" 참조"</f>
        <v xml:space="preserve">    2) 간접재료비 : &lt;표 3&gt; 간접재료비 산출표 참조</v>
      </c>
    </row>
  </sheetData>
  <mergeCells count="1">
    <mergeCell ref="A1:I1"/>
  </mergeCells>
  <phoneticPr fontId="2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89" firstPageNumber="14" fitToHeight="0" orientation="landscape" useFirstPageNumber="1" r:id="rId1"/>
  <headerFooter alignWithMargins="0">
    <oddFooter>&amp;C&amp;"굴림,보통"&amp;9-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Y3734"/>
  <sheetViews>
    <sheetView showGridLines="0" showZeros="0" view="pageBreakPreview" zoomScale="98" zoomScaleNormal="100" zoomScaleSheetLayoutView="98" workbookViewId="0">
      <pane ySplit="7" topLeftCell="A8" activePane="bottomLeft" state="frozen"/>
      <selection activeCell="B3950" sqref="B3950"/>
      <selection pane="bottomLeft" activeCell="Q15" sqref="Q15"/>
    </sheetView>
  </sheetViews>
  <sheetFormatPr defaultRowHeight="21" customHeight="1"/>
  <cols>
    <col min="1" max="1" width="9.28515625" style="686" bestFit="1" customWidth="1"/>
    <col min="2" max="2" width="13.42578125" style="686" hidden="1" customWidth="1"/>
    <col min="3" max="3" width="26.140625" style="744" bestFit="1" customWidth="1"/>
    <col min="4" max="4" width="23" style="745" customWidth="1"/>
    <col min="5" max="5" width="17.42578125" style="745" customWidth="1"/>
    <col min="6" max="6" width="19.140625" style="707" customWidth="1"/>
    <col min="7" max="7" width="4.140625" style="708" customWidth="1"/>
    <col min="8" max="8" width="7" style="708" customWidth="1"/>
    <col min="9" max="9" width="4.140625" style="708" customWidth="1"/>
    <col min="10" max="10" width="9.42578125" style="708" customWidth="1"/>
    <col min="11" max="11" width="4.140625" style="708" customWidth="1"/>
    <col min="12" max="12" width="8" style="709" customWidth="1"/>
    <col min="13" max="13" width="9.85546875" style="686" customWidth="1"/>
    <col min="14" max="14" width="10.7109375" style="746" customWidth="1"/>
    <col min="15" max="16" width="10.7109375" style="987" hidden="1" customWidth="1"/>
    <col min="17" max="17" width="9.85546875" style="747" customWidth="1"/>
    <col min="18" max="18" width="14.42578125" style="691" customWidth="1"/>
    <col min="19" max="19" width="16.7109375" style="691" customWidth="1"/>
    <col min="20" max="20" width="9.85546875" style="686" customWidth="1"/>
    <col min="21" max="21" width="10.7109375" style="685" hidden="1" customWidth="1"/>
    <col min="22" max="22" width="15.85546875" style="691" hidden="1" customWidth="1"/>
    <col min="23" max="23" width="0" style="691" hidden="1" customWidth="1"/>
    <col min="24" max="24" width="0" style="686" hidden="1" customWidth="1"/>
    <col min="25" max="25" width="9.5703125" style="686" hidden="1" customWidth="1"/>
    <col min="26" max="16384" width="9.140625" style="686"/>
  </cols>
  <sheetData>
    <row r="1" spans="1:25" s="705" customFormat="1" ht="30" customHeight="1">
      <c r="C1" s="1102" t="s">
        <v>794</v>
      </c>
      <c r="D1" s="1103"/>
      <c r="E1" s="1103"/>
      <c r="F1" s="1103"/>
      <c r="G1" s="1103"/>
      <c r="H1" s="1103"/>
      <c r="I1" s="1103"/>
      <c r="J1" s="1103"/>
      <c r="K1" s="1103"/>
      <c r="L1" s="1103"/>
      <c r="M1" s="1103"/>
      <c r="N1" s="1103"/>
      <c r="O1" s="1103"/>
      <c r="P1" s="1103"/>
      <c r="Q1" s="1103"/>
      <c r="R1" s="1103"/>
      <c r="S1" s="1103"/>
      <c r="T1" s="1103"/>
      <c r="U1" s="704"/>
      <c r="V1" s="706"/>
      <c r="W1" s="706"/>
    </row>
    <row r="2" spans="1:25" ht="12" customHeight="1"/>
    <row r="3" spans="1:25" ht="19.5" customHeight="1">
      <c r="C3" s="748" t="s">
        <v>2452</v>
      </c>
      <c r="T3" s="710" t="s">
        <v>2453</v>
      </c>
    </row>
    <row r="4" spans="1:25" s="712" customFormat="1" ht="24" customHeight="1">
      <c r="C4" s="1104" t="s">
        <v>2454</v>
      </c>
      <c r="D4" s="1105"/>
      <c r="E4" s="1106"/>
      <c r="F4" s="1110" t="s">
        <v>2455</v>
      </c>
      <c r="G4" s="1111"/>
      <c r="H4" s="1111"/>
      <c r="I4" s="1111"/>
      <c r="J4" s="1111"/>
      <c r="K4" s="1111"/>
      <c r="L4" s="1112"/>
      <c r="M4" s="1113" t="s">
        <v>2456</v>
      </c>
      <c r="N4" s="1113" t="s">
        <v>2457</v>
      </c>
      <c r="O4" s="988"/>
      <c r="P4" s="988"/>
      <c r="Q4" s="1113" t="s">
        <v>2458</v>
      </c>
      <c r="R4" s="1115" t="s">
        <v>2459</v>
      </c>
      <c r="S4" s="1115" t="s">
        <v>2460</v>
      </c>
      <c r="T4" s="1115" t="s">
        <v>2461</v>
      </c>
      <c r="U4" s="959" t="s">
        <v>2462</v>
      </c>
      <c r="V4" s="959" t="s">
        <v>2463</v>
      </c>
      <c r="W4" s="715" t="s">
        <v>2464</v>
      </c>
      <c r="X4" s="712" t="s">
        <v>2465</v>
      </c>
      <c r="Y4" s="712" t="s">
        <v>2466</v>
      </c>
    </row>
    <row r="5" spans="1:25" s="712" customFormat="1" ht="24" customHeight="1">
      <c r="C5" s="1107"/>
      <c r="D5" s="1108"/>
      <c r="E5" s="1109"/>
      <c r="F5" s="1053" t="s">
        <v>2467</v>
      </c>
      <c r="G5" s="713"/>
      <c r="H5" s="713"/>
      <c r="I5" s="713"/>
      <c r="J5" s="713"/>
      <c r="K5" s="713"/>
      <c r="L5" s="714" t="s">
        <v>2468</v>
      </c>
      <c r="M5" s="1114"/>
      <c r="N5" s="1114"/>
      <c r="O5" s="999"/>
      <c r="P5" s="999"/>
      <c r="Q5" s="1114"/>
      <c r="R5" s="1114"/>
      <c r="S5" s="1114"/>
      <c r="T5" s="1114"/>
      <c r="U5" s="711">
        <v>12</v>
      </c>
      <c r="V5" s="712">
        <v>20</v>
      </c>
      <c r="W5" s="715" t="s">
        <v>793</v>
      </c>
      <c r="X5" s="715"/>
      <c r="Y5" s="712">
        <v>12</v>
      </c>
    </row>
    <row r="6" spans="1:25" s="720" customFormat="1" ht="21" customHeight="1">
      <c r="C6" s="749" t="str">
        <f>재료집계!B6</f>
        <v>1. 초제기sts</v>
      </c>
      <c r="D6" s="750"/>
      <c r="E6" s="751"/>
      <c r="F6" s="1053"/>
      <c r="G6" s="716"/>
      <c r="H6" s="716"/>
      <c r="I6" s="716"/>
      <c r="J6" s="716"/>
      <c r="K6" s="716"/>
      <c r="L6" s="717"/>
      <c r="M6" s="718"/>
      <c r="N6" s="752"/>
      <c r="O6" s="989"/>
      <c r="P6" s="989"/>
      <c r="Q6" s="753"/>
      <c r="R6" s="754"/>
      <c r="S6" s="754"/>
      <c r="T6" s="718"/>
      <c r="U6" s="719"/>
      <c r="V6" s="721"/>
      <c r="W6" s="721"/>
    </row>
    <row r="7" spans="1:25" s="866" customFormat="1" ht="21" customHeight="1">
      <c r="A7" s="866" t="s">
        <v>1221</v>
      </c>
      <c r="C7" s="755" t="s">
        <v>1720</v>
      </c>
      <c r="D7" s="756" t="s">
        <v>795</v>
      </c>
      <c r="E7" s="757" t="s">
        <v>795</v>
      </c>
      <c r="F7" s="868">
        <v>6</v>
      </c>
      <c r="G7" s="869" t="s">
        <v>227</v>
      </c>
      <c r="H7" s="869">
        <v>260</v>
      </c>
      <c r="I7" s="869" t="s">
        <v>227</v>
      </c>
      <c r="J7" s="869"/>
      <c r="K7" s="869"/>
      <c r="L7" s="870">
        <v>500</v>
      </c>
      <c r="M7" s="871" t="s">
        <v>228</v>
      </c>
      <c r="N7" s="872">
        <f>U5*1</f>
        <v>12</v>
      </c>
      <c r="O7" s="990">
        <v>14</v>
      </c>
      <c r="P7" s="990">
        <f>N7-O7</f>
        <v>-2</v>
      </c>
      <c r="Q7" s="759">
        <f>F7*H7*L7*0.00000785*N7</f>
        <v>73.475999999999999</v>
      </c>
      <c r="R7" s="873">
        <v>939</v>
      </c>
      <c r="S7" s="873">
        <f>Q7*R7</f>
        <v>68993.963999999993</v>
      </c>
      <c r="T7" s="761"/>
      <c r="U7" s="867"/>
      <c r="V7" s="691"/>
      <c r="W7" s="867"/>
    </row>
    <row r="8" spans="1:25" s="866" customFormat="1" ht="21" customHeight="1">
      <c r="A8" s="866" t="s">
        <v>1222</v>
      </c>
      <c r="C8" s="755" t="s">
        <v>1720</v>
      </c>
      <c r="D8" s="756" t="s">
        <v>1721</v>
      </c>
      <c r="E8" s="757" t="s">
        <v>797</v>
      </c>
      <c r="F8" s="868">
        <v>50</v>
      </c>
      <c r="G8" s="869" t="s">
        <v>227</v>
      </c>
      <c r="H8" s="869"/>
      <c r="I8" s="869"/>
      <c r="J8" s="869"/>
      <c r="K8" s="869"/>
      <c r="L8" s="870">
        <v>30</v>
      </c>
      <c r="M8" s="871" t="s">
        <v>228</v>
      </c>
      <c r="N8" s="872">
        <v>4</v>
      </c>
      <c r="O8" s="990">
        <v>4</v>
      </c>
      <c r="P8" s="990">
        <f t="shared" ref="P8:P75" si="0">N8-O8</f>
        <v>0</v>
      </c>
      <c r="Q8" s="759">
        <f>3.14156295*(F8/2)^2*L8*0.00000785*N8</f>
        <v>1.8495951868124998</v>
      </c>
      <c r="R8" s="873">
        <v>990</v>
      </c>
      <c r="S8" s="873">
        <f>Q8*R8</f>
        <v>1831.0992349443748</v>
      </c>
      <c r="T8" s="761"/>
      <c r="U8" s="867"/>
      <c r="V8" s="691">
        <v>18500000</v>
      </c>
      <c r="W8" s="867"/>
    </row>
    <row r="9" spans="1:25" s="866" customFormat="1" ht="21" customHeight="1">
      <c r="A9" s="866" t="s">
        <v>1223</v>
      </c>
      <c r="C9" s="755" t="s">
        <v>1720</v>
      </c>
      <c r="D9" s="756" t="s">
        <v>1722</v>
      </c>
      <c r="E9" s="757" t="s">
        <v>798</v>
      </c>
      <c r="F9" s="868" t="s">
        <v>330</v>
      </c>
      <c r="G9" s="869" t="s">
        <v>227</v>
      </c>
      <c r="H9" s="869" t="s">
        <v>331</v>
      </c>
      <c r="I9" s="869"/>
      <c r="J9" s="869"/>
      <c r="K9" s="869"/>
      <c r="L9" s="870"/>
      <c r="M9" s="871" t="s">
        <v>228</v>
      </c>
      <c r="N9" s="872">
        <f>N7*2</f>
        <v>24</v>
      </c>
      <c r="O9" s="990">
        <v>28</v>
      </c>
      <c r="P9" s="990">
        <f t="shared" si="0"/>
        <v>-4</v>
      </c>
      <c r="Q9" s="762"/>
      <c r="R9" s="873">
        <v>432</v>
      </c>
      <c r="S9" s="873">
        <f>N9*R9</f>
        <v>10368</v>
      </c>
      <c r="T9" s="761"/>
      <c r="U9" s="867"/>
      <c r="V9" s="867"/>
      <c r="W9" s="867"/>
    </row>
    <row r="10" spans="1:25" s="866" customFormat="1" ht="21" customHeight="1">
      <c r="A10" s="866" t="s">
        <v>1224</v>
      </c>
      <c r="C10" s="755" t="s">
        <v>1720</v>
      </c>
      <c r="D10" s="756" t="s">
        <v>799</v>
      </c>
      <c r="E10" s="757" t="s">
        <v>799</v>
      </c>
      <c r="F10" s="868" t="s">
        <v>330</v>
      </c>
      <c r="G10" s="869"/>
      <c r="H10" s="869"/>
      <c r="I10" s="869"/>
      <c r="J10" s="869"/>
      <c r="K10" s="869"/>
      <c r="L10" s="870"/>
      <c r="M10" s="871" t="s">
        <v>228</v>
      </c>
      <c r="N10" s="872">
        <f>N7*2</f>
        <v>24</v>
      </c>
      <c r="O10" s="990">
        <v>28</v>
      </c>
      <c r="P10" s="990">
        <f t="shared" si="0"/>
        <v>-4</v>
      </c>
      <c r="Q10" s="762"/>
      <c r="R10" s="873">
        <v>157.30000000000001</v>
      </c>
      <c r="S10" s="873">
        <f>N10*R10</f>
        <v>3775.2000000000003</v>
      </c>
      <c r="T10" s="761"/>
      <c r="U10" s="867"/>
      <c r="V10" s="867"/>
      <c r="W10" s="867"/>
    </row>
    <row r="11" spans="1:25" s="866" customFormat="1" ht="21" customHeight="1">
      <c r="A11" s="866" t="s">
        <v>1225</v>
      </c>
      <c r="C11" s="755" t="s">
        <v>1720</v>
      </c>
      <c r="D11" s="756" t="s">
        <v>800</v>
      </c>
      <c r="E11" s="757" t="s">
        <v>800</v>
      </c>
      <c r="F11" s="868" t="s">
        <v>330</v>
      </c>
      <c r="G11" s="869"/>
      <c r="H11" s="869"/>
      <c r="I11" s="869"/>
      <c r="J11" s="869"/>
      <c r="K11" s="869"/>
      <c r="L11" s="870"/>
      <c r="M11" s="871" t="s">
        <v>228</v>
      </c>
      <c r="N11" s="872">
        <f>N7*2</f>
        <v>24</v>
      </c>
      <c r="O11" s="990">
        <v>28</v>
      </c>
      <c r="P11" s="990">
        <f t="shared" si="0"/>
        <v>-4</v>
      </c>
      <c r="Q11" s="762"/>
      <c r="R11" s="873">
        <v>49.2</v>
      </c>
      <c r="S11" s="873">
        <f>N11*R11</f>
        <v>1180.8000000000002</v>
      </c>
      <c r="T11" s="761"/>
      <c r="U11" s="867"/>
      <c r="V11" s="867"/>
      <c r="W11" s="867"/>
    </row>
    <row r="12" spans="1:25" s="866" customFormat="1" ht="21" customHeight="1">
      <c r="A12" s="866" t="s">
        <v>1226</v>
      </c>
      <c r="C12" s="755" t="s">
        <v>1720</v>
      </c>
      <c r="D12" s="756" t="s">
        <v>801</v>
      </c>
      <c r="E12" s="757" t="s">
        <v>801</v>
      </c>
      <c r="F12" s="868" t="s">
        <v>330</v>
      </c>
      <c r="G12" s="869"/>
      <c r="H12" s="869"/>
      <c r="I12" s="869"/>
      <c r="J12" s="869"/>
      <c r="K12" s="869"/>
      <c r="L12" s="870"/>
      <c r="M12" s="871" t="s">
        <v>228</v>
      </c>
      <c r="N12" s="872">
        <f>N7*4</f>
        <v>48</v>
      </c>
      <c r="O12" s="990">
        <v>56</v>
      </c>
      <c r="P12" s="990">
        <f t="shared" si="0"/>
        <v>-8</v>
      </c>
      <c r="Q12" s="762"/>
      <c r="R12" s="873">
        <v>53.7</v>
      </c>
      <c r="S12" s="873">
        <f>N12*R12</f>
        <v>2577.6000000000004</v>
      </c>
      <c r="T12" s="761"/>
      <c r="U12" s="867"/>
      <c r="V12" s="867"/>
      <c r="W12" s="867"/>
    </row>
    <row r="13" spans="1:25" s="866" customFormat="1" ht="21" customHeight="1">
      <c r="A13" s="866" t="s">
        <v>1227</v>
      </c>
      <c r="C13" s="755" t="s">
        <v>1723</v>
      </c>
      <c r="D13" s="756" t="s">
        <v>1724</v>
      </c>
      <c r="E13" s="757" t="s">
        <v>797</v>
      </c>
      <c r="F13" s="868">
        <v>40</v>
      </c>
      <c r="G13" s="869" t="s">
        <v>227</v>
      </c>
      <c r="H13" s="869"/>
      <c r="I13" s="869"/>
      <c r="J13" s="869"/>
      <c r="K13" s="869"/>
      <c r="L13" s="870">
        <v>4300</v>
      </c>
      <c r="M13" s="871" t="s">
        <v>228</v>
      </c>
      <c r="N13" s="872">
        <v>2</v>
      </c>
      <c r="O13" s="990">
        <v>2</v>
      </c>
      <c r="P13" s="990">
        <f t="shared" si="0"/>
        <v>0</v>
      </c>
      <c r="Q13" s="759">
        <f>3.14156295*(F13/2)^2*L13*0.00000793*N13</f>
        <v>85.69932402564001</v>
      </c>
      <c r="R13" s="873">
        <v>4950</v>
      </c>
      <c r="S13" s="873">
        <f>Q13*R13</f>
        <v>424211.65392691805</v>
      </c>
      <c r="T13" s="761"/>
      <c r="U13" s="867"/>
      <c r="V13" s="867"/>
      <c r="W13" s="867"/>
    </row>
    <row r="14" spans="1:25" s="866" customFormat="1" ht="21" customHeight="1">
      <c r="C14" s="755" t="s">
        <v>1723</v>
      </c>
      <c r="D14" s="756" t="s">
        <v>1725</v>
      </c>
      <c r="E14" s="757" t="s">
        <v>802</v>
      </c>
      <c r="F14" s="868" t="s">
        <v>332</v>
      </c>
      <c r="G14" s="869"/>
      <c r="H14" s="869"/>
      <c r="I14" s="869"/>
      <c r="J14" s="869"/>
      <c r="K14" s="869"/>
      <c r="L14" s="870"/>
      <c r="M14" s="871" t="s">
        <v>228</v>
      </c>
      <c r="N14" s="872">
        <f>N7</f>
        <v>12</v>
      </c>
      <c r="O14" s="990">
        <v>14</v>
      </c>
      <c r="P14" s="990">
        <f t="shared" si="0"/>
        <v>-2</v>
      </c>
      <c r="Q14" s="763"/>
      <c r="R14" s="873">
        <v>17474</v>
      </c>
      <c r="S14" s="873">
        <f t="shared" ref="S14:S24" si="1">N14*R14</f>
        <v>209688</v>
      </c>
      <c r="T14" s="761"/>
      <c r="U14" s="867"/>
      <c r="V14" s="867"/>
      <c r="W14" s="867"/>
    </row>
    <row r="15" spans="1:25" s="866" customFormat="1" ht="21" customHeight="1">
      <c r="A15" s="866" t="s">
        <v>1228</v>
      </c>
      <c r="C15" s="755" t="s">
        <v>1723</v>
      </c>
      <c r="D15" s="756" t="s">
        <v>798</v>
      </c>
      <c r="E15" s="757" t="s">
        <v>798</v>
      </c>
      <c r="F15" s="868" t="s">
        <v>333</v>
      </c>
      <c r="G15" s="869" t="s">
        <v>227</v>
      </c>
      <c r="H15" s="869" t="s">
        <v>334</v>
      </c>
      <c r="I15" s="869"/>
      <c r="J15" s="869"/>
      <c r="K15" s="869"/>
      <c r="L15" s="870"/>
      <c r="M15" s="871"/>
      <c r="N15" s="872">
        <f>N14*2</f>
        <v>24</v>
      </c>
      <c r="O15" s="990">
        <v>28</v>
      </c>
      <c r="P15" s="990">
        <f t="shared" si="0"/>
        <v>-4</v>
      </c>
      <c r="Q15" s="762"/>
      <c r="R15" s="873">
        <v>262.89999999999998</v>
      </c>
      <c r="S15" s="873">
        <f t="shared" si="1"/>
        <v>6309.5999999999995</v>
      </c>
      <c r="T15" s="761"/>
      <c r="U15" s="867"/>
      <c r="V15" s="867"/>
      <c r="W15" s="867"/>
    </row>
    <row r="16" spans="1:25" s="866" customFormat="1" ht="21" customHeight="1">
      <c r="A16" s="866" t="s">
        <v>1229</v>
      </c>
      <c r="C16" s="755" t="s">
        <v>1723</v>
      </c>
      <c r="D16" s="756" t="s">
        <v>799</v>
      </c>
      <c r="E16" s="757" t="s">
        <v>799</v>
      </c>
      <c r="F16" s="868" t="s">
        <v>333</v>
      </c>
      <c r="G16" s="869"/>
      <c r="H16" s="869"/>
      <c r="I16" s="869"/>
      <c r="J16" s="869"/>
      <c r="K16" s="869"/>
      <c r="L16" s="870"/>
      <c r="M16" s="871"/>
      <c r="N16" s="872">
        <f>N14*2</f>
        <v>24</v>
      </c>
      <c r="O16" s="990">
        <v>28</v>
      </c>
      <c r="P16" s="990">
        <f t="shared" si="0"/>
        <v>-4</v>
      </c>
      <c r="Q16" s="762"/>
      <c r="R16" s="873">
        <v>61.9</v>
      </c>
      <c r="S16" s="873">
        <f t="shared" si="1"/>
        <v>1485.6</v>
      </c>
      <c r="T16" s="761"/>
      <c r="U16" s="867"/>
      <c r="V16" s="867"/>
      <c r="W16" s="867"/>
    </row>
    <row r="17" spans="1:23" s="866" customFormat="1" ht="21" customHeight="1">
      <c r="A17" s="866" t="s">
        <v>1230</v>
      </c>
      <c r="C17" s="755" t="s">
        <v>1723</v>
      </c>
      <c r="D17" s="756" t="s">
        <v>800</v>
      </c>
      <c r="E17" s="757" t="s">
        <v>800</v>
      </c>
      <c r="F17" s="868" t="s">
        <v>333</v>
      </c>
      <c r="G17" s="869"/>
      <c r="H17" s="869"/>
      <c r="I17" s="869"/>
      <c r="J17" s="869"/>
      <c r="K17" s="869"/>
      <c r="L17" s="870"/>
      <c r="M17" s="871"/>
      <c r="N17" s="872">
        <f>N14*2</f>
        <v>24</v>
      </c>
      <c r="O17" s="990">
        <v>28</v>
      </c>
      <c r="P17" s="990">
        <f t="shared" si="0"/>
        <v>-4</v>
      </c>
      <c r="Q17" s="762"/>
      <c r="R17" s="873">
        <v>21.7</v>
      </c>
      <c r="S17" s="873">
        <f t="shared" si="1"/>
        <v>520.79999999999995</v>
      </c>
      <c r="T17" s="761"/>
      <c r="U17" s="867"/>
      <c r="V17" s="867"/>
      <c r="W17" s="867"/>
    </row>
    <row r="18" spans="1:23" s="866" customFormat="1" ht="21" customHeight="1">
      <c r="A18" s="866" t="s">
        <v>1231</v>
      </c>
      <c r="C18" s="755" t="s">
        <v>1723</v>
      </c>
      <c r="D18" s="756" t="s">
        <v>801</v>
      </c>
      <c r="E18" s="757" t="s">
        <v>801</v>
      </c>
      <c r="F18" s="868" t="s">
        <v>333</v>
      </c>
      <c r="G18" s="869"/>
      <c r="H18" s="869"/>
      <c r="I18" s="869"/>
      <c r="J18" s="869"/>
      <c r="K18" s="869"/>
      <c r="L18" s="870"/>
      <c r="M18" s="871"/>
      <c r="N18" s="872">
        <f>N14*4</f>
        <v>48</v>
      </c>
      <c r="O18" s="990">
        <v>56</v>
      </c>
      <c r="P18" s="990">
        <f t="shared" si="0"/>
        <v>-8</v>
      </c>
      <c r="Q18" s="762"/>
      <c r="R18" s="873">
        <v>33.299999999999997</v>
      </c>
      <c r="S18" s="873">
        <f t="shared" si="1"/>
        <v>1598.3999999999999</v>
      </c>
      <c r="T18" s="761"/>
      <c r="U18" s="867"/>
      <c r="V18" s="867"/>
      <c r="W18" s="867"/>
    </row>
    <row r="19" spans="1:23" s="866" customFormat="1" ht="21" customHeight="1">
      <c r="C19" s="755" t="s">
        <v>1723</v>
      </c>
      <c r="D19" s="756" t="s">
        <v>803</v>
      </c>
      <c r="E19" s="757" t="s">
        <v>803</v>
      </c>
      <c r="F19" s="868" t="s">
        <v>2288</v>
      </c>
      <c r="G19" s="869"/>
      <c r="H19" s="869"/>
      <c r="I19" s="869"/>
      <c r="J19" s="869"/>
      <c r="K19" s="869"/>
      <c r="L19" s="870"/>
      <c r="M19" s="871"/>
      <c r="N19" s="872">
        <v>1</v>
      </c>
      <c r="O19" s="990">
        <v>1</v>
      </c>
      <c r="P19" s="990">
        <f t="shared" si="0"/>
        <v>0</v>
      </c>
      <c r="Q19" s="759"/>
      <c r="R19" s="873">
        <v>2404</v>
      </c>
      <c r="S19" s="873">
        <f t="shared" si="1"/>
        <v>2404</v>
      </c>
      <c r="T19" s="761"/>
      <c r="U19" s="867"/>
      <c r="V19" s="867"/>
      <c r="W19" s="867"/>
    </row>
    <row r="20" spans="1:23" s="866" customFormat="1" ht="21" customHeight="1">
      <c r="A20" s="866" t="s">
        <v>1232</v>
      </c>
      <c r="C20" s="755" t="s">
        <v>1723</v>
      </c>
      <c r="D20" s="756" t="s">
        <v>804</v>
      </c>
      <c r="E20" s="757" t="s">
        <v>798</v>
      </c>
      <c r="F20" s="868" t="s">
        <v>330</v>
      </c>
      <c r="G20" s="869" t="s">
        <v>227</v>
      </c>
      <c r="H20" s="869" t="s">
        <v>331</v>
      </c>
      <c r="I20" s="869"/>
      <c r="J20" s="869"/>
      <c r="K20" s="869"/>
      <c r="L20" s="870"/>
      <c r="M20" s="871"/>
      <c r="N20" s="872">
        <v>2</v>
      </c>
      <c r="O20" s="990">
        <v>2</v>
      </c>
      <c r="P20" s="990">
        <f t="shared" si="0"/>
        <v>0</v>
      </c>
      <c r="Q20" s="762"/>
      <c r="R20" s="873">
        <v>129.80000000000001</v>
      </c>
      <c r="S20" s="873">
        <f t="shared" si="1"/>
        <v>259.60000000000002</v>
      </c>
      <c r="T20" s="761"/>
      <c r="U20" s="867"/>
      <c r="V20" s="867"/>
      <c r="W20" s="867"/>
    </row>
    <row r="21" spans="1:23" s="866" customFormat="1" ht="21" customHeight="1">
      <c r="A21" s="866" t="s">
        <v>1233</v>
      </c>
      <c r="C21" s="755" t="s">
        <v>1723</v>
      </c>
      <c r="D21" s="756" t="s">
        <v>800</v>
      </c>
      <c r="E21" s="757" t="s">
        <v>800</v>
      </c>
      <c r="F21" s="868" t="s">
        <v>330</v>
      </c>
      <c r="G21" s="869"/>
      <c r="H21" s="869"/>
      <c r="I21" s="869"/>
      <c r="J21" s="869"/>
      <c r="K21" s="869"/>
      <c r="L21" s="870"/>
      <c r="M21" s="871"/>
      <c r="N21" s="872">
        <v>2</v>
      </c>
      <c r="O21" s="990">
        <v>2</v>
      </c>
      <c r="P21" s="990">
        <f t="shared" si="0"/>
        <v>0</v>
      </c>
      <c r="Q21" s="762"/>
      <c r="R21" s="873">
        <v>14</v>
      </c>
      <c r="S21" s="873">
        <f t="shared" si="1"/>
        <v>28</v>
      </c>
      <c r="T21" s="761"/>
      <c r="U21" s="867"/>
      <c r="V21" s="867"/>
      <c r="W21" s="867"/>
    </row>
    <row r="22" spans="1:23" s="866" customFormat="1" ht="21" customHeight="1">
      <c r="C22" s="755" t="s">
        <v>1723</v>
      </c>
      <c r="D22" s="756" t="s">
        <v>1726</v>
      </c>
      <c r="E22" s="757" t="s">
        <v>805</v>
      </c>
      <c r="F22" s="868" t="s">
        <v>335</v>
      </c>
      <c r="G22" s="869"/>
      <c r="H22" s="869"/>
      <c r="I22" s="869"/>
      <c r="J22" s="869"/>
      <c r="K22" s="869"/>
      <c r="L22" s="870"/>
      <c r="M22" s="871"/>
      <c r="N22" s="872">
        <v>2</v>
      </c>
      <c r="O22" s="990">
        <v>2</v>
      </c>
      <c r="P22" s="990">
        <f t="shared" si="0"/>
        <v>0</v>
      </c>
      <c r="Q22" s="856" t="s">
        <v>806</v>
      </c>
      <c r="R22" s="873">
        <v>26250</v>
      </c>
      <c r="S22" s="873">
        <f t="shared" si="1"/>
        <v>52500</v>
      </c>
      <c r="T22" s="761"/>
      <c r="U22" s="867"/>
      <c r="V22" s="867"/>
      <c r="W22" s="867"/>
    </row>
    <row r="23" spans="1:23" s="866" customFormat="1" ht="21" customHeight="1">
      <c r="C23" s="755" t="s">
        <v>1723</v>
      </c>
      <c r="D23" s="756" t="s">
        <v>1727</v>
      </c>
      <c r="E23" s="757" t="s">
        <v>1727</v>
      </c>
      <c r="F23" s="868" t="s">
        <v>336</v>
      </c>
      <c r="G23" s="869"/>
      <c r="H23" s="869"/>
      <c r="I23" s="869"/>
      <c r="J23" s="869"/>
      <c r="K23" s="869"/>
      <c r="L23" s="870">
        <v>50</v>
      </c>
      <c r="M23" s="871"/>
      <c r="N23" s="872">
        <v>2</v>
      </c>
      <c r="O23" s="990">
        <v>2</v>
      </c>
      <c r="P23" s="990">
        <f t="shared" si="0"/>
        <v>0</v>
      </c>
      <c r="Q23" s="762"/>
      <c r="R23" s="873">
        <v>742</v>
      </c>
      <c r="S23" s="760">
        <f t="shared" si="1"/>
        <v>1484</v>
      </c>
      <c r="T23" s="761"/>
      <c r="U23" s="867"/>
      <c r="V23" s="867"/>
      <c r="W23" s="867"/>
    </row>
    <row r="24" spans="1:23" s="866" customFormat="1" ht="21" customHeight="1">
      <c r="A24" s="866" t="s">
        <v>1234</v>
      </c>
      <c r="C24" s="755" t="s">
        <v>1723</v>
      </c>
      <c r="D24" s="756" t="s">
        <v>807</v>
      </c>
      <c r="E24" s="757" t="s">
        <v>807</v>
      </c>
      <c r="F24" s="868" t="s">
        <v>1678</v>
      </c>
      <c r="G24" s="869"/>
      <c r="H24" s="869"/>
      <c r="I24" s="869"/>
      <c r="J24" s="869"/>
      <c r="K24" s="869"/>
      <c r="L24" s="870"/>
      <c r="M24" s="871"/>
      <c r="N24" s="872">
        <v>4</v>
      </c>
      <c r="O24" s="990">
        <v>4</v>
      </c>
      <c r="P24" s="990">
        <f t="shared" si="0"/>
        <v>0</v>
      </c>
      <c r="Q24" s="762"/>
      <c r="R24" s="873">
        <v>52</v>
      </c>
      <c r="S24" s="873">
        <f t="shared" si="1"/>
        <v>208</v>
      </c>
      <c r="T24" s="761"/>
      <c r="U24" s="867"/>
      <c r="V24" s="867"/>
      <c r="W24" s="867"/>
    </row>
    <row r="25" spans="1:23" s="866" customFormat="1" ht="21" customHeight="1">
      <c r="C25" s="755" t="s">
        <v>1723</v>
      </c>
      <c r="D25" s="756" t="s">
        <v>1728</v>
      </c>
      <c r="E25" s="757" t="s">
        <v>795</v>
      </c>
      <c r="F25" s="868">
        <v>16</v>
      </c>
      <c r="G25" s="869"/>
      <c r="H25" s="869">
        <v>160</v>
      </c>
      <c r="I25" s="869"/>
      <c r="J25" s="869"/>
      <c r="K25" s="869"/>
      <c r="L25" s="870">
        <v>120</v>
      </c>
      <c r="M25" s="871" t="s">
        <v>337</v>
      </c>
      <c r="N25" s="872">
        <v>8</v>
      </c>
      <c r="O25" s="990">
        <v>8</v>
      </c>
      <c r="P25" s="990">
        <f t="shared" si="0"/>
        <v>0</v>
      </c>
      <c r="Q25" s="759">
        <f>F25*H25*L25*0.00000785*N25</f>
        <v>19.292159999999999</v>
      </c>
      <c r="R25" s="873">
        <v>4958</v>
      </c>
      <c r="S25" s="873">
        <f>Q25*R25</f>
        <v>95650.529280000002</v>
      </c>
      <c r="T25" s="761"/>
      <c r="U25" s="867"/>
      <c r="V25" s="867"/>
      <c r="W25" s="867"/>
    </row>
    <row r="26" spans="1:23" s="866" customFormat="1" ht="21" customHeight="1">
      <c r="A26" s="866" t="s">
        <v>1235</v>
      </c>
      <c r="C26" s="755" t="s">
        <v>1723</v>
      </c>
      <c r="D26" s="756" t="s">
        <v>1728</v>
      </c>
      <c r="E26" s="757" t="s">
        <v>797</v>
      </c>
      <c r="F26" s="868">
        <v>80</v>
      </c>
      <c r="G26" s="869"/>
      <c r="H26" s="869"/>
      <c r="I26" s="869"/>
      <c r="J26" s="869"/>
      <c r="K26" s="869"/>
      <c r="L26" s="870">
        <v>44</v>
      </c>
      <c r="M26" s="871"/>
      <c r="N26" s="872">
        <v>8</v>
      </c>
      <c r="O26" s="990">
        <v>8</v>
      </c>
      <c r="P26" s="990">
        <f t="shared" si="0"/>
        <v>0</v>
      </c>
      <c r="Q26" s="759">
        <f>3.14156295*(F26/2)^2*L26*0.00000785*N26</f>
        <v>13.889226789504001</v>
      </c>
      <c r="R26" s="873">
        <v>990</v>
      </c>
      <c r="S26" s="873">
        <f>Q26*R26</f>
        <v>13750.33452160896</v>
      </c>
      <c r="T26" s="761"/>
      <c r="U26" s="867"/>
      <c r="V26" s="867"/>
      <c r="W26" s="867"/>
    </row>
    <row r="27" spans="1:23" s="866" customFormat="1" ht="21" customHeight="1">
      <c r="A27" s="866" t="s">
        <v>1236</v>
      </c>
      <c r="C27" s="755" t="s">
        <v>1723</v>
      </c>
      <c r="D27" s="756" t="s">
        <v>808</v>
      </c>
      <c r="E27" s="757" t="s">
        <v>798</v>
      </c>
      <c r="F27" s="868" t="s">
        <v>338</v>
      </c>
      <c r="G27" s="869" t="s">
        <v>227</v>
      </c>
      <c r="H27" s="869" t="s">
        <v>334</v>
      </c>
      <c r="I27" s="869"/>
      <c r="J27" s="869"/>
      <c r="K27" s="869"/>
      <c r="L27" s="870"/>
      <c r="M27" s="871"/>
      <c r="N27" s="872">
        <v>32</v>
      </c>
      <c r="O27" s="990">
        <v>32</v>
      </c>
      <c r="P27" s="990">
        <f t="shared" si="0"/>
        <v>0</v>
      </c>
      <c r="Q27" s="762"/>
      <c r="R27" s="873">
        <v>102.7</v>
      </c>
      <c r="S27" s="873">
        <f>N27*R27</f>
        <v>3286.4</v>
      </c>
      <c r="T27" s="761"/>
      <c r="U27" s="867"/>
      <c r="V27" s="867"/>
      <c r="W27" s="867"/>
    </row>
    <row r="28" spans="1:23" s="866" customFormat="1" ht="21" customHeight="1">
      <c r="A28" s="866" t="s">
        <v>1237</v>
      </c>
      <c r="C28" s="755" t="s">
        <v>1723</v>
      </c>
      <c r="D28" s="756" t="s">
        <v>801</v>
      </c>
      <c r="E28" s="757" t="s">
        <v>801</v>
      </c>
      <c r="F28" s="868" t="s">
        <v>338</v>
      </c>
      <c r="G28" s="869"/>
      <c r="H28" s="869"/>
      <c r="I28" s="869"/>
      <c r="J28" s="869"/>
      <c r="K28" s="869"/>
      <c r="L28" s="870"/>
      <c r="M28" s="871"/>
      <c r="N28" s="872">
        <v>32</v>
      </c>
      <c r="O28" s="990">
        <v>32</v>
      </c>
      <c r="P28" s="990">
        <f t="shared" si="0"/>
        <v>0</v>
      </c>
      <c r="Q28" s="762"/>
      <c r="R28" s="873">
        <v>13.5</v>
      </c>
      <c r="S28" s="873">
        <f>N28*R28</f>
        <v>432</v>
      </c>
      <c r="T28" s="761"/>
      <c r="U28" s="867"/>
      <c r="V28" s="867"/>
      <c r="W28" s="867"/>
    </row>
    <row r="29" spans="1:23" s="866" customFormat="1" ht="21" customHeight="1">
      <c r="A29" s="866" t="s">
        <v>1238</v>
      </c>
      <c r="C29" s="755" t="s">
        <v>1723</v>
      </c>
      <c r="D29" s="756" t="s">
        <v>800</v>
      </c>
      <c r="E29" s="757" t="s">
        <v>800</v>
      </c>
      <c r="F29" s="868" t="s">
        <v>338</v>
      </c>
      <c r="G29" s="869"/>
      <c r="H29" s="869"/>
      <c r="I29" s="869"/>
      <c r="J29" s="869"/>
      <c r="K29" s="869"/>
      <c r="L29" s="870"/>
      <c r="M29" s="871"/>
      <c r="N29" s="872">
        <v>32</v>
      </c>
      <c r="O29" s="990">
        <v>32</v>
      </c>
      <c r="P29" s="990">
        <f t="shared" si="0"/>
        <v>0</v>
      </c>
      <c r="Q29" s="762"/>
      <c r="R29" s="873">
        <v>9.1999999999999993</v>
      </c>
      <c r="S29" s="873">
        <f>N29*R29</f>
        <v>294.39999999999998</v>
      </c>
      <c r="T29" s="761"/>
      <c r="U29" s="867"/>
      <c r="V29" s="867"/>
      <c r="W29" s="867"/>
    </row>
    <row r="30" spans="1:23" s="866" customFormat="1" ht="21" customHeight="1">
      <c r="C30" s="755" t="s">
        <v>1729</v>
      </c>
      <c r="D30" s="756" t="s">
        <v>1730</v>
      </c>
      <c r="E30" s="757" t="s">
        <v>1731</v>
      </c>
      <c r="F30" s="868" t="s">
        <v>2315</v>
      </c>
      <c r="G30" s="869"/>
      <c r="H30" s="869"/>
      <c r="I30" s="869"/>
      <c r="J30" s="869"/>
      <c r="K30" s="869"/>
      <c r="L30" s="870"/>
      <c r="M30" s="871"/>
      <c r="N30" s="872">
        <v>2</v>
      </c>
      <c r="O30" s="990">
        <v>2</v>
      </c>
      <c r="P30" s="990">
        <f t="shared" si="0"/>
        <v>0</v>
      </c>
      <c r="Q30" s="762"/>
      <c r="R30" s="873">
        <v>569087</v>
      </c>
      <c r="S30" s="873">
        <f>N30*R30</f>
        <v>1138174</v>
      </c>
      <c r="T30" s="761"/>
      <c r="U30" s="867"/>
      <c r="V30" s="867"/>
      <c r="W30" s="867"/>
    </row>
    <row r="31" spans="1:23" s="866" customFormat="1" ht="21" customHeight="1">
      <c r="A31" s="866" t="s">
        <v>1221</v>
      </c>
      <c r="C31" s="755" t="s">
        <v>1729</v>
      </c>
      <c r="D31" s="756" t="s">
        <v>809</v>
      </c>
      <c r="E31" s="757" t="s">
        <v>795</v>
      </c>
      <c r="F31" s="868">
        <v>6</v>
      </c>
      <c r="G31" s="869"/>
      <c r="H31" s="869">
        <v>310</v>
      </c>
      <c r="I31" s="869"/>
      <c r="J31" s="869"/>
      <c r="K31" s="869"/>
      <c r="L31" s="870">
        <v>380</v>
      </c>
      <c r="M31" s="871" t="s">
        <v>228</v>
      </c>
      <c r="N31" s="872">
        <v>2</v>
      </c>
      <c r="O31" s="990">
        <v>2</v>
      </c>
      <c r="P31" s="990">
        <f t="shared" si="0"/>
        <v>0</v>
      </c>
      <c r="Q31" s="759">
        <f>F31*H31*L31*0.00000785*N31</f>
        <v>11.09676</v>
      </c>
      <c r="R31" s="873">
        <v>939</v>
      </c>
      <c r="S31" s="873">
        <f>Q31*R31</f>
        <v>10419.85764</v>
      </c>
      <c r="T31" s="761"/>
      <c r="U31" s="867"/>
      <c r="V31" s="867"/>
      <c r="W31" s="867"/>
    </row>
    <row r="32" spans="1:23" s="866" customFormat="1" ht="21" customHeight="1">
      <c r="A32" s="866" t="s">
        <v>2245</v>
      </c>
      <c r="C32" s="755" t="s">
        <v>1729</v>
      </c>
      <c r="D32" s="756" t="s">
        <v>809</v>
      </c>
      <c r="E32" s="757" t="s">
        <v>795</v>
      </c>
      <c r="F32" s="868">
        <v>9</v>
      </c>
      <c r="G32" s="869"/>
      <c r="H32" s="869">
        <v>250</v>
      </c>
      <c r="I32" s="869"/>
      <c r="J32" s="869"/>
      <c r="K32" s="869"/>
      <c r="L32" s="870">
        <v>50</v>
      </c>
      <c r="M32" s="871" t="s">
        <v>228</v>
      </c>
      <c r="N32" s="872">
        <v>2</v>
      </c>
      <c r="O32" s="990">
        <v>2</v>
      </c>
      <c r="P32" s="990">
        <f t="shared" ref="P32" si="2">N32-O32</f>
        <v>0</v>
      </c>
      <c r="Q32" s="759">
        <f>F32*H32*L32*0.00000785*N32</f>
        <v>1.7662499999999999</v>
      </c>
      <c r="R32" s="873">
        <v>941</v>
      </c>
      <c r="S32" s="873">
        <f>Q32*R32</f>
        <v>1662.04125</v>
      </c>
      <c r="T32" s="761"/>
      <c r="U32" s="867"/>
      <c r="V32" s="867"/>
      <c r="W32" s="867"/>
    </row>
    <row r="33" spans="1:23" s="866" customFormat="1" ht="21" customHeight="1">
      <c r="A33" s="866" t="s">
        <v>1221</v>
      </c>
      <c r="C33" s="755" t="s">
        <v>1729</v>
      </c>
      <c r="D33" s="756" t="s">
        <v>1732</v>
      </c>
      <c r="E33" s="757" t="s">
        <v>795</v>
      </c>
      <c r="F33" s="868">
        <v>6</v>
      </c>
      <c r="G33" s="869"/>
      <c r="H33" s="869">
        <v>50</v>
      </c>
      <c r="I33" s="869"/>
      <c r="J33" s="869"/>
      <c r="K33" s="869"/>
      <c r="L33" s="870">
        <v>80</v>
      </c>
      <c r="M33" s="871" t="s">
        <v>228</v>
      </c>
      <c r="N33" s="872">
        <v>2</v>
      </c>
      <c r="O33" s="990">
        <v>2</v>
      </c>
      <c r="P33" s="990">
        <f t="shared" si="0"/>
        <v>0</v>
      </c>
      <c r="Q33" s="759">
        <f>F33*H33*L33*0.00000785*N33</f>
        <v>0.37679999999999997</v>
      </c>
      <c r="R33" s="873">
        <v>939</v>
      </c>
      <c r="S33" s="873">
        <f>Q33*R33</f>
        <v>353.81519999999995</v>
      </c>
      <c r="T33" s="761"/>
      <c r="U33" s="867"/>
      <c r="V33" s="867"/>
      <c r="W33" s="867"/>
    </row>
    <row r="34" spans="1:23" s="866" customFormat="1" ht="21" customHeight="1">
      <c r="A34" s="866" t="s">
        <v>1236</v>
      </c>
      <c r="C34" s="755" t="s">
        <v>1729</v>
      </c>
      <c r="D34" s="756" t="s">
        <v>808</v>
      </c>
      <c r="E34" s="757" t="s">
        <v>798</v>
      </c>
      <c r="F34" s="868" t="s">
        <v>338</v>
      </c>
      <c r="G34" s="869" t="s">
        <v>227</v>
      </c>
      <c r="H34" s="869" t="s">
        <v>334</v>
      </c>
      <c r="I34" s="869"/>
      <c r="J34" s="869"/>
      <c r="K34" s="869"/>
      <c r="L34" s="870"/>
      <c r="M34" s="871"/>
      <c r="N34" s="872">
        <v>10</v>
      </c>
      <c r="O34" s="990">
        <v>10</v>
      </c>
      <c r="P34" s="990">
        <f t="shared" si="0"/>
        <v>0</v>
      </c>
      <c r="Q34" s="762"/>
      <c r="R34" s="873">
        <v>102.7</v>
      </c>
      <c r="S34" s="873">
        <f>N34*R34</f>
        <v>1027</v>
      </c>
      <c r="T34" s="761"/>
      <c r="U34" s="867"/>
      <c r="V34" s="867"/>
      <c r="W34" s="867"/>
    </row>
    <row r="35" spans="1:23" s="866" customFormat="1" ht="21" customHeight="1">
      <c r="A35" s="866" t="s">
        <v>1239</v>
      </c>
      <c r="C35" s="755" t="s">
        <v>1729</v>
      </c>
      <c r="D35" s="756" t="s">
        <v>799</v>
      </c>
      <c r="E35" s="757" t="s">
        <v>799</v>
      </c>
      <c r="F35" s="868" t="s">
        <v>338</v>
      </c>
      <c r="G35" s="869"/>
      <c r="H35" s="869"/>
      <c r="I35" s="869"/>
      <c r="J35" s="869"/>
      <c r="K35" s="869"/>
      <c r="L35" s="870"/>
      <c r="M35" s="871"/>
      <c r="N35" s="872">
        <v>14</v>
      </c>
      <c r="O35" s="990">
        <v>14</v>
      </c>
      <c r="P35" s="990">
        <f t="shared" si="0"/>
        <v>0</v>
      </c>
      <c r="Q35" s="762"/>
      <c r="R35" s="873">
        <v>28.7</v>
      </c>
      <c r="S35" s="873">
        <f>N35*R35</f>
        <v>401.8</v>
      </c>
      <c r="T35" s="761"/>
      <c r="U35" s="867"/>
      <c r="V35" s="867"/>
      <c r="W35" s="867"/>
    </row>
    <row r="36" spans="1:23" s="866" customFormat="1" ht="21" customHeight="1">
      <c r="A36" s="866" t="s">
        <v>1237</v>
      </c>
      <c r="C36" s="755" t="s">
        <v>1729</v>
      </c>
      <c r="D36" s="756" t="s">
        <v>801</v>
      </c>
      <c r="E36" s="757" t="s">
        <v>801</v>
      </c>
      <c r="F36" s="868" t="s">
        <v>338</v>
      </c>
      <c r="G36" s="869"/>
      <c r="H36" s="869"/>
      <c r="I36" s="869"/>
      <c r="J36" s="869"/>
      <c r="K36" s="869"/>
      <c r="L36" s="870"/>
      <c r="M36" s="871"/>
      <c r="N36" s="872">
        <v>28</v>
      </c>
      <c r="O36" s="990">
        <v>28</v>
      </c>
      <c r="P36" s="990">
        <f t="shared" si="0"/>
        <v>0</v>
      </c>
      <c r="Q36" s="762"/>
      <c r="R36" s="873">
        <v>13.5</v>
      </c>
      <c r="S36" s="873">
        <f>N36*R36</f>
        <v>378</v>
      </c>
      <c r="T36" s="761"/>
      <c r="U36" s="867"/>
      <c r="V36" s="867"/>
      <c r="W36" s="867"/>
    </row>
    <row r="37" spans="1:23" s="866" customFormat="1" ht="21" customHeight="1">
      <c r="A37" s="866" t="s">
        <v>1238</v>
      </c>
      <c r="C37" s="755" t="s">
        <v>1729</v>
      </c>
      <c r="D37" s="756" t="s">
        <v>800</v>
      </c>
      <c r="E37" s="757" t="s">
        <v>800</v>
      </c>
      <c r="F37" s="868" t="s">
        <v>338</v>
      </c>
      <c r="G37" s="869"/>
      <c r="H37" s="869"/>
      <c r="I37" s="869"/>
      <c r="J37" s="869"/>
      <c r="K37" s="869"/>
      <c r="L37" s="870"/>
      <c r="M37" s="871"/>
      <c r="N37" s="872">
        <v>12</v>
      </c>
      <c r="O37" s="990">
        <v>12</v>
      </c>
      <c r="P37" s="990">
        <f t="shared" si="0"/>
        <v>0</v>
      </c>
      <c r="Q37" s="762"/>
      <c r="R37" s="873">
        <v>9.1999999999999993</v>
      </c>
      <c r="S37" s="873">
        <f>N37*R37</f>
        <v>110.39999999999999</v>
      </c>
      <c r="T37" s="761"/>
      <c r="U37" s="867"/>
      <c r="V37" s="867"/>
      <c r="W37" s="867"/>
    </row>
    <row r="38" spans="1:23" s="866" customFormat="1" ht="21" customHeight="1">
      <c r="A38" s="866" t="s">
        <v>1235</v>
      </c>
      <c r="C38" s="755" t="s">
        <v>1729</v>
      </c>
      <c r="D38" s="756" t="s">
        <v>1733</v>
      </c>
      <c r="E38" s="757" t="s">
        <v>797</v>
      </c>
      <c r="F38" s="868">
        <v>140</v>
      </c>
      <c r="G38" s="869"/>
      <c r="H38" s="869"/>
      <c r="I38" s="869"/>
      <c r="J38" s="869"/>
      <c r="K38" s="869"/>
      <c r="L38" s="870">
        <v>20</v>
      </c>
      <c r="M38" s="871" t="s">
        <v>337</v>
      </c>
      <c r="N38" s="872">
        <v>2</v>
      </c>
      <c r="O38" s="990">
        <v>2</v>
      </c>
      <c r="P38" s="990">
        <f t="shared" ref="P38:P39" si="3">N38-O38</f>
        <v>0</v>
      </c>
      <c r="Q38" s="762"/>
      <c r="R38" s="873">
        <v>4777</v>
      </c>
      <c r="S38" s="873">
        <f>N38*R38</f>
        <v>9554</v>
      </c>
      <c r="T38" s="761"/>
      <c r="U38" s="867"/>
      <c r="V38" s="867"/>
      <c r="W38" s="867"/>
    </row>
    <row r="39" spans="1:23" s="866" customFormat="1" ht="21" customHeight="1">
      <c r="A39" s="866" t="s">
        <v>1235</v>
      </c>
      <c r="C39" s="755" t="s">
        <v>1729</v>
      </c>
      <c r="D39" s="756" t="s">
        <v>1733</v>
      </c>
      <c r="E39" s="757" t="s">
        <v>797</v>
      </c>
      <c r="F39" s="868">
        <v>80</v>
      </c>
      <c r="G39" s="869"/>
      <c r="H39" s="869"/>
      <c r="I39" s="869"/>
      <c r="J39" s="869"/>
      <c r="K39" s="869"/>
      <c r="L39" s="870">
        <v>40</v>
      </c>
      <c r="M39" s="871"/>
      <c r="N39" s="872">
        <f t="shared" ref="N39" si="4">N38</f>
        <v>2</v>
      </c>
      <c r="O39" s="990">
        <v>2</v>
      </c>
      <c r="P39" s="990">
        <f t="shared" si="3"/>
        <v>0</v>
      </c>
      <c r="Q39" s="759">
        <f t="shared" ref="Q39" si="5">3.14156295*(F39/2)^2*L39*0.00000785*N39</f>
        <v>3.1566424521599998</v>
      </c>
      <c r="R39" s="873">
        <v>990</v>
      </c>
      <c r="S39" s="873">
        <f t="shared" ref="S39" si="6">Q39*R39</f>
        <v>3125.0760276383999</v>
      </c>
      <c r="T39" s="761"/>
      <c r="U39" s="867"/>
      <c r="V39" s="867"/>
      <c r="W39" s="867"/>
    </row>
    <row r="40" spans="1:23" s="866" customFormat="1" ht="21" customHeight="1">
      <c r="C40" s="755" t="s">
        <v>1729</v>
      </c>
      <c r="D40" s="756" t="s">
        <v>1733</v>
      </c>
      <c r="E40" s="757" t="s">
        <v>2469</v>
      </c>
      <c r="F40" s="868">
        <v>31</v>
      </c>
      <c r="G40" s="869"/>
      <c r="H40" s="869">
        <v>18</v>
      </c>
      <c r="I40" s="869"/>
      <c r="J40" s="869"/>
      <c r="K40" s="869"/>
      <c r="L40" s="870">
        <v>50</v>
      </c>
      <c r="M40" s="871" t="s">
        <v>337</v>
      </c>
      <c r="N40" s="872">
        <v>2</v>
      </c>
      <c r="O40" s="990">
        <v>2</v>
      </c>
      <c r="P40" s="990">
        <f t="shared" si="0"/>
        <v>0</v>
      </c>
      <c r="Q40" s="759">
        <f>F40*H40*L40*0.00000785*N40</f>
        <v>0.43802999999999997</v>
      </c>
      <c r="R40" s="873">
        <v>450</v>
      </c>
      <c r="S40" s="873">
        <f>Q40*R40</f>
        <v>197.11349999999999</v>
      </c>
      <c r="T40" s="761"/>
      <c r="U40" s="867"/>
      <c r="V40" s="867"/>
      <c r="W40" s="867"/>
    </row>
    <row r="41" spans="1:23" s="866" customFormat="1" ht="21" customHeight="1">
      <c r="C41" s="755" t="s">
        <v>1729</v>
      </c>
      <c r="D41" s="756" t="s">
        <v>802</v>
      </c>
      <c r="E41" s="757" t="s">
        <v>802</v>
      </c>
      <c r="F41" s="868">
        <v>6206</v>
      </c>
      <c r="G41" s="869"/>
      <c r="H41" s="869"/>
      <c r="I41" s="869"/>
      <c r="J41" s="869"/>
      <c r="K41" s="869"/>
      <c r="L41" s="870"/>
      <c r="M41" s="871" t="s">
        <v>228</v>
      </c>
      <c r="N41" s="872">
        <v>2</v>
      </c>
      <c r="O41" s="990">
        <v>2</v>
      </c>
      <c r="P41" s="990">
        <f t="shared" si="0"/>
        <v>0</v>
      </c>
      <c r="Q41" s="762"/>
      <c r="R41" s="873">
        <v>10631</v>
      </c>
      <c r="S41" s="873">
        <f>N41*R41</f>
        <v>21262</v>
      </c>
      <c r="T41" s="761"/>
      <c r="U41" s="867"/>
      <c r="V41" s="867"/>
      <c r="W41" s="867"/>
    </row>
    <row r="42" spans="1:23" s="866" customFormat="1" ht="21" customHeight="1">
      <c r="A42" s="866" t="s">
        <v>1228</v>
      </c>
      <c r="C42" s="755" t="s">
        <v>1729</v>
      </c>
      <c r="D42" s="756" t="s">
        <v>798</v>
      </c>
      <c r="E42" s="757" t="s">
        <v>798</v>
      </c>
      <c r="F42" s="868" t="s">
        <v>333</v>
      </c>
      <c r="G42" s="869" t="s">
        <v>227</v>
      </c>
      <c r="H42" s="869" t="s">
        <v>334</v>
      </c>
      <c r="I42" s="869"/>
      <c r="J42" s="869"/>
      <c r="K42" s="869"/>
      <c r="L42" s="870"/>
      <c r="M42" s="871"/>
      <c r="N42" s="872">
        <f>N41*2</f>
        <v>4</v>
      </c>
      <c r="O42" s="990">
        <v>4</v>
      </c>
      <c r="P42" s="990">
        <f t="shared" si="0"/>
        <v>0</v>
      </c>
      <c r="Q42" s="762"/>
      <c r="R42" s="873">
        <v>262.89999999999998</v>
      </c>
      <c r="S42" s="873">
        <f>N42*R42</f>
        <v>1051.5999999999999</v>
      </c>
      <c r="T42" s="761"/>
      <c r="U42" s="867"/>
      <c r="V42" s="867"/>
      <c r="W42" s="867"/>
    </row>
    <row r="43" spans="1:23" s="866" customFormat="1" ht="21" customHeight="1">
      <c r="A43" s="866" t="s">
        <v>1229</v>
      </c>
      <c r="C43" s="755" t="s">
        <v>1729</v>
      </c>
      <c r="D43" s="756" t="s">
        <v>799</v>
      </c>
      <c r="E43" s="757" t="s">
        <v>799</v>
      </c>
      <c r="F43" s="868" t="s">
        <v>333</v>
      </c>
      <c r="G43" s="869"/>
      <c r="H43" s="869"/>
      <c r="I43" s="869"/>
      <c r="J43" s="869"/>
      <c r="K43" s="869"/>
      <c r="L43" s="870"/>
      <c r="M43" s="871"/>
      <c r="N43" s="872">
        <f>N41*2</f>
        <v>4</v>
      </c>
      <c r="O43" s="990">
        <v>4</v>
      </c>
      <c r="P43" s="990">
        <f t="shared" si="0"/>
        <v>0</v>
      </c>
      <c r="Q43" s="762"/>
      <c r="R43" s="873">
        <v>61.9</v>
      </c>
      <c r="S43" s="873">
        <f>N43*R43</f>
        <v>247.6</v>
      </c>
      <c r="T43" s="761"/>
      <c r="U43" s="867"/>
      <c r="V43" s="867"/>
      <c r="W43" s="867"/>
    </row>
    <row r="44" spans="1:23" s="866" customFormat="1" ht="21" customHeight="1">
      <c r="A44" s="866" t="s">
        <v>1230</v>
      </c>
      <c r="C44" s="755" t="s">
        <v>1729</v>
      </c>
      <c r="D44" s="756" t="s">
        <v>800</v>
      </c>
      <c r="E44" s="757" t="s">
        <v>800</v>
      </c>
      <c r="F44" s="868" t="s">
        <v>333</v>
      </c>
      <c r="G44" s="869"/>
      <c r="H44" s="869"/>
      <c r="I44" s="869"/>
      <c r="J44" s="869"/>
      <c r="K44" s="869"/>
      <c r="L44" s="870"/>
      <c r="M44" s="871"/>
      <c r="N44" s="872">
        <f>N41*2</f>
        <v>4</v>
      </c>
      <c r="O44" s="990">
        <v>4</v>
      </c>
      <c r="P44" s="990">
        <f t="shared" si="0"/>
        <v>0</v>
      </c>
      <c r="Q44" s="762"/>
      <c r="R44" s="873">
        <v>21.7</v>
      </c>
      <c r="S44" s="873">
        <f>N44*R44</f>
        <v>86.8</v>
      </c>
      <c r="T44" s="761"/>
      <c r="U44" s="867"/>
      <c r="V44" s="867"/>
      <c r="W44" s="867"/>
    </row>
    <row r="45" spans="1:23" s="866" customFormat="1" ht="21" customHeight="1">
      <c r="A45" s="866" t="s">
        <v>1231</v>
      </c>
      <c r="C45" s="755" t="s">
        <v>1729</v>
      </c>
      <c r="D45" s="756" t="s">
        <v>801</v>
      </c>
      <c r="E45" s="757" t="s">
        <v>801</v>
      </c>
      <c r="F45" s="868" t="s">
        <v>333</v>
      </c>
      <c r="G45" s="869"/>
      <c r="H45" s="869"/>
      <c r="I45" s="869"/>
      <c r="J45" s="869"/>
      <c r="K45" s="869"/>
      <c r="L45" s="870"/>
      <c r="M45" s="871"/>
      <c r="N45" s="872">
        <f>N41*4</f>
        <v>8</v>
      </c>
      <c r="O45" s="990">
        <v>8</v>
      </c>
      <c r="P45" s="990">
        <f t="shared" si="0"/>
        <v>0</v>
      </c>
      <c r="Q45" s="762"/>
      <c r="R45" s="873">
        <v>33.299999999999997</v>
      </c>
      <c r="S45" s="873">
        <f>N45*R45</f>
        <v>266.39999999999998</v>
      </c>
      <c r="T45" s="761"/>
      <c r="U45" s="867"/>
      <c r="V45" s="867"/>
      <c r="W45" s="867"/>
    </row>
    <row r="46" spans="1:23" s="866" customFormat="1" ht="21" customHeight="1">
      <c r="A46" s="866" t="s">
        <v>1227</v>
      </c>
      <c r="C46" s="755" t="s">
        <v>1729</v>
      </c>
      <c r="D46" s="756" t="s">
        <v>339</v>
      </c>
      <c r="E46" s="757" t="s">
        <v>797</v>
      </c>
      <c r="F46" s="868">
        <v>60</v>
      </c>
      <c r="G46" s="869" t="s">
        <v>227</v>
      </c>
      <c r="H46" s="869"/>
      <c r="I46" s="869"/>
      <c r="J46" s="869"/>
      <c r="K46" s="869"/>
      <c r="L46" s="870">
        <v>22</v>
      </c>
      <c r="M46" s="871" t="s">
        <v>350</v>
      </c>
      <c r="N46" s="872">
        <v>2</v>
      </c>
      <c r="O46" s="990">
        <v>2</v>
      </c>
      <c r="P46" s="990">
        <f t="shared" si="0"/>
        <v>0</v>
      </c>
      <c r="Q46" s="759">
        <f>3.14156295*(F46/2)^2*L46*0.00000793*N46</f>
        <v>0.98653873006259996</v>
      </c>
      <c r="R46" s="873">
        <v>4950</v>
      </c>
      <c r="S46" s="873">
        <f>Q46*R46</f>
        <v>4883.3667138098699</v>
      </c>
      <c r="T46" s="761"/>
      <c r="U46" s="867"/>
      <c r="V46" s="867"/>
      <c r="W46" s="867"/>
    </row>
    <row r="47" spans="1:23" s="866" customFormat="1" ht="21" customHeight="1">
      <c r="A47" s="866" t="s">
        <v>1240</v>
      </c>
      <c r="C47" s="755" t="s">
        <v>1729</v>
      </c>
      <c r="D47" s="756" t="s">
        <v>807</v>
      </c>
      <c r="E47" s="757" t="s">
        <v>807</v>
      </c>
      <c r="F47" s="868" t="s">
        <v>338</v>
      </c>
      <c r="G47" s="869" t="s">
        <v>227</v>
      </c>
      <c r="H47" s="869" t="s">
        <v>340</v>
      </c>
      <c r="I47" s="869"/>
      <c r="J47" s="869"/>
      <c r="K47" s="869"/>
      <c r="L47" s="870"/>
      <c r="M47" s="871"/>
      <c r="N47" s="872">
        <v>8</v>
      </c>
      <c r="O47" s="990">
        <v>8</v>
      </c>
      <c r="P47" s="990">
        <f t="shared" si="0"/>
        <v>0</v>
      </c>
      <c r="Q47" s="762"/>
      <c r="R47" s="873">
        <v>52</v>
      </c>
      <c r="S47" s="873">
        <f>N47*R47</f>
        <v>416</v>
      </c>
      <c r="T47" s="761"/>
      <c r="U47" s="867"/>
      <c r="V47" s="867"/>
      <c r="W47" s="867"/>
    </row>
    <row r="48" spans="1:23" s="866" customFormat="1" ht="21" customHeight="1">
      <c r="A48" s="866" t="s">
        <v>1241</v>
      </c>
      <c r="C48" s="755" t="s">
        <v>1729</v>
      </c>
      <c r="D48" s="756" t="s">
        <v>1734</v>
      </c>
      <c r="E48" s="757" t="s">
        <v>795</v>
      </c>
      <c r="F48" s="868">
        <v>9</v>
      </c>
      <c r="G48" s="869"/>
      <c r="H48" s="869">
        <v>120</v>
      </c>
      <c r="I48" s="869"/>
      <c r="J48" s="869"/>
      <c r="K48" s="869"/>
      <c r="L48" s="870">
        <v>120</v>
      </c>
      <c r="M48" s="871" t="s">
        <v>350</v>
      </c>
      <c r="N48" s="872">
        <v>2</v>
      </c>
      <c r="O48" s="990">
        <v>2</v>
      </c>
      <c r="P48" s="990">
        <f t="shared" si="0"/>
        <v>0</v>
      </c>
      <c r="Q48" s="759">
        <f>F48*H48*L48*0.00000793*N48</f>
        <v>2.0554559999999999</v>
      </c>
      <c r="R48" s="873">
        <v>4550</v>
      </c>
      <c r="S48" s="873">
        <f>Q48*R48</f>
        <v>9352.3248000000003</v>
      </c>
      <c r="T48" s="761"/>
      <c r="U48" s="867"/>
      <c r="V48" s="867"/>
      <c r="W48" s="867"/>
    </row>
    <row r="49" spans="1:23" s="866" customFormat="1" ht="21" customHeight="1">
      <c r="A49" s="866" t="s">
        <v>1242</v>
      </c>
      <c r="C49" s="755" t="s">
        <v>1729</v>
      </c>
      <c r="D49" s="756" t="s">
        <v>1734</v>
      </c>
      <c r="E49" s="757" t="s">
        <v>807</v>
      </c>
      <c r="F49" s="868" t="s">
        <v>341</v>
      </c>
      <c r="G49" s="869" t="s">
        <v>227</v>
      </c>
      <c r="H49" s="869" t="s">
        <v>342</v>
      </c>
      <c r="I49" s="869"/>
      <c r="J49" s="869"/>
      <c r="K49" s="869"/>
      <c r="L49" s="870"/>
      <c r="M49" s="871" t="s">
        <v>228</v>
      </c>
      <c r="N49" s="872">
        <v>4</v>
      </c>
      <c r="O49" s="990">
        <v>4</v>
      </c>
      <c r="P49" s="990">
        <f t="shared" si="0"/>
        <v>0</v>
      </c>
      <c r="Q49" s="762"/>
      <c r="R49" s="873">
        <v>16</v>
      </c>
      <c r="S49" s="873">
        <f>N49*R49</f>
        <v>64</v>
      </c>
      <c r="T49" s="761"/>
      <c r="U49" s="867"/>
      <c r="V49" s="867"/>
      <c r="W49" s="867"/>
    </row>
    <row r="50" spans="1:23" s="866" customFormat="1" ht="21" customHeight="1">
      <c r="A50" s="866" t="s">
        <v>1227</v>
      </c>
      <c r="C50" s="755" t="s">
        <v>1729</v>
      </c>
      <c r="D50" s="756" t="s">
        <v>1724</v>
      </c>
      <c r="E50" s="757" t="s">
        <v>797</v>
      </c>
      <c r="F50" s="868">
        <v>30</v>
      </c>
      <c r="G50" s="869" t="s">
        <v>227</v>
      </c>
      <c r="H50" s="869"/>
      <c r="I50" s="869"/>
      <c r="J50" s="869"/>
      <c r="K50" s="869"/>
      <c r="L50" s="870">
        <v>305</v>
      </c>
      <c r="M50" s="871" t="s">
        <v>228</v>
      </c>
      <c r="N50" s="872">
        <v>2</v>
      </c>
      <c r="O50" s="990">
        <v>2</v>
      </c>
      <c r="P50" s="990">
        <f t="shared" si="0"/>
        <v>0</v>
      </c>
      <c r="Q50" s="759">
        <f>3.14156295*(F50/2)^2*L50*0.00000793*N50</f>
        <v>3.4192535530578749</v>
      </c>
      <c r="R50" s="873">
        <v>4950</v>
      </c>
      <c r="S50" s="873">
        <f>Q50*R50</f>
        <v>16925.30508763648</v>
      </c>
      <c r="T50" s="761"/>
      <c r="U50" s="867"/>
      <c r="V50" s="867"/>
      <c r="W50" s="867"/>
    </row>
    <row r="51" spans="1:23" s="866" customFormat="1" ht="21" customHeight="1">
      <c r="A51" s="866" t="s">
        <v>1227</v>
      </c>
      <c r="C51" s="755" t="s">
        <v>1729</v>
      </c>
      <c r="D51" s="756" t="s">
        <v>1724</v>
      </c>
      <c r="E51" s="757" t="s">
        <v>797</v>
      </c>
      <c r="F51" s="868">
        <v>55</v>
      </c>
      <c r="G51" s="869" t="s">
        <v>227</v>
      </c>
      <c r="H51" s="869"/>
      <c r="I51" s="869"/>
      <c r="J51" s="869"/>
      <c r="K51" s="869"/>
      <c r="L51" s="870">
        <v>85</v>
      </c>
      <c r="M51" s="871" t="s">
        <v>228</v>
      </c>
      <c r="N51" s="872">
        <v>2</v>
      </c>
      <c r="O51" s="990">
        <v>2</v>
      </c>
      <c r="P51" s="990">
        <f t="shared" si="0"/>
        <v>0</v>
      </c>
      <c r="Q51" s="759">
        <f>3.14156295*(F51/2)^2*L51*0.00000793*N51</f>
        <v>3.202825391001844</v>
      </c>
      <c r="R51" s="873">
        <v>4950</v>
      </c>
      <c r="S51" s="873">
        <f>Q51*R51</f>
        <v>15853.985685459127</v>
      </c>
      <c r="T51" s="761"/>
      <c r="U51" s="867"/>
      <c r="V51" s="867"/>
      <c r="W51" s="867"/>
    </row>
    <row r="52" spans="1:23" s="866" customFormat="1" ht="21" customHeight="1">
      <c r="A52" s="866" t="s">
        <v>1242</v>
      </c>
      <c r="C52" s="755" t="s">
        <v>1729</v>
      </c>
      <c r="D52" s="756" t="s">
        <v>1724</v>
      </c>
      <c r="E52" s="757" t="s">
        <v>807</v>
      </c>
      <c r="F52" s="868" t="s">
        <v>341</v>
      </c>
      <c r="G52" s="869" t="s">
        <v>227</v>
      </c>
      <c r="H52" s="869" t="s">
        <v>342</v>
      </c>
      <c r="I52" s="869"/>
      <c r="J52" s="869"/>
      <c r="K52" s="869"/>
      <c r="L52" s="870"/>
      <c r="M52" s="871" t="s">
        <v>228</v>
      </c>
      <c r="N52" s="872">
        <v>8</v>
      </c>
      <c r="O52" s="990">
        <v>8</v>
      </c>
      <c r="P52" s="990">
        <f t="shared" si="0"/>
        <v>0</v>
      </c>
      <c r="Q52" s="762"/>
      <c r="R52" s="873">
        <v>16</v>
      </c>
      <c r="S52" s="873">
        <f>N52*R52</f>
        <v>128</v>
      </c>
      <c r="T52" s="761"/>
      <c r="U52" s="867"/>
      <c r="V52" s="867"/>
      <c r="W52" s="867"/>
    </row>
    <row r="53" spans="1:23" s="866" customFormat="1" ht="21" customHeight="1">
      <c r="A53" s="866" t="s">
        <v>1243</v>
      </c>
      <c r="C53" s="755" t="s">
        <v>1729</v>
      </c>
      <c r="D53" s="756" t="s">
        <v>1735</v>
      </c>
      <c r="E53" s="757" t="s">
        <v>795</v>
      </c>
      <c r="F53" s="868">
        <v>6</v>
      </c>
      <c r="G53" s="869" t="s">
        <v>227</v>
      </c>
      <c r="H53" s="869">
        <v>50</v>
      </c>
      <c r="I53" s="869"/>
      <c r="J53" s="869"/>
      <c r="K53" s="869"/>
      <c r="L53" s="870">
        <v>80</v>
      </c>
      <c r="M53" s="871" t="s">
        <v>228</v>
      </c>
      <c r="N53" s="872">
        <v>2</v>
      </c>
      <c r="O53" s="990">
        <v>2</v>
      </c>
      <c r="P53" s="990">
        <f t="shared" si="0"/>
        <v>0</v>
      </c>
      <c r="Q53" s="759">
        <f>F53*H53*L53*0.00000785*N53</f>
        <v>0.37679999999999997</v>
      </c>
      <c r="R53" s="873">
        <v>939</v>
      </c>
      <c r="S53" s="873">
        <f>Q53*R53</f>
        <v>353.81519999999995</v>
      </c>
      <c r="T53" s="761"/>
      <c r="U53" s="867"/>
      <c r="V53" s="867"/>
      <c r="W53" s="867"/>
    </row>
    <row r="54" spans="1:23" s="866" customFormat="1" ht="21" customHeight="1">
      <c r="A54" s="866" t="s">
        <v>1244</v>
      </c>
      <c r="C54" s="755" t="s">
        <v>1729</v>
      </c>
      <c r="D54" s="756" t="s">
        <v>1736</v>
      </c>
      <c r="E54" s="757" t="s">
        <v>798</v>
      </c>
      <c r="F54" s="868" t="s">
        <v>341</v>
      </c>
      <c r="G54" s="869" t="s">
        <v>227</v>
      </c>
      <c r="H54" s="869" t="s">
        <v>334</v>
      </c>
      <c r="I54" s="869"/>
      <c r="J54" s="869"/>
      <c r="K54" s="869"/>
      <c r="L54" s="870"/>
      <c r="M54" s="871" t="s">
        <v>228</v>
      </c>
      <c r="N54" s="872">
        <v>2</v>
      </c>
      <c r="O54" s="990">
        <v>2</v>
      </c>
      <c r="P54" s="990">
        <f t="shared" si="0"/>
        <v>0</v>
      </c>
      <c r="Q54" s="762"/>
      <c r="R54" s="873">
        <v>188</v>
      </c>
      <c r="S54" s="873">
        <f>N54*R54</f>
        <v>376</v>
      </c>
      <c r="T54" s="761"/>
      <c r="U54" s="867"/>
      <c r="V54" s="867"/>
      <c r="W54" s="867"/>
    </row>
    <row r="55" spans="1:23" s="866" customFormat="1" ht="21" customHeight="1">
      <c r="A55" s="866" t="s">
        <v>1477</v>
      </c>
      <c r="C55" s="755" t="s">
        <v>1729</v>
      </c>
      <c r="D55" s="756" t="s">
        <v>799</v>
      </c>
      <c r="E55" s="757" t="s">
        <v>799</v>
      </c>
      <c r="F55" s="868" t="s">
        <v>341</v>
      </c>
      <c r="G55" s="869"/>
      <c r="H55" s="869"/>
      <c r="I55" s="869"/>
      <c r="J55" s="869"/>
      <c r="K55" s="869"/>
      <c r="L55" s="870"/>
      <c r="M55" s="871" t="s">
        <v>228</v>
      </c>
      <c r="N55" s="872">
        <v>6</v>
      </c>
      <c r="O55" s="990">
        <v>6</v>
      </c>
      <c r="P55" s="990">
        <f t="shared" si="0"/>
        <v>0</v>
      </c>
      <c r="Q55" s="762"/>
      <c r="R55" s="873">
        <v>45.7</v>
      </c>
      <c r="S55" s="873">
        <f>N55*R55</f>
        <v>274.20000000000005</v>
      </c>
      <c r="T55" s="761"/>
      <c r="U55" s="867"/>
      <c r="V55" s="867"/>
      <c r="W55" s="867"/>
    </row>
    <row r="56" spans="1:23" s="866" customFormat="1" ht="21" customHeight="1">
      <c r="A56" s="866" t="s">
        <v>1246</v>
      </c>
      <c r="C56" s="755" t="s">
        <v>1729</v>
      </c>
      <c r="D56" s="756" t="s">
        <v>800</v>
      </c>
      <c r="E56" s="757" t="s">
        <v>800</v>
      </c>
      <c r="F56" s="868" t="s">
        <v>341</v>
      </c>
      <c r="G56" s="869"/>
      <c r="H56" s="869"/>
      <c r="I56" s="869"/>
      <c r="J56" s="869"/>
      <c r="K56" s="869"/>
      <c r="L56" s="870"/>
      <c r="M56" s="871" t="s">
        <v>228</v>
      </c>
      <c r="N56" s="872">
        <v>4</v>
      </c>
      <c r="O56" s="990">
        <v>4</v>
      </c>
      <c r="P56" s="990">
        <f t="shared" si="0"/>
        <v>0</v>
      </c>
      <c r="Q56" s="762"/>
      <c r="R56" s="873">
        <v>19.5</v>
      </c>
      <c r="S56" s="873">
        <f>N56*R56</f>
        <v>78</v>
      </c>
      <c r="T56" s="761"/>
      <c r="U56" s="867"/>
      <c r="V56" s="867"/>
      <c r="W56" s="867"/>
    </row>
    <row r="57" spans="1:23" s="866" customFormat="1" ht="21" customHeight="1">
      <c r="A57" s="866" t="s">
        <v>1247</v>
      </c>
      <c r="C57" s="755" t="s">
        <v>1729</v>
      </c>
      <c r="D57" s="756" t="s">
        <v>801</v>
      </c>
      <c r="E57" s="757" t="s">
        <v>801</v>
      </c>
      <c r="F57" s="868" t="s">
        <v>341</v>
      </c>
      <c r="G57" s="869"/>
      <c r="H57" s="869"/>
      <c r="I57" s="869"/>
      <c r="J57" s="869"/>
      <c r="K57" s="869"/>
      <c r="L57" s="870"/>
      <c r="M57" s="871" t="s">
        <v>228</v>
      </c>
      <c r="N57" s="872">
        <v>8</v>
      </c>
      <c r="O57" s="990">
        <v>8</v>
      </c>
      <c r="P57" s="990">
        <f t="shared" si="0"/>
        <v>0</v>
      </c>
      <c r="Q57" s="762"/>
      <c r="R57" s="873">
        <v>16.14</v>
      </c>
      <c r="S57" s="873">
        <f>N57*R57</f>
        <v>129.12</v>
      </c>
      <c r="T57" s="761"/>
      <c r="U57" s="867"/>
      <c r="V57" s="867"/>
      <c r="W57" s="867"/>
    </row>
    <row r="58" spans="1:23" s="866" customFormat="1" ht="21" customHeight="1">
      <c r="A58" s="866" t="s">
        <v>1221</v>
      </c>
      <c r="C58" s="755" t="s">
        <v>1729</v>
      </c>
      <c r="D58" s="756" t="s">
        <v>1720</v>
      </c>
      <c r="E58" s="757" t="s">
        <v>795</v>
      </c>
      <c r="F58" s="868">
        <v>6</v>
      </c>
      <c r="G58" s="869" t="s">
        <v>227</v>
      </c>
      <c r="H58" s="869">
        <v>290</v>
      </c>
      <c r="I58" s="869" t="s">
        <v>227</v>
      </c>
      <c r="J58" s="869"/>
      <c r="K58" s="869"/>
      <c r="L58" s="870">
        <v>390</v>
      </c>
      <c r="M58" s="871" t="s">
        <v>228</v>
      </c>
      <c r="N58" s="872">
        <v>2</v>
      </c>
      <c r="O58" s="990"/>
      <c r="P58" s="990"/>
      <c r="Q58" s="759">
        <f>F58*H58*L58*0.00000785*N58</f>
        <v>10.654019999999999</v>
      </c>
      <c r="R58" s="873">
        <v>939</v>
      </c>
      <c r="S58" s="873">
        <f>Q58*R58</f>
        <v>10004.12478</v>
      </c>
      <c r="T58" s="761"/>
      <c r="U58" s="867"/>
      <c r="V58" s="867"/>
      <c r="W58" s="867"/>
    </row>
    <row r="59" spans="1:23" s="866" customFormat="1" ht="21" customHeight="1">
      <c r="A59" s="866" t="s">
        <v>2245</v>
      </c>
      <c r="C59" s="755" t="s">
        <v>1729</v>
      </c>
      <c r="D59" s="756" t="s">
        <v>1720</v>
      </c>
      <c r="E59" s="757" t="s">
        <v>795</v>
      </c>
      <c r="F59" s="868">
        <v>9</v>
      </c>
      <c r="G59" s="869"/>
      <c r="H59" s="869">
        <v>250</v>
      </c>
      <c r="I59" s="869"/>
      <c r="J59" s="869"/>
      <c r="K59" s="869"/>
      <c r="L59" s="870">
        <v>50</v>
      </c>
      <c r="M59" s="871" t="s">
        <v>228</v>
      </c>
      <c r="N59" s="872">
        <v>2</v>
      </c>
      <c r="O59" s="990"/>
      <c r="P59" s="990"/>
      <c r="Q59" s="759">
        <f>F59*H59*L59*0.00000785*N59</f>
        <v>1.7662499999999999</v>
      </c>
      <c r="R59" s="873">
        <v>941</v>
      </c>
      <c r="S59" s="873">
        <f>Q59*R59</f>
        <v>1662.04125</v>
      </c>
      <c r="T59" s="761"/>
      <c r="U59" s="867"/>
      <c r="V59" s="867"/>
      <c r="W59" s="867"/>
    </row>
    <row r="60" spans="1:23" s="866" customFormat="1" ht="21" customHeight="1">
      <c r="A60" s="866" t="s">
        <v>1221</v>
      </c>
      <c r="C60" s="755" t="s">
        <v>1729</v>
      </c>
      <c r="D60" s="756" t="s">
        <v>2255</v>
      </c>
      <c r="E60" s="757" t="s">
        <v>795</v>
      </c>
      <c r="F60" s="868">
        <v>9</v>
      </c>
      <c r="G60" s="869"/>
      <c r="H60" s="869">
        <v>160</v>
      </c>
      <c r="I60" s="869"/>
      <c r="J60" s="869"/>
      <c r="K60" s="869"/>
      <c r="L60" s="870">
        <v>210</v>
      </c>
      <c r="M60" s="871" t="s">
        <v>350</v>
      </c>
      <c r="N60" s="872">
        <v>2</v>
      </c>
      <c r="O60" s="990"/>
      <c r="P60" s="990"/>
      <c r="Q60" s="759">
        <f>F60*H60*L60*0.00000785*N60</f>
        <v>4.7476799999999999</v>
      </c>
      <c r="R60" s="873">
        <v>939</v>
      </c>
      <c r="S60" s="873">
        <f>Q60*R60</f>
        <v>4458.0715199999995</v>
      </c>
      <c r="T60" s="761"/>
      <c r="U60" s="867"/>
      <c r="V60" s="867"/>
      <c r="W60" s="867"/>
    </row>
    <row r="61" spans="1:23" s="866" customFormat="1" ht="21" customHeight="1">
      <c r="A61" s="866" t="s">
        <v>1227</v>
      </c>
      <c r="C61" s="755" t="s">
        <v>1737</v>
      </c>
      <c r="D61" s="756" t="s">
        <v>1737</v>
      </c>
      <c r="E61" s="757" t="s">
        <v>797</v>
      </c>
      <c r="F61" s="868">
        <v>40</v>
      </c>
      <c r="G61" s="869" t="s">
        <v>227</v>
      </c>
      <c r="H61" s="869"/>
      <c r="I61" s="869"/>
      <c r="J61" s="869"/>
      <c r="K61" s="869"/>
      <c r="L61" s="870">
        <v>4350</v>
      </c>
      <c r="M61" s="871" t="s">
        <v>228</v>
      </c>
      <c r="N61" s="872">
        <v>2</v>
      </c>
      <c r="O61" s="990">
        <v>2</v>
      </c>
      <c r="P61" s="990">
        <f t="shared" si="0"/>
        <v>0</v>
      </c>
      <c r="Q61" s="759">
        <f>3.14156295*(F61/2)^2*L61*0.00000793*N61</f>
        <v>86.695827793380005</v>
      </c>
      <c r="R61" s="873">
        <v>4950</v>
      </c>
      <c r="S61" s="873">
        <f>Q61*R61</f>
        <v>429144.347577231</v>
      </c>
      <c r="T61" s="761"/>
      <c r="U61" s="867"/>
      <c r="V61" s="867"/>
      <c r="W61" s="867"/>
    </row>
    <row r="62" spans="1:23" s="866" customFormat="1" ht="21" customHeight="1">
      <c r="C62" s="755" t="s">
        <v>1737</v>
      </c>
      <c r="D62" s="756" t="s">
        <v>1725</v>
      </c>
      <c r="E62" s="757" t="s">
        <v>802</v>
      </c>
      <c r="F62" s="868" t="s">
        <v>332</v>
      </c>
      <c r="G62" s="869"/>
      <c r="H62" s="869"/>
      <c r="I62" s="869"/>
      <c r="J62" s="869"/>
      <c r="K62" s="869"/>
      <c r="L62" s="870"/>
      <c r="M62" s="871" t="s">
        <v>228</v>
      </c>
      <c r="N62" s="872">
        <f>N7</f>
        <v>12</v>
      </c>
      <c r="O62" s="990">
        <v>14</v>
      </c>
      <c r="P62" s="990">
        <f t="shared" si="0"/>
        <v>-2</v>
      </c>
      <c r="Q62" s="763"/>
      <c r="R62" s="873">
        <v>17474</v>
      </c>
      <c r="S62" s="873">
        <f>N62*R62</f>
        <v>209688</v>
      </c>
      <c r="T62" s="761"/>
      <c r="U62" s="867"/>
      <c r="V62" s="867"/>
      <c r="W62" s="867"/>
    </row>
    <row r="63" spans="1:23" s="866" customFormat="1" ht="21" customHeight="1">
      <c r="A63" s="866" t="s">
        <v>1228</v>
      </c>
      <c r="C63" s="755" t="s">
        <v>1737</v>
      </c>
      <c r="D63" s="756" t="s">
        <v>798</v>
      </c>
      <c r="E63" s="757" t="s">
        <v>798</v>
      </c>
      <c r="F63" s="868" t="s">
        <v>333</v>
      </c>
      <c r="G63" s="869" t="s">
        <v>227</v>
      </c>
      <c r="H63" s="869" t="s">
        <v>334</v>
      </c>
      <c r="I63" s="869"/>
      <c r="J63" s="869"/>
      <c r="K63" s="869"/>
      <c r="L63" s="870"/>
      <c r="M63" s="871"/>
      <c r="N63" s="872">
        <f>N62*2</f>
        <v>24</v>
      </c>
      <c r="O63" s="990">
        <v>28</v>
      </c>
      <c r="P63" s="990">
        <f t="shared" si="0"/>
        <v>-4</v>
      </c>
      <c r="Q63" s="762"/>
      <c r="R63" s="873">
        <v>262.89999999999998</v>
      </c>
      <c r="S63" s="873">
        <f>N63*R63</f>
        <v>6309.5999999999995</v>
      </c>
      <c r="T63" s="761"/>
      <c r="U63" s="867"/>
      <c r="V63" s="867"/>
      <c r="W63" s="867"/>
    </row>
    <row r="64" spans="1:23" s="866" customFormat="1" ht="21" customHeight="1">
      <c r="A64" s="866" t="s">
        <v>1229</v>
      </c>
      <c r="C64" s="755" t="s">
        <v>1737</v>
      </c>
      <c r="D64" s="756" t="s">
        <v>799</v>
      </c>
      <c r="E64" s="757" t="s">
        <v>799</v>
      </c>
      <c r="F64" s="868" t="s">
        <v>333</v>
      </c>
      <c r="G64" s="869"/>
      <c r="H64" s="869"/>
      <c r="I64" s="869"/>
      <c r="J64" s="869"/>
      <c r="K64" s="869"/>
      <c r="L64" s="870"/>
      <c r="M64" s="871"/>
      <c r="N64" s="872">
        <f>N62*2</f>
        <v>24</v>
      </c>
      <c r="O64" s="990">
        <v>28</v>
      </c>
      <c r="P64" s="990">
        <f t="shared" si="0"/>
        <v>-4</v>
      </c>
      <c r="Q64" s="762"/>
      <c r="R64" s="873">
        <v>61.9</v>
      </c>
      <c r="S64" s="873">
        <f>N64*R64</f>
        <v>1485.6</v>
      </c>
      <c r="T64" s="761"/>
      <c r="U64" s="867"/>
      <c r="V64" s="867"/>
      <c r="W64" s="867"/>
    </row>
    <row r="65" spans="1:23" s="866" customFormat="1" ht="21" customHeight="1">
      <c r="A65" s="866" t="s">
        <v>1230</v>
      </c>
      <c r="C65" s="755" t="s">
        <v>1737</v>
      </c>
      <c r="D65" s="756" t="s">
        <v>800</v>
      </c>
      <c r="E65" s="757" t="s">
        <v>800</v>
      </c>
      <c r="F65" s="868" t="s">
        <v>333</v>
      </c>
      <c r="G65" s="869"/>
      <c r="H65" s="869"/>
      <c r="I65" s="869"/>
      <c r="J65" s="869"/>
      <c r="K65" s="869"/>
      <c r="L65" s="870"/>
      <c r="M65" s="871"/>
      <c r="N65" s="872">
        <f>N62*2</f>
        <v>24</v>
      </c>
      <c r="O65" s="990">
        <v>28</v>
      </c>
      <c r="P65" s="990">
        <f t="shared" si="0"/>
        <v>-4</v>
      </c>
      <c r="Q65" s="762"/>
      <c r="R65" s="873">
        <v>21.7</v>
      </c>
      <c r="S65" s="873">
        <f>N65*R65</f>
        <v>520.79999999999995</v>
      </c>
      <c r="T65" s="761"/>
      <c r="U65" s="867"/>
      <c r="V65" s="867"/>
      <c r="W65" s="867"/>
    </row>
    <row r="66" spans="1:23" s="866" customFormat="1" ht="21" customHeight="1">
      <c r="A66" s="866" t="s">
        <v>1231</v>
      </c>
      <c r="C66" s="755" t="s">
        <v>1737</v>
      </c>
      <c r="D66" s="756" t="s">
        <v>801</v>
      </c>
      <c r="E66" s="757" t="s">
        <v>801</v>
      </c>
      <c r="F66" s="868" t="s">
        <v>333</v>
      </c>
      <c r="G66" s="869"/>
      <c r="H66" s="869"/>
      <c r="I66" s="869"/>
      <c r="J66" s="869"/>
      <c r="K66" s="869"/>
      <c r="L66" s="870"/>
      <c r="M66" s="871"/>
      <c r="N66" s="872">
        <f>N62*4</f>
        <v>48</v>
      </c>
      <c r="O66" s="990">
        <v>56</v>
      </c>
      <c r="P66" s="990">
        <f t="shared" si="0"/>
        <v>-8</v>
      </c>
      <c r="Q66" s="762"/>
      <c r="R66" s="873">
        <v>33.299999999999997</v>
      </c>
      <c r="S66" s="873">
        <f>N66*R66</f>
        <v>1598.3999999999999</v>
      </c>
      <c r="T66" s="761"/>
      <c r="U66" s="867"/>
      <c r="V66" s="867"/>
      <c r="W66" s="867"/>
    </row>
    <row r="67" spans="1:23" s="866" customFormat="1" ht="21" customHeight="1">
      <c r="A67" s="866" t="s">
        <v>1478</v>
      </c>
      <c r="C67" s="755" t="s">
        <v>1737</v>
      </c>
      <c r="D67" s="756" t="s">
        <v>1738</v>
      </c>
      <c r="E67" s="757" t="s">
        <v>795</v>
      </c>
      <c r="F67" s="868">
        <v>6</v>
      </c>
      <c r="G67" s="869"/>
      <c r="H67" s="869">
        <v>120</v>
      </c>
      <c r="I67" s="869"/>
      <c r="J67" s="869"/>
      <c r="K67" s="869"/>
      <c r="L67" s="870">
        <v>60</v>
      </c>
      <c r="M67" s="871" t="s">
        <v>228</v>
      </c>
      <c r="N67" s="872">
        <f>U5*4</f>
        <v>48</v>
      </c>
      <c r="O67" s="990">
        <v>48</v>
      </c>
      <c r="P67" s="990">
        <f t="shared" si="0"/>
        <v>0</v>
      </c>
      <c r="Q67" s="759">
        <f>F67*H67*L67*0.00000793*N67</f>
        <v>16.443648</v>
      </c>
      <c r="R67" s="873">
        <v>3884</v>
      </c>
      <c r="S67" s="873">
        <f>Q67*R67</f>
        <v>63867.128831999995</v>
      </c>
      <c r="T67" s="761"/>
      <c r="U67" s="867"/>
      <c r="V67" s="867"/>
      <c r="W67" s="867"/>
    </row>
    <row r="68" spans="1:23" s="866" customFormat="1" ht="21" customHeight="1">
      <c r="A68" s="866" t="s">
        <v>1227</v>
      </c>
      <c r="C68" s="755" t="s">
        <v>1737</v>
      </c>
      <c r="D68" s="756" t="s">
        <v>1738</v>
      </c>
      <c r="E68" s="757" t="s">
        <v>797</v>
      </c>
      <c r="F68" s="868">
        <v>70</v>
      </c>
      <c r="G68" s="869" t="s">
        <v>227</v>
      </c>
      <c r="H68" s="869"/>
      <c r="I68" s="869"/>
      <c r="J68" s="869"/>
      <c r="K68" s="869"/>
      <c r="L68" s="870">
        <v>35</v>
      </c>
      <c r="M68" s="871" t="s">
        <v>228</v>
      </c>
      <c r="N68" s="872">
        <f>N67</f>
        <v>48</v>
      </c>
      <c r="O68" s="990">
        <v>48</v>
      </c>
      <c r="P68" s="990">
        <f t="shared" si="0"/>
        <v>0</v>
      </c>
      <c r="Q68" s="759">
        <f>3.14156295*(F68/2)^2*L68*0.00000793*N68</f>
        <v>51.270118850223</v>
      </c>
      <c r="R68" s="873">
        <v>4950</v>
      </c>
      <c r="S68" s="873">
        <f>Q68*R68</f>
        <v>253787.08830860385</v>
      </c>
      <c r="T68" s="761"/>
      <c r="U68" s="867"/>
      <c r="V68" s="867"/>
      <c r="W68" s="867"/>
    </row>
    <row r="69" spans="1:23" s="866" customFormat="1" ht="21" customHeight="1">
      <c r="A69" s="866" t="s">
        <v>1234</v>
      </c>
      <c r="C69" s="755" t="s">
        <v>1737</v>
      </c>
      <c r="D69" s="756" t="s">
        <v>808</v>
      </c>
      <c r="E69" s="757" t="s">
        <v>807</v>
      </c>
      <c r="F69" s="868" t="s">
        <v>330</v>
      </c>
      <c r="G69" s="869" t="s">
        <v>227</v>
      </c>
      <c r="H69" s="869" t="s">
        <v>343</v>
      </c>
      <c r="I69" s="869"/>
      <c r="J69" s="869"/>
      <c r="K69" s="869"/>
      <c r="L69" s="870"/>
      <c r="M69" s="871"/>
      <c r="N69" s="872">
        <f>N67*2</f>
        <v>96</v>
      </c>
      <c r="O69" s="990">
        <v>96</v>
      </c>
      <c r="P69" s="990">
        <f t="shared" si="0"/>
        <v>0</v>
      </c>
      <c r="Q69" s="762"/>
      <c r="R69" s="873">
        <v>52</v>
      </c>
      <c r="S69" s="873">
        <f>N69*R69</f>
        <v>4992</v>
      </c>
      <c r="T69" s="761"/>
      <c r="U69" s="867"/>
      <c r="V69" s="867"/>
      <c r="W69" s="867"/>
    </row>
    <row r="70" spans="1:23" s="866" customFormat="1" ht="21" customHeight="1">
      <c r="C70" s="755" t="s">
        <v>1737</v>
      </c>
      <c r="D70" s="756" t="s">
        <v>1739</v>
      </c>
      <c r="E70" s="757" t="s">
        <v>797</v>
      </c>
      <c r="F70" s="868">
        <v>30</v>
      </c>
      <c r="G70" s="869" t="s">
        <v>227</v>
      </c>
      <c r="H70" s="869"/>
      <c r="I70" s="869"/>
      <c r="J70" s="869"/>
      <c r="K70" s="869"/>
      <c r="L70" s="870">
        <v>14</v>
      </c>
      <c r="M70" s="871" t="s">
        <v>344</v>
      </c>
      <c r="N70" s="872">
        <f>N67</f>
        <v>48</v>
      </c>
      <c r="O70" s="990">
        <v>48</v>
      </c>
      <c r="P70" s="990">
        <f t="shared" si="0"/>
        <v>0</v>
      </c>
      <c r="Q70" s="759">
        <f>3.14156295*(F70/2)^2*L70*0.0000012*N70</f>
        <v>0.57000518164799996</v>
      </c>
      <c r="R70" s="873">
        <v>155</v>
      </c>
      <c r="S70" s="873">
        <f>Q70*R70</f>
        <v>88.350803155439991</v>
      </c>
      <c r="T70" s="761"/>
      <c r="U70" s="867"/>
      <c r="V70" s="867"/>
      <c r="W70" s="867"/>
    </row>
    <row r="71" spans="1:23" s="866" customFormat="1" ht="21" customHeight="1">
      <c r="C71" s="755" t="s">
        <v>1737</v>
      </c>
      <c r="D71" s="756" t="s">
        <v>1740</v>
      </c>
      <c r="E71" s="757" t="s">
        <v>810</v>
      </c>
      <c r="F71" s="868" t="s">
        <v>338</v>
      </c>
      <c r="G71" s="869" t="s">
        <v>227</v>
      </c>
      <c r="H71" s="869" t="s">
        <v>345</v>
      </c>
      <c r="I71" s="869"/>
      <c r="J71" s="869"/>
      <c r="K71" s="869"/>
      <c r="L71" s="870"/>
      <c r="M71" s="871" t="s">
        <v>228</v>
      </c>
      <c r="N71" s="872">
        <f>N67</f>
        <v>48</v>
      </c>
      <c r="O71" s="990">
        <v>48</v>
      </c>
      <c r="P71" s="990">
        <f t="shared" si="0"/>
        <v>0</v>
      </c>
      <c r="Q71" s="762"/>
      <c r="R71" s="873">
        <v>205</v>
      </c>
      <c r="S71" s="873">
        <f>N71*R71</f>
        <v>9840</v>
      </c>
      <c r="T71" s="761"/>
      <c r="U71" s="867"/>
      <c r="V71" s="867"/>
      <c r="W71" s="867"/>
    </row>
    <row r="72" spans="1:23" s="866" customFormat="1" ht="21" customHeight="1">
      <c r="A72" s="866" t="s">
        <v>1248</v>
      </c>
      <c r="C72" s="755" t="s">
        <v>1737</v>
      </c>
      <c r="D72" s="756" t="s">
        <v>799</v>
      </c>
      <c r="E72" s="757" t="s">
        <v>799</v>
      </c>
      <c r="F72" s="868" t="s">
        <v>338</v>
      </c>
      <c r="G72" s="869"/>
      <c r="H72" s="869"/>
      <c r="I72" s="869"/>
      <c r="J72" s="869"/>
      <c r="K72" s="869"/>
      <c r="L72" s="870"/>
      <c r="M72" s="871" t="s">
        <v>228</v>
      </c>
      <c r="N72" s="872">
        <f>N67</f>
        <v>48</v>
      </c>
      <c r="O72" s="990">
        <v>48</v>
      </c>
      <c r="P72" s="990">
        <f t="shared" si="0"/>
        <v>0</v>
      </c>
      <c r="Q72" s="762"/>
      <c r="R72" s="873">
        <v>101.8</v>
      </c>
      <c r="S72" s="873">
        <f>N72*R72</f>
        <v>4886.3999999999996</v>
      </c>
      <c r="T72" s="761"/>
      <c r="U72" s="867"/>
      <c r="V72" s="867"/>
      <c r="W72" s="867"/>
    </row>
    <row r="73" spans="1:23" s="866" customFormat="1" ht="21" customHeight="1">
      <c r="A73" s="866" t="s">
        <v>1249</v>
      </c>
      <c r="C73" s="755" t="s">
        <v>1737</v>
      </c>
      <c r="D73" s="756" t="s">
        <v>800</v>
      </c>
      <c r="E73" s="757" t="s">
        <v>800</v>
      </c>
      <c r="F73" s="868" t="s">
        <v>338</v>
      </c>
      <c r="G73" s="869"/>
      <c r="H73" s="869"/>
      <c r="I73" s="869"/>
      <c r="J73" s="869"/>
      <c r="K73" s="869"/>
      <c r="L73" s="870"/>
      <c r="M73" s="871" t="s">
        <v>228</v>
      </c>
      <c r="N73" s="872">
        <f>N67</f>
        <v>48</v>
      </c>
      <c r="O73" s="990">
        <v>48</v>
      </c>
      <c r="P73" s="990">
        <f t="shared" si="0"/>
        <v>0</v>
      </c>
      <c r="Q73" s="762"/>
      <c r="R73" s="873">
        <v>30.9</v>
      </c>
      <c r="S73" s="873">
        <f>N73*R73</f>
        <v>1483.1999999999998</v>
      </c>
      <c r="T73" s="761"/>
      <c r="U73" s="867"/>
      <c r="V73" s="867"/>
      <c r="W73" s="867"/>
    </row>
    <row r="74" spans="1:23" s="866" customFormat="1" ht="21" customHeight="1">
      <c r="A74" s="866" t="s">
        <v>1250</v>
      </c>
      <c r="C74" s="755" t="s">
        <v>1737</v>
      </c>
      <c r="D74" s="756" t="s">
        <v>1741</v>
      </c>
      <c r="E74" s="757" t="s">
        <v>795</v>
      </c>
      <c r="F74" s="868">
        <v>12</v>
      </c>
      <c r="G74" s="869"/>
      <c r="H74" s="869">
        <v>150</v>
      </c>
      <c r="I74" s="869"/>
      <c r="J74" s="869"/>
      <c r="K74" s="869"/>
      <c r="L74" s="870">
        <v>60</v>
      </c>
      <c r="M74" s="871" t="s">
        <v>228</v>
      </c>
      <c r="N74" s="872">
        <v>2</v>
      </c>
      <c r="O74" s="990">
        <v>2</v>
      </c>
      <c r="P74" s="990">
        <f t="shared" si="0"/>
        <v>0</v>
      </c>
      <c r="Q74" s="759">
        <f>F74*H74*L74*0.00000793*N74</f>
        <v>1.71288</v>
      </c>
      <c r="R74" s="873">
        <v>4550</v>
      </c>
      <c r="S74" s="873">
        <f>Q74*R74</f>
        <v>7793.6039999999994</v>
      </c>
      <c r="T74" s="761"/>
      <c r="U74" s="867"/>
      <c r="V74" s="867"/>
      <c r="W74" s="867"/>
    </row>
    <row r="75" spans="1:23" s="866" customFormat="1" ht="21" customHeight="1">
      <c r="A75" s="866" t="s">
        <v>1227</v>
      </c>
      <c r="C75" s="755" t="s">
        <v>1737</v>
      </c>
      <c r="D75" s="756" t="s">
        <v>1741</v>
      </c>
      <c r="E75" s="757" t="s">
        <v>797</v>
      </c>
      <c r="F75" s="868">
        <v>70</v>
      </c>
      <c r="G75" s="869" t="s">
        <v>227</v>
      </c>
      <c r="H75" s="869"/>
      <c r="I75" s="869"/>
      <c r="J75" s="869"/>
      <c r="K75" s="869"/>
      <c r="L75" s="870">
        <v>35</v>
      </c>
      <c r="M75" s="871" t="s">
        <v>228</v>
      </c>
      <c r="N75" s="872">
        <f>N74</f>
        <v>2</v>
      </c>
      <c r="O75" s="990">
        <v>2</v>
      </c>
      <c r="P75" s="990">
        <f t="shared" si="0"/>
        <v>0</v>
      </c>
      <c r="Q75" s="759">
        <f>3.14156295*(F75/2)^2*L75*0.00000793*N75</f>
        <v>2.1362549520926248</v>
      </c>
      <c r="R75" s="873">
        <v>4950</v>
      </c>
      <c r="S75" s="873">
        <f>Q75*R75</f>
        <v>10574.462012858494</v>
      </c>
      <c r="T75" s="761"/>
      <c r="U75" s="867"/>
      <c r="V75" s="867"/>
      <c r="W75" s="867"/>
    </row>
    <row r="76" spans="1:23" s="866" customFormat="1" ht="21" customHeight="1">
      <c r="A76" s="866" t="s">
        <v>1234</v>
      </c>
      <c r="C76" s="755" t="s">
        <v>1737</v>
      </c>
      <c r="D76" s="756" t="s">
        <v>808</v>
      </c>
      <c r="E76" s="757" t="s">
        <v>807</v>
      </c>
      <c r="F76" s="868" t="s">
        <v>330</v>
      </c>
      <c r="G76" s="869" t="s">
        <v>227</v>
      </c>
      <c r="H76" s="869" t="s">
        <v>343</v>
      </c>
      <c r="I76" s="869"/>
      <c r="J76" s="869"/>
      <c r="K76" s="869"/>
      <c r="L76" s="870"/>
      <c r="M76" s="871"/>
      <c r="N76" s="872">
        <f>N74*1</f>
        <v>2</v>
      </c>
      <c r="O76" s="990">
        <v>2</v>
      </c>
      <c r="P76" s="990">
        <f t="shared" ref="P76:P139" si="7">N76-O76</f>
        <v>0</v>
      </c>
      <c r="Q76" s="762"/>
      <c r="R76" s="873">
        <v>52</v>
      </c>
      <c r="S76" s="873">
        <f>N76*R76</f>
        <v>104</v>
      </c>
      <c r="T76" s="761"/>
      <c r="U76" s="867"/>
      <c r="V76" s="867"/>
      <c r="W76" s="867"/>
    </row>
    <row r="77" spans="1:23" s="866" customFormat="1" ht="21" customHeight="1">
      <c r="C77" s="755" t="s">
        <v>1737</v>
      </c>
      <c r="D77" s="756" t="s">
        <v>1742</v>
      </c>
      <c r="E77" s="757" t="s">
        <v>802</v>
      </c>
      <c r="F77" s="868" t="s">
        <v>346</v>
      </c>
      <c r="G77" s="869"/>
      <c r="H77" s="869"/>
      <c r="I77" s="869"/>
      <c r="J77" s="869"/>
      <c r="K77" s="869"/>
      <c r="L77" s="870"/>
      <c r="M77" s="871"/>
      <c r="N77" s="872">
        <f>N74</f>
        <v>2</v>
      </c>
      <c r="O77" s="990">
        <v>2</v>
      </c>
      <c r="P77" s="990">
        <f t="shared" si="7"/>
        <v>0</v>
      </c>
      <c r="Q77" s="762"/>
      <c r="R77" s="873">
        <v>8602</v>
      </c>
      <c r="S77" s="873">
        <f>N77*R77</f>
        <v>17204</v>
      </c>
      <c r="T77" s="761"/>
      <c r="U77" s="867"/>
      <c r="V77" s="867"/>
      <c r="W77" s="867"/>
    </row>
    <row r="78" spans="1:23" s="866" customFormat="1" ht="21" customHeight="1">
      <c r="A78" s="866" t="s">
        <v>1251</v>
      </c>
      <c r="C78" s="755" t="s">
        <v>1737</v>
      </c>
      <c r="D78" s="756" t="s">
        <v>800</v>
      </c>
      <c r="E78" s="757" t="s">
        <v>800</v>
      </c>
      <c r="F78" s="868" t="s">
        <v>347</v>
      </c>
      <c r="G78" s="869"/>
      <c r="H78" s="869"/>
      <c r="I78" s="869"/>
      <c r="J78" s="869"/>
      <c r="K78" s="869"/>
      <c r="L78" s="870"/>
      <c r="M78" s="871"/>
      <c r="N78" s="872">
        <f>N74</f>
        <v>2</v>
      </c>
      <c r="O78" s="990">
        <v>2</v>
      </c>
      <c r="P78" s="990">
        <f t="shared" si="7"/>
        <v>0</v>
      </c>
      <c r="Q78" s="762"/>
      <c r="R78" s="873">
        <v>32</v>
      </c>
      <c r="S78" s="873">
        <f>N78*R78</f>
        <v>64</v>
      </c>
      <c r="T78" s="761"/>
      <c r="U78" s="867"/>
      <c r="V78" s="867"/>
      <c r="W78" s="867"/>
    </row>
    <row r="79" spans="1:23" s="866" customFormat="1" ht="21" customHeight="1">
      <c r="A79" s="866" t="s">
        <v>1252</v>
      </c>
      <c r="C79" s="755" t="s">
        <v>1737</v>
      </c>
      <c r="D79" s="756" t="s">
        <v>1743</v>
      </c>
      <c r="E79" s="757" t="s">
        <v>795</v>
      </c>
      <c r="F79" s="868">
        <v>10</v>
      </c>
      <c r="G79" s="869"/>
      <c r="H79" s="869">
        <v>100</v>
      </c>
      <c r="I79" s="869"/>
      <c r="J79" s="869"/>
      <c r="K79" s="869"/>
      <c r="L79" s="870">
        <v>60</v>
      </c>
      <c r="M79" s="871" t="s">
        <v>228</v>
      </c>
      <c r="N79" s="872">
        <v>4</v>
      </c>
      <c r="O79" s="990">
        <v>4</v>
      </c>
      <c r="P79" s="990">
        <f t="shared" si="7"/>
        <v>0</v>
      </c>
      <c r="Q79" s="762">
        <f>2.2*N79</f>
        <v>8.8000000000000007</v>
      </c>
      <c r="R79" s="873">
        <v>4550</v>
      </c>
      <c r="S79" s="873">
        <f>Q79*R79</f>
        <v>40040</v>
      </c>
      <c r="T79" s="761"/>
      <c r="U79" s="867"/>
      <c r="V79" s="867"/>
      <c r="W79" s="867"/>
    </row>
    <row r="80" spans="1:23" s="866" customFormat="1" ht="21" customHeight="1">
      <c r="C80" s="755" t="s">
        <v>1737</v>
      </c>
      <c r="D80" s="756" t="s">
        <v>1743</v>
      </c>
      <c r="E80" s="757" t="s">
        <v>797</v>
      </c>
      <c r="F80" s="868" t="s">
        <v>2288</v>
      </c>
      <c r="G80" s="869" t="s">
        <v>227</v>
      </c>
      <c r="H80" s="869"/>
      <c r="I80" s="869"/>
      <c r="J80" s="869"/>
      <c r="K80" s="869"/>
      <c r="L80" s="870">
        <v>35</v>
      </c>
      <c r="M80" s="871" t="s">
        <v>228</v>
      </c>
      <c r="N80" s="872">
        <v>4</v>
      </c>
      <c r="O80" s="990">
        <v>4</v>
      </c>
      <c r="P80" s="990">
        <f t="shared" si="7"/>
        <v>0</v>
      </c>
      <c r="Q80" s="762"/>
      <c r="R80" s="873">
        <v>5711</v>
      </c>
      <c r="S80" s="873">
        <f>N80*R80</f>
        <v>22844</v>
      </c>
      <c r="T80" s="761"/>
      <c r="U80" s="867"/>
      <c r="V80" s="867"/>
      <c r="W80" s="867"/>
    </row>
    <row r="81" spans="1:23" s="866" customFormat="1" ht="21" customHeight="1">
      <c r="A81" s="866" t="s">
        <v>1253</v>
      </c>
      <c r="C81" s="755" t="s">
        <v>1737</v>
      </c>
      <c r="D81" s="756" t="s">
        <v>808</v>
      </c>
      <c r="E81" s="757" t="s">
        <v>807</v>
      </c>
      <c r="F81" s="868" t="s">
        <v>330</v>
      </c>
      <c r="G81" s="869" t="s">
        <v>227</v>
      </c>
      <c r="H81" s="869" t="s">
        <v>348</v>
      </c>
      <c r="I81" s="869"/>
      <c r="J81" s="869"/>
      <c r="K81" s="869"/>
      <c r="L81" s="870"/>
      <c r="M81" s="871"/>
      <c r="N81" s="872">
        <v>8</v>
      </c>
      <c r="O81" s="990">
        <v>8</v>
      </c>
      <c r="P81" s="990">
        <f t="shared" si="7"/>
        <v>0</v>
      </c>
      <c r="Q81" s="762"/>
      <c r="R81" s="873">
        <v>68.2</v>
      </c>
      <c r="S81" s="873">
        <f>N81*R81</f>
        <v>545.6</v>
      </c>
      <c r="T81" s="761"/>
      <c r="U81" s="867"/>
      <c r="V81" s="867"/>
      <c r="W81" s="867"/>
    </row>
    <row r="82" spans="1:23" s="866" customFormat="1" ht="21" customHeight="1">
      <c r="A82" s="866" t="s">
        <v>1250</v>
      </c>
      <c r="C82" s="755" t="s">
        <v>1737</v>
      </c>
      <c r="D82" s="756" t="s">
        <v>1744</v>
      </c>
      <c r="E82" s="757" t="s">
        <v>795</v>
      </c>
      <c r="F82" s="868">
        <v>12</v>
      </c>
      <c r="G82" s="869"/>
      <c r="H82" s="869">
        <v>260</v>
      </c>
      <c r="I82" s="869"/>
      <c r="J82" s="869"/>
      <c r="K82" s="869"/>
      <c r="L82" s="870">
        <v>180</v>
      </c>
      <c r="M82" s="871" t="s">
        <v>228</v>
      </c>
      <c r="N82" s="872">
        <v>6</v>
      </c>
      <c r="O82" s="990">
        <v>6</v>
      </c>
      <c r="P82" s="990">
        <f t="shared" si="7"/>
        <v>0</v>
      </c>
      <c r="Q82" s="759">
        <f>F82*H82*L82*0.00000793*N82</f>
        <v>26.720928000000001</v>
      </c>
      <c r="R82" s="873">
        <v>4550</v>
      </c>
      <c r="S82" s="873">
        <f>Q82*R82</f>
        <v>121580.2224</v>
      </c>
      <c r="T82" s="761"/>
      <c r="U82" s="867"/>
      <c r="V82" s="867"/>
      <c r="W82" s="867"/>
    </row>
    <row r="83" spans="1:23" s="866" customFormat="1" ht="21" customHeight="1">
      <c r="A83" s="866" t="s">
        <v>1254</v>
      </c>
      <c r="C83" s="755" t="s">
        <v>1737</v>
      </c>
      <c r="D83" s="756" t="s">
        <v>1744</v>
      </c>
      <c r="E83" s="757" t="s">
        <v>797</v>
      </c>
      <c r="F83" s="868">
        <v>65</v>
      </c>
      <c r="G83" s="869" t="s">
        <v>227</v>
      </c>
      <c r="H83" s="869"/>
      <c r="I83" s="869"/>
      <c r="J83" s="869"/>
      <c r="K83" s="869"/>
      <c r="L83" s="870">
        <v>40</v>
      </c>
      <c r="M83" s="871" t="s">
        <v>228</v>
      </c>
      <c r="N83" s="872">
        <v>6</v>
      </c>
      <c r="O83" s="990">
        <v>6</v>
      </c>
      <c r="P83" s="990">
        <f t="shared" si="7"/>
        <v>0</v>
      </c>
      <c r="Q83" s="759">
        <f>3.14156295*(F83/2)^2*L83*0.00000785*N83</f>
        <v>6.2516317314262491</v>
      </c>
      <c r="R83" s="873">
        <v>990</v>
      </c>
      <c r="S83" s="873">
        <f t="shared" ref="S83" si="8">Q83*R83</f>
        <v>6189.1154141119869</v>
      </c>
      <c r="T83" s="761"/>
      <c r="U83" s="867"/>
      <c r="V83" s="867"/>
      <c r="W83" s="867"/>
    </row>
    <row r="84" spans="1:23" s="866" customFormat="1" ht="21" customHeight="1">
      <c r="C84" s="755" t="s">
        <v>1737</v>
      </c>
      <c r="D84" s="756" t="s">
        <v>1744</v>
      </c>
      <c r="E84" s="757" t="s">
        <v>1745</v>
      </c>
      <c r="F84" s="868" t="s">
        <v>349</v>
      </c>
      <c r="G84" s="869"/>
      <c r="H84" s="869"/>
      <c r="I84" s="869"/>
      <c r="J84" s="869"/>
      <c r="K84" s="869"/>
      <c r="L84" s="870"/>
      <c r="M84" s="871"/>
      <c r="N84" s="872">
        <f>N82</f>
        <v>6</v>
      </c>
      <c r="O84" s="990">
        <v>6</v>
      </c>
      <c r="P84" s="990">
        <f t="shared" si="7"/>
        <v>0</v>
      </c>
      <c r="Q84" s="762"/>
      <c r="R84" s="873">
        <v>2500</v>
      </c>
      <c r="S84" s="873">
        <f>N84*R84</f>
        <v>15000</v>
      </c>
      <c r="T84" s="761"/>
      <c r="U84" s="867"/>
      <c r="V84" s="867"/>
      <c r="W84" s="867"/>
    </row>
    <row r="85" spans="1:23" s="866" customFormat="1" ht="21" customHeight="1">
      <c r="A85" s="866" t="s">
        <v>1227</v>
      </c>
      <c r="C85" s="755" t="s">
        <v>1737</v>
      </c>
      <c r="D85" s="756" t="s">
        <v>339</v>
      </c>
      <c r="E85" s="757" t="s">
        <v>797</v>
      </c>
      <c r="F85" s="868">
        <v>60</v>
      </c>
      <c r="G85" s="869" t="s">
        <v>227</v>
      </c>
      <c r="H85" s="869"/>
      <c r="I85" s="869"/>
      <c r="J85" s="869"/>
      <c r="K85" s="869"/>
      <c r="L85" s="870">
        <v>22</v>
      </c>
      <c r="M85" s="871" t="s">
        <v>350</v>
      </c>
      <c r="N85" s="872">
        <f>N82*2</f>
        <v>12</v>
      </c>
      <c r="O85" s="990">
        <v>12</v>
      </c>
      <c r="P85" s="990">
        <f t="shared" si="7"/>
        <v>0</v>
      </c>
      <c r="Q85" s="759">
        <f>3.14156295*(F85/2)^2*L85*0.00000793*N85</f>
        <v>5.9192323803755995</v>
      </c>
      <c r="R85" s="873">
        <v>4950</v>
      </c>
      <c r="S85" s="873">
        <f>Q85*R85</f>
        <v>29300.200282859216</v>
      </c>
      <c r="T85" s="761"/>
      <c r="U85" s="867"/>
      <c r="V85" s="867"/>
      <c r="W85" s="867"/>
    </row>
    <row r="86" spans="1:23" s="866" customFormat="1" ht="21" customHeight="1">
      <c r="A86" s="866" t="s">
        <v>1253</v>
      </c>
      <c r="C86" s="755" t="s">
        <v>1737</v>
      </c>
      <c r="D86" s="756" t="s">
        <v>808</v>
      </c>
      <c r="E86" s="757" t="s">
        <v>807</v>
      </c>
      <c r="F86" s="868" t="s">
        <v>330</v>
      </c>
      <c r="G86" s="869" t="s">
        <v>227</v>
      </c>
      <c r="H86" s="869" t="s">
        <v>348</v>
      </c>
      <c r="I86" s="869"/>
      <c r="J86" s="869"/>
      <c r="K86" s="869"/>
      <c r="L86" s="870"/>
      <c r="M86" s="871"/>
      <c r="N86" s="872">
        <f>N85*2</f>
        <v>24</v>
      </c>
      <c r="O86" s="990">
        <v>24</v>
      </c>
      <c r="P86" s="990">
        <f t="shared" si="7"/>
        <v>0</v>
      </c>
      <c r="Q86" s="762"/>
      <c r="R86" s="873">
        <v>68.2</v>
      </c>
      <c r="S86" s="873">
        <f>N86*R86</f>
        <v>1636.8000000000002</v>
      </c>
      <c r="T86" s="761"/>
      <c r="U86" s="867"/>
      <c r="V86" s="867"/>
      <c r="W86" s="867"/>
    </row>
    <row r="87" spans="1:23" s="866" customFormat="1" ht="21" customHeight="1">
      <c r="A87" s="866" t="s">
        <v>1255</v>
      </c>
      <c r="C87" s="755" t="s">
        <v>1746</v>
      </c>
      <c r="D87" s="756" t="s">
        <v>1747</v>
      </c>
      <c r="E87" s="757" t="s">
        <v>795</v>
      </c>
      <c r="F87" s="868">
        <v>3</v>
      </c>
      <c r="G87" s="869" t="s">
        <v>227</v>
      </c>
      <c r="H87" s="869">
        <v>265</v>
      </c>
      <c r="I87" s="869" t="s">
        <v>227</v>
      </c>
      <c r="J87" s="869"/>
      <c r="K87" s="869"/>
      <c r="L87" s="870">
        <v>3890</v>
      </c>
      <c r="M87" s="871" t="s">
        <v>228</v>
      </c>
      <c r="N87" s="872">
        <v>4</v>
      </c>
      <c r="O87" s="990">
        <v>4</v>
      </c>
      <c r="P87" s="990">
        <f t="shared" si="7"/>
        <v>0</v>
      </c>
      <c r="Q87" s="759">
        <f>F87*H87*L87*0.00000793*N87</f>
        <v>98.095686000000001</v>
      </c>
      <c r="R87" s="873">
        <v>4025</v>
      </c>
      <c r="S87" s="873">
        <f>Q87*R87</f>
        <v>394835.13614999998</v>
      </c>
      <c r="T87" s="761"/>
      <c r="U87" s="867"/>
      <c r="V87" s="867"/>
      <c r="W87" s="867"/>
    </row>
    <row r="88" spans="1:23" s="866" customFormat="1" ht="21" customHeight="1">
      <c r="A88" s="866" t="s">
        <v>1256</v>
      </c>
      <c r="C88" s="755" t="s">
        <v>1746</v>
      </c>
      <c r="D88" s="756" t="s">
        <v>808</v>
      </c>
      <c r="E88" s="757" t="s">
        <v>798</v>
      </c>
      <c r="F88" s="868" t="s">
        <v>338</v>
      </c>
      <c r="G88" s="869" t="s">
        <v>227</v>
      </c>
      <c r="H88" s="869" t="s">
        <v>348</v>
      </c>
      <c r="I88" s="869"/>
      <c r="J88" s="869"/>
      <c r="K88" s="869"/>
      <c r="L88" s="870"/>
      <c r="M88" s="871" t="s">
        <v>228</v>
      </c>
      <c r="N88" s="872">
        <v>44</v>
      </c>
      <c r="O88" s="990">
        <v>44</v>
      </c>
      <c r="P88" s="990">
        <f t="shared" si="7"/>
        <v>0</v>
      </c>
      <c r="Q88" s="762"/>
      <c r="R88" s="873">
        <v>246</v>
      </c>
      <c r="S88" s="873">
        <f>N88*R88</f>
        <v>10824</v>
      </c>
      <c r="T88" s="761"/>
      <c r="U88" s="867"/>
      <c r="V88" s="867"/>
      <c r="W88" s="867"/>
    </row>
    <row r="89" spans="1:23" s="866" customFormat="1" ht="21" customHeight="1">
      <c r="A89" s="866" t="s">
        <v>1249</v>
      </c>
      <c r="C89" s="755" t="s">
        <v>1746</v>
      </c>
      <c r="D89" s="756" t="s">
        <v>800</v>
      </c>
      <c r="E89" s="757" t="s">
        <v>800</v>
      </c>
      <c r="F89" s="868" t="s">
        <v>338</v>
      </c>
      <c r="G89" s="869"/>
      <c r="H89" s="869"/>
      <c r="I89" s="869"/>
      <c r="J89" s="869"/>
      <c r="K89" s="869"/>
      <c r="L89" s="870"/>
      <c r="M89" s="871" t="s">
        <v>228</v>
      </c>
      <c r="N89" s="872">
        <v>44</v>
      </c>
      <c r="O89" s="990">
        <v>44</v>
      </c>
      <c r="P89" s="990">
        <f t="shared" si="7"/>
        <v>0</v>
      </c>
      <c r="Q89" s="762"/>
      <c r="R89" s="873">
        <v>30.9</v>
      </c>
      <c r="S89" s="873">
        <f>N89*R89</f>
        <v>1359.6</v>
      </c>
      <c r="T89" s="761"/>
      <c r="U89" s="867"/>
      <c r="V89" s="867"/>
      <c r="W89" s="867"/>
    </row>
    <row r="90" spans="1:23" s="866" customFormat="1" ht="21" customHeight="1">
      <c r="A90" s="866" t="s">
        <v>1257</v>
      </c>
      <c r="C90" s="755" t="s">
        <v>1746</v>
      </c>
      <c r="D90" s="756" t="s">
        <v>801</v>
      </c>
      <c r="E90" s="757" t="s">
        <v>801</v>
      </c>
      <c r="F90" s="868" t="s">
        <v>338</v>
      </c>
      <c r="G90" s="869"/>
      <c r="H90" s="869"/>
      <c r="I90" s="869"/>
      <c r="J90" s="869"/>
      <c r="K90" s="869"/>
      <c r="L90" s="870"/>
      <c r="M90" s="871" t="s">
        <v>228</v>
      </c>
      <c r="N90" s="872">
        <v>44</v>
      </c>
      <c r="O90" s="990">
        <v>44</v>
      </c>
      <c r="P90" s="990">
        <f t="shared" si="7"/>
        <v>0</v>
      </c>
      <c r="Q90" s="762"/>
      <c r="R90" s="873">
        <v>30.15</v>
      </c>
      <c r="S90" s="873">
        <f>N90*R90</f>
        <v>1326.6</v>
      </c>
      <c r="T90" s="761"/>
      <c r="U90" s="867"/>
      <c r="V90" s="867"/>
      <c r="W90" s="867"/>
    </row>
    <row r="91" spans="1:23" s="866" customFormat="1" ht="21" customHeight="1">
      <c r="A91" s="866" t="s">
        <v>1227</v>
      </c>
      <c r="C91" s="755" t="s">
        <v>1746</v>
      </c>
      <c r="D91" s="756" t="s">
        <v>1748</v>
      </c>
      <c r="E91" s="757" t="s">
        <v>797</v>
      </c>
      <c r="F91" s="868">
        <v>35</v>
      </c>
      <c r="G91" s="869" t="s">
        <v>227</v>
      </c>
      <c r="H91" s="869"/>
      <c r="I91" s="869"/>
      <c r="J91" s="869"/>
      <c r="K91" s="869"/>
      <c r="L91" s="870">
        <v>100</v>
      </c>
      <c r="M91" s="871" t="s">
        <v>228</v>
      </c>
      <c r="N91" s="872">
        <f>U5*4</f>
        <v>48</v>
      </c>
      <c r="O91" s="990">
        <v>48</v>
      </c>
      <c r="P91" s="990">
        <f t="shared" si="7"/>
        <v>0</v>
      </c>
      <c r="Q91" s="759">
        <f>3.14156295*(F91/2)^2*L91*0.00000793*N91</f>
        <v>36.621513464445002</v>
      </c>
      <c r="R91" s="873">
        <v>4950</v>
      </c>
      <c r="S91" s="873">
        <f>Q91*R91</f>
        <v>181276.49164900277</v>
      </c>
      <c r="T91" s="761"/>
      <c r="U91" s="867"/>
      <c r="V91" s="867"/>
      <c r="W91" s="867"/>
    </row>
    <row r="92" spans="1:23" s="866" customFormat="1" ht="21" customHeight="1">
      <c r="A92" s="866" t="s">
        <v>1478</v>
      </c>
      <c r="C92" s="755" t="s">
        <v>1746</v>
      </c>
      <c r="D92" s="756" t="s">
        <v>1748</v>
      </c>
      <c r="E92" s="757" t="s">
        <v>795</v>
      </c>
      <c r="F92" s="868">
        <v>6</v>
      </c>
      <c r="G92" s="869" t="s">
        <v>227</v>
      </c>
      <c r="H92" s="869">
        <v>60</v>
      </c>
      <c r="I92" s="869" t="s">
        <v>227</v>
      </c>
      <c r="J92" s="869"/>
      <c r="K92" s="869"/>
      <c r="L92" s="870">
        <v>220</v>
      </c>
      <c r="M92" s="871" t="s">
        <v>228</v>
      </c>
      <c r="N92" s="872">
        <f>N91</f>
        <v>48</v>
      </c>
      <c r="O92" s="990">
        <v>48</v>
      </c>
      <c r="P92" s="990">
        <f t="shared" si="7"/>
        <v>0</v>
      </c>
      <c r="Q92" s="759">
        <f>F92*H92*L92*0.00000793*N92</f>
        <v>30.146688000000005</v>
      </c>
      <c r="R92" s="873">
        <v>3884</v>
      </c>
      <c r="S92" s="873">
        <f>Q92*R92</f>
        <v>117089.73619200001</v>
      </c>
      <c r="T92" s="761"/>
      <c r="U92" s="867"/>
      <c r="V92" s="867"/>
      <c r="W92" s="867"/>
    </row>
    <row r="93" spans="1:23" s="866" customFormat="1" ht="21" customHeight="1">
      <c r="C93" s="755" t="s">
        <v>1746</v>
      </c>
      <c r="D93" s="756" t="s">
        <v>1745</v>
      </c>
      <c r="E93" s="757" t="s">
        <v>1745</v>
      </c>
      <c r="F93" s="868" t="s">
        <v>351</v>
      </c>
      <c r="G93" s="869"/>
      <c r="H93" s="869"/>
      <c r="I93" s="869"/>
      <c r="J93" s="869"/>
      <c r="K93" s="869"/>
      <c r="L93" s="870"/>
      <c r="M93" s="871"/>
      <c r="N93" s="872">
        <f>N91*2</f>
        <v>96</v>
      </c>
      <c r="O93" s="990">
        <v>96</v>
      </c>
      <c r="P93" s="990">
        <f t="shared" si="7"/>
        <v>0</v>
      </c>
      <c r="Q93" s="762"/>
      <c r="R93" s="873">
        <v>437</v>
      </c>
      <c r="S93" s="873">
        <f t="shared" ref="S93:S103" si="9">N93*R93</f>
        <v>41952</v>
      </c>
      <c r="T93" s="761"/>
      <c r="U93" s="867"/>
      <c r="V93" s="867"/>
      <c r="W93" s="867"/>
    </row>
    <row r="94" spans="1:23" s="866" customFormat="1" ht="21" customHeight="1">
      <c r="A94" s="866" t="s">
        <v>1256</v>
      </c>
      <c r="C94" s="755" t="s">
        <v>1746</v>
      </c>
      <c r="D94" s="756" t="s">
        <v>808</v>
      </c>
      <c r="E94" s="757" t="s">
        <v>798</v>
      </c>
      <c r="F94" s="868" t="s">
        <v>338</v>
      </c>
      <c r="G94" s="869" t="s">
        <v>227</v>
      </c>
      <c r="H94" s="869" t="s">
        <v>348</v>
      </c>
      <c r="I94" s="869"/>
      <c r="J94" s="869"/>
      <c r="K94" s="869"/>
      <c r="L94" s="870"/>
      <c r="M94" s="871" t="s">
        <v>228</v>
      </c>
      <c r="N94" s="872">
        <f>N93</f>
        <v>96</v>
      </c>
      <c r="O94" s="990">
        <v>96</v>
      </c>
      <c r="P94" s="990">
        <f t="shared" si="7"/>
        <v>0</v>
      </c>
      <c r="Q94" s="762"/>
      <c r="R94" s="873">
        <v>246</v>
      </c>
      <c r="S94" s="873">
        <f t="shared" si="9"/>
        <v>23616</v>
      </c>
      <c r="T94" s="761"/>
      <c r="U94" s="867"/>
      <c r="V94" s="867"/>
      <c r="W94" s="867"/>
    </row>
    <row r="95" spans="1:23" s="866" customFormat="1" ht="21" customHeight="1">
      <c r="A95" s="866" t="s">
        <v>1249</v>
      </c>
      <c r="C95" s="755" t="s">
        <v>1746</v>
      </c>
      <c r="D95" s="756" t="s">
        <v>800</v>
      </c>
      <c r="E95" s="757" t="s">
        <v>800</v>
      </c>
      <c r="F95" s="868" t="s">
        <v>338</v>
      </c>
      <c r="G95" s="869"/>
      <c r="H95" s="869"/>
      <c r="I95" s="869"/>
      <c r="J95" s="869"/>
      <c r="K95" s="869"/>
      <c r="L95" s="870"/>
      <c r="M95" s="871" t="s">
        <v>228</v>
      </c>
      <c r="N95" s="872">
        <f>N93</f>
        <v>96</v>
      </c>
      <c r="O95" s="990">
        <v>96</v>
      </c>
      <c r="P95" s="990">
        <f t="shared" si="7"/>
        <v>0</v>
      </c>
      <c r="Q95" s="762"/>
      <c r="R95" s="873">
        <v>30.9</v>
      </c>
      <c r="S95" s="873">
        <f t="shared" si="9"/>
        <v>2966.3999999999996</v>
      </c>
      <c r="T95" s="761"/>
      <c r="U95" s="867"/>
      <c r="V95" s="867"/>
      <c r="W95" s="867"/>
    </row>
    <row r="96" spans="1:23" s="866" customFormat="1" ht="21" customHeight="1">
      <c r="A96" s="866" t="s">
        <v>1257</v>
      </c>
      <c r="C96" s="755" t="s">
        <v>1746</v>
      </c>
      <c r="D96" s="756" t="s">
        <v>801</v>
      </c>
      <c r="E96" s="757" t="s">
        <v>801</v>
      </c>
      <c r="F96" s="868" t="s">
        <v>338</v>
      </c>
      <c r="G96" s="869"/>
      <c r="H96" s="869"/>
      <c r="I96" s="869"/>
      <c r="J96" s="869"/>
      <c r="K96" s="869"/>
      <c r="L96" s="870"/>
      <c r="M96" s="871" t="s">
        <v>228</v>
      </c>
      <c r="N96" s="872">
        <f>N93</f>
        <v>96</v>
      </c>
      <c r="O96" s="990">
        <v>96</v>
      </c>
      <c r="P96" s="990">
        <f t="shared" si="7"/>
        <v>0</v>
      </c>
      <c r="Q96" s="762"/>
      <c r="R96" s="873">
        <v>30.15</v>
      </c>
      <c r="S96" s="873">
        <f t="shared" si="9"/>
        <v>2894.3999999999996</v>
      </c>
      <c r="T96" s="761"/>
      <c r="U96" s="867"/>
      <c r="V96" s="867"/>
      <c r="W96" s="867"/>
    </row>
    <row r="97" spans="1:23" s="866" customFormat="1" ht="21" customHeight="1">
      <c r="C97" s="755" t="s">
        <v>1746</v>
      </c>
      <c r="D97" s="756" t="s">
        <v>1749</v>
      </c>
      <c r="E97" s="757" t="s">
        <v>1186</v>
      </c>
      <c r="F97" s="868" t="s">
        <v>2316</v>
      </c>
      <c r="G97" s="869"/>
      <c r="H97" s="869"/>
      <c r="I97" s="869"/>
      <c r="J97" s="869"/>
      <c r="K97" s="869"/>
      <c r="L97" s="870"/>
      <c r="M97" s="871"/>
      <c r="N97" s="872">
        <v>24</v>
      </c>
      <c r="O97" s="990">
        <v>24</v>
      </c>
      <c r="P97" s="990">
        <f t="shared" si="7"/>
        <v>0</v>
      </c>
      <c r="Q97" s="856" t="s">
        <v>2382</v>
      </c>
      <c r="R97" s="873">
        <v>6920</v>
      </c>
      <c r="S97" s="873">
        <f t="shared" si="9"/>
        <v>166080</v>
      </c>
      <c r="T97" s="761"/>
      <c r="U97" s="867"/>
      <c r="V97" s="867"/>
      <c r="W97" s="867"/>
    </row>
    <row r="98" spans="1:23" s="866" customFormat="1" ht="21" customHeight="1">
      <c r="C98" s="755" t="s">
        <v>1746</v>
      </c>
      <c r="D98" s="756" t="s">
        <v>1749</v>
      </c>
      <c r="E98" s="757" t="s">
        <v>1186</v>
      </c>
      <c r="F98" s="868" t="s">
        <v>2317</v>
      </c>
      <c r="G98" s="869"/>
      <c r="H98" s="869"/>
      <c r="I98" s="869"/>
      <c r="J98" s="869"/>
      <c r="K98" s="869"/>
      <c r="L98" s="870"/>
      <c r="M98" s="871"/>
      <c r="N98" s="872">
        <v>24</v>
      </c>
      <c r="O98" s="990">
        <v>24</v>
      </c>
      <c r="P98" s="990">
        <f t="shared" si="7"/>
        <v>0</v>
      </c>
      <c r="Q98" s="856"/>
      <c r="R98" s="873">
        <v>6801</v>
      </c>
      <c r="S98" s="873">
        <f t="shared" si="9"/>
        <v>163224</v>
      </c>
      <c r="T98" s="761"/>
      <c r="U98" s="867"/>
      <c r="V98" s="867"/>
      <c r="W98" s="867"/>
    </row>
    <row r="99" spans="1:23" s="866" customFormat="1" ht="21" customHeight="1">
      <c r="C99" s="755" t="s">
        <v>1746</v>
      </c>
      <c r="D99" s="756" t="s">
        <v>1750</v>
      </c>
      <c r="E99" s="757" t="s">
        <v>813</v>
      </c>
      <c r="F99" s="868"/>
      <c r="G99" s="869"/>
      <c r="H99" s="869"/>
      <c r="I99" s="869"/>
      <c r="J99" s="869"/>
      <c r="K99" s="869"/>
      <c r="L99" s="870"/>
      <c r="M99" s="871" t="s">
        <v>1632</v>
      </c>
      <c r="N99" s="872">
        <f>(N97*20)+(N98*16)</f>
        <v>864</v>
      </c>
      <c r="O99" s="990">
        <v>864</v>
      </c>
      <c r="P99" s="990">
        <f t="shared" si="7"/>
        <v>0</v>
      </c>
      <c r="Q99" s="856" t="s">
        <v>2470</v>
      </c>
      <c r="R99" s="873">
        <v>480</v>
      </c>
      <c r="S99" s="873">
        <f t="shared" si="9"/>
        <v>414720</v>
      </c>
      <c r="T99" s="761"/>
      <c r="U99" s="867"/>
      <c r="V99" s="867"/>
      <c r="W99" s="867"/>
    </row>
    <row r="100" spans="1:23" s="866" customFormat="1" ht="21" customHeight="1">
      <c r="C100" s="755" t="s">
        <v>1746</v>
      </c>
      <c r="D100" s="756" t="s">
        <v>1751</v>
      </c>
      <c r="E100" s="757" t="s">
        <v>1752</v>
      </c>
      <c r="F100" s="868">
        <v>15</v>
      </c>
      <c r="G100" s="869"/>
      <c r="H100" s="869"/>
      <c r="I100" s="869"/>
      <c r="J100" s="869"/>
      <c r="K100" s="869"/>
      <c r="L100" s="870">
        <v>50</v>
      </c>
      <c r="M100" s="871" t="s">
        <v>2318</v>
      </c>
      <c r="N100" s="872">
        <f>N99</f>
        <v>864</v>
      </c>
      <c r="O100" s="990">
        <v>864</v>
      </c>
      <c r="P100" s="990">
        <f t="shared" si="7"/>
        <v>0</v>
      </c>
      <c r="Q100" s="856"/>
      <c r="R100" s="873">
        <v>185</v>
      </c>
      <c r="S100" s="760">
        <f t="shared" si="9"/>
        <v>159840</v>
      </c>
      <c r="T100" s="761"/>
      <c r="U100" s="867"/>
      <c r="V100" s="867"/>
      <c r="W100" s="867"/>
    </row>
    <row r="101" spans="1:23" s="866" customFormat="1" ht="21" customHeight="1">
      <c r="A101" s="866" t="s">
        <v>1258</v>
      </c>
      <c r="C101" s="755" t="s">
        <v>1746</v>
      </c>
      <c r="D101" s="756" t="s">
        <v>808</v>
      </c>
      <c r="E101" s="757" t="s">
        <v>798</v>
      </c>
      <c r="F101" s="868" t="s">
        <v>356</v>
      </c>
      <c r="G101" s="869" t="s">
        <v>227</v>
      </c>
      <c r="H101" s="869" t="s">
        <v>348</v>
      </c>
      <c r="I101" s="869"/>
      <c r="J101" s="869"/>
      <c r="K101" s="869"/>
      <c r="L101" s="870"/>
      <c r="M101" s="871" t="s">
        <v>228</v>
      </c>
      <c r="N101" s="872">
        <f>N99</f>
        <v>864</v>
      </c>
      <c r="O101" s="990">
        <v>864</v>
      </c>
      <c r="P101" s="990">
        <f t="shared" si="7"/>
        <v>0</v>
      </c>
      <c r="Q101" s="762"/>
      <c r="R101" s="873">
        <v>73</v>
      </c>
      <c r="S101" s="873">
        <f t="shared" si="9"/>
        <v>63072</v>
      </c>
      <c r="T101" s="761"/>
      <c r="U101" s="867"/>
      <c r="V101" s="867"/>
      <c r="W101" s="867"/>
    </row>
    <row r="102" spans="1:23" s="866" customFormat="1" ht="21" customHeight="1">
      <c r="A102" s="866" t="s">
        <v>1259</v>
      </c>
      <c r="C102" s="755" t="s">
        <v>1746</v>
      </c>
      <c r="D102" s="756" t="s">
        <v>800</v>
      </c>
      <c r="E102" s="757" t="s">
        <v>800</v>
      </c>
      <c r="F102" s="868" t="s">
        <v>356</v>
      </c>
      <c r="G102" s="869"/>
      <c r="H102" s="869"/>
      <c r="I102" s="869"/>
      <c r="J102" s="869"/>
      <c r="K102" s="869"/>
      <c r="L102" s="870"/>
      <c r="M102" s="871" t="s">
        <v>228</v>
      </c>
      <c r="N102" s="872">
        <f>N99</f>
        <v>864</v>
      </c>
      <c r="O102" s="990">
        <v>864</v>
      </c>
      <c r="P102" s="990">
        <f t="shared" si="7"/>
        <v>0</v>
      </c>
      <c r="Q102" s="762"/>
      <c r="R102" s="873">
        <v>12.1</v>
      </c>
      <c r="S102" s="873">
        <f t="shared" si="9"/>
        <v>10454.4</v>
      </c>
      <c r="T102" s="761"/>
      <c r="U102" s="867"/>
      <c r="V102" s="867"/>
      <c r="W102" s="867"/>
    </row>
    <row r="103" spans="1:23" s="866" customFormat="1" ht="21" customHeight="1">
      <c r="A103" s="866" t="s">
        <v>1260</v>
      </c>
      <c r="C103" s="755" t="s">
        <v>1746</v>
      </c>
      <c r="D103" s="756" t="s">
        <v>801</v>
      </c>
      <c r="E103" s="757" t="s">
        <v>801</v>
      </c>
      <c r="F103" s="868" t="s">
        <v>356</v>
      </c>
      <c r="G103" s="869"/>
      <c r="H103" s="869"/>
      <c r="I103" s="869"/>
      <c r="J103" s="869"/>
      <c r="K103" s="869"/>
      <c r="L103" s="870"/>
      <c r="M103" s="871" t="s">
        <v>228</v>
      </c>
      <c r="N103" s="872">
        <f>N99</f>
        <v>864</v>
      </c>
      <c r="O103" s="990">
        <v>864</v>
      </c>
      <c r="P103" s="990">
        <f t="shared" si="7"/>
        <v>0</v>
      </c>
      <c r="Q103" s="762"/>
      <c r="R103" s="873">
        <v>8.43</v>
      </c>
      <c r="S103" s="873">
        <f t="shared" si="9"/>
        <v>7283.5199999999995</v>
      </c>
      <c r="T103" s="761"/>
      <c r="U103" s="867"/>
      <c r="V103" s="867"/>
      <c r="W103" s="867"/>
    </row>
    <row r="104" spans="1:23" s="866" customFormat="1" ht="21" customHeight="1">
      <c r="A104" s="866" t="s">
        <v>1479</v>
      </c>
      <c r="C104" s="755" t="s">
        <v>1746</v>
      </c>
      <c r="D104" s="756" t="s">
        <v>1753</v>
      </c>
      <c r="E104" s="757" t="s">
        <v>797</v>
      </c>
      <c r="F104" s="868">
        <v>20</v>
      </c>
      <c r="G104" s="869" t="s">
        <v>227</v>
      </c>
      <c r="H104" s="869"/>
      <c r="I104" s="869"/>
      <c r="J104" s="869"/>
      <c r="K104" s="869"/>
      <c r="L104" s="870">
        <v>415</v>
      </c>
      <c r="M104" s="871" t="s">
        <v>228</v>
      </c>
      <c r="N104" s="872">
        <f>U5*4</f>
        <v>48</v>
      </c>
      <c r="O104" s="990">
        <v>48</v>
      </c>
      <c r="P104" s="990">
        <f t="shared" si="7"/>
        <v>0</v>
      </c>
      <c r="Q104" s="759">
        <f>3.14156295*(F104/2)^2*L104*0.00000793*N104</f>
        <v>49.625887633452002</v>
      </c>
      <c r="R104" s="873">
        <v>4800</v>
      </c>
      <c r="S104" s="873">
        <f>Q104*R104</f>
        <v>238204.26064056961</v>
      </c>
      <c r="T104" s="761"/>
      <c r="U104" s="867"/>
      <c r="V104" s="867"/>
      <c r="W104" s="867"/>
    </row>
    <row r="105" spans="1:23" s="866" customFormat="1" ht="21" customHeight="1">
      <c r="A105" s="866" t="s">
        <v>1224</v>
      </c>
      <c r="C105" s="755" t="s">
        <v>1746</v>
      </c>
      <c r="D105" s="756" t="s">
        <v>1754</v>
      </c>
      <c r="E105" s="757" t="s">
        <v>799</v>
      </c>
      <c r="F105" s="868" t="s">
        <v>330</v>
      </c>
      <c r="G105" s="869"/>
      <c r="H105" s="869"/>
      <c r="I105" s="869"/>
      <c r="J105" s="869"/>
      <c r="K105" s="869"/>
      <c r="L105" s="870"/>
      <c r="M105" s="871" t="s">
        <v>228</v>
      </c>
      <c r="N105" s="872">
        <f>N104</f>
        <v>48</v>
      </c>
      <c r="O105" s="990">
        <v>48</v>
      </c>
      <c r="P105" s="990">
        <f t="shared" si="7"/>
        <v>0</v>
      </c>
      <c r="Q105" s="762"/>
      <c r="R105" s="873">
        <v>157.30000000000001</v>
      </c>
      <c r="S105" s="873">
        <f>N105*R105</f>
        <v>7550.4000000000005</v>
      </c>
      <c r="T105" s="761"/>
      <c r="U105" s="867"/>
      <c r="V105" s="867"/>
      <c r="W105" s="867"/>
    </row>
    <row r="106" spans="1:23" s="866" customFormat="1" ht="21" customHeight="1">
      <c r="A106" s="866" t="s">
        <v>1225</v>
      </c>
      <c r="C106" s="755" t="s">
        <v>1746</v>
      </c>
      <c r="D106" s="756" t="s">
        <v>1755</v>
      </c>
      <c r="E106" s="757" t="s">
        <v>800</v>
      </c>
      <c r="F106" s="868" t="s">
        <v>330</v>
      </c>
      <c r="G106" s="869"/>
      <c r="H106" s="869"/>
      <c r="I106" s="869"/>
      <c r="J106" s="869"/>
      <c r="K106" s="869"/>
      <c r="L106" s="870"/>
      <c r="M106" s="871" t="s">
        <v>228</v>
      </c>
      <c r="N106" s="872">
        <f>N104</f>
        <v>48</v>
      </c>
      <c r="O106" s="990">
        <v>48</v>
      </c>
      <c r="P106" s="990">
        <f t="shared" si="7"/>
        <v>0</v>
      </c>
      <c r="Q106" s="762"/>
      <c r="R106" s="873">
        <v>49.2</v>
      </c>
      <c r="S106" s="873">
        <f>N106*R106</f>
        <v>2361.6000000000004</v>
      </c>
      <c r="T106" s="761"/>
      <c r="U106" s="867"/>
      <c r="V106" s="867"/>
      <c r="W106" s="867"/>
    </row>
    <row r="107" spans="1:23" s="866" customFormat="1" ht="21" customHeight="1">
      <c r="A107" s="866" t="s">
        <v>1226</v>
      </c>
      <c r="C107" s="755" t="s">
        <v>1746</v>
      </c>
      <c r="D107" s="756" t="s">
        <v>1756</v>
      </c>
      <c r="E107" s="757" t="s">
        <v>801</v>
      </c>
      <c r="F107" s="868" t="s">
        <v>330</v>
      </c>
      <c r="G107" s="869"/>
      <c r="H107" s="869"/>
      <c r="I107" s="869"/>
      <c r="J107" s="869"/>
      <c r="K107" s="869"/>
      <c r="L107" s="870"/>
      <c r="M107" s="871" t="s">
        <v>228</v>
      </c>
      <c r="N107" s="872">
        <f>N104</f>
        <v>48</v>
      </c>
      <c r="O107" s="990">
        <v>48</v>
      </c>
      <c r="P107" s="990">
        <f t="shared" si="7"/>
        <v>0</v>
      </c>
      <c r="Q107" s="762"/>
      <c r="R107" s="873">
        <v>53.7</v>
      </c>
      <c r="S107" s="873">
        <f>N107*R107</f>
        <v>2577.6000000000004</v>
      </c>
      <c r="T107" s="761"/>
      <c r="U107" s="867"/>
      <c r="V107" s="867"/>
      <c r="W107" s="867"/>
    </row>
    <row r="108" spans="1:23" s="866" customFormat="1" ht="21" customHeight="1">
      <c r="A108" s="866" t="s">
        <v>1227</v>
      </c>
      <c r="C108" s="755" t="s">
        <v>1746</v>
      </c>
      <c r="D108" s="756" t="s">
        <v>1757</v>
      </c>
      <c r="E108" s="757" t="s">
        <v>797</v>
      </c>
      <c r="F108" s="868">
        <v>40</v>
      </c>
      <c r="G108" s="869" t="s">
        <v>227</v>
      </c>
      <c r="H108" s="869"/>
      <c r="I108" s="869"/>
      <c r="J108" s="869"/>
      <c r="K108" s="869"/>
      <c r="L108" s="870">
        <v>17</v>
      </c>
      <c r="M108" s="871" t="s">
        <v>228</v>
      </c>
      <c r="N108" s="872">
        <f>N104</f>
        <v>48</v>
      </c>
      <c r="O108" s="990">
        <v>48</v>
      </c>
      <c r="P108" s="990">
        <f t="shared" si="7"/>
        <v>0</v>
      </c>
      <c r="Q108" s="759">
        <f>3.14156295*(F108/2)^2*L108*0.00000793*N108</f>
        <v>8.1314707447584009</v>
      </c>
      <c r="R108" s="873">
        <v>4950</v>
      </c>
      <c r="S108" s="873">
        <f>Q108*R108</f>
        <v>40250.780186554082</v>
      </c>
      <c r="T108" s="761"/>
      <c r="U108" s="867"/>
      <c r="V108" s="867"/>
      <c r="W108" s="867"/>
    </row>
    <row r="109" spans="1:23" s="866" customFormat="1" ht="21" customHeight="1">
      <c r="A109" s="866" t="s">
        <v>1242</v>
      </c>
      <c r="C109" s="755" t="s">
        <v>1746</v>
      </c>
      <c r="D109" s="756" t="s">
        <v>808</v>
      </c>
      <c r="E109" s="757" t="s">
        <v>807</v>
      </c>
      <c r="F109" s="868" t="s">
        <v>341</v>
      </c>
      <c r="G109" s="869" t="s">
        <v>227</v>
      </c>
      <c r="H109" s="869" t="s">
        <v>342</v>
      </c>
      <c r="I109" s="869"/>
      <c r="J109" s="869"/>
      <c r="K109" s="869"/>
      <c r="L109" s="870"/>
      <c r="M109" s="871" t="s">
        <v>228</v>
      </c>
      <c r="N109" s="872">
        <f>N104*2</f>
        <v>96</v>
      </c>
      <c r="O109" s="990">
        <v>96</v>
      </c>
      <c r="P109" s="990">
        <f t="shared" si="7"/>
        <v>0</v>
      </c>
      <c r="Q109" s="762"/>
      <c r="R109" s="873">
        <v>16</v>
      </c>
      <c r="S109" s="873">
        <f>N109*R109</f>
        <v>1536</v>
      </c>
      <c r="T109" s="761"/>
      <c r="U109" s="867"/>
      <c r="V109" s="867"/>
      <c r="W109" s="867"/>
    </row>
    <row r="110" spans="1:23" s="866" customFormat="1" ht="21" customHeight="1">
      <c r="C110" s="755" t="s">
        <v>1746</v>
      </c>
      <c r="D110" s="756" t="s">
        <v>1497</v>
      </c>
      <c r="E110" s="757" t="s">
        <v>813</v>
      </c>
      <c r="F110" s="868" t="s">
        <v>2319</v>
      </c>
      <c r="G110" s="869"/>
      <c r="H110" s="869"/>
      <c r="I110" s="869"/>
      <c r="J110" s="869"/>
      <c r="K110" s="869"/>
      <c r="L110" s="870"/>
      <c r="M110" s="871" t="s">
        <v>228</v>
      </c>
      <c r="N110" s="872">
        <f>N104</f>
        <v>48</v>
      </c>
      <c r="O110" s="990">
        <v>48</v>
      </c>
      <c r="P110" s="990">
        <f t="shared" si="7"/>
        <v>0</v>
      </c>
      <c r="Q110" s="856" t="s">
        <v>2382</v>
      </c>
      <c r="R110" s="873">
        <v>5750</v>
      </c>
      <c r="S110" s="873">
        <f>N110*R110</f>
        <v>276000</v>
      </c>
      <c r="T110" s="761"/>
      <c r="U110" s="867"/>
      <c r="V110" s="867"/>
      <c r="W110" s="867"/>
    </row>
    <row r="111" spans="1:23" s="866" customFormat="1" ht="21" customHeight="1">
      <c r="A111" s="866" t="s">
        <v>1227</v>
      </c>
      <c r="C111" s="755" t="s">
        <v>1746</v>
      </c>
      <c r="D111" s="756" t="s">
        <v>1758</v>
      </c>
      <c r="E111" s="757" t="s">
        <v>797</v>
      </c>
      <c r="F111" s="868">
        <v>55</v>
      </c>
      <c r="G111" s="869" t="s">
        <v>227</v>
      </c>
      <c r="H111" s="869"/>
      <c r="I111" s="869"/>
      <c r="J111" s="869"/>
      <c r="K111" s="869"/>
      <c r="L111" s="870">
        <v>41</v>
      </c>
      <c r="M111" s="871" t="s">
        <v>228</v>
      </c>
      <c r="N111" s="872">
        <f>N104</f>
        <v>48</v>
      </c>
      <c r="O111" s="990">
        <v>48</v>
      </c>
      <c r="P111" s="990">
        <f t="shared" si="7"/>
        <v>0</v>
      </c>
      <c r="Q111" s="759">
        <f>3.14156295*(F111/2)^2*L111*0.00000793*N111</f>
        <v>37.077413938186055</v>
      </c>
      <c r="R111" s="873">
        <v>4950</v>
      </c>
      <c r="S111" s="873">
        <f>Q111*R111</f>
        <v>183533.19899402096</v>
      </c>
      <c r="T111" s="761"/>
      <c r="U111" s="867"/>
      <c r="V111" s="867"/>
      <c r="W111" s="867"/>
    </row>
    <row r="112" spans="1:23" s="866" customFormat="1" ht="21" customHeight="1">
      <c r="C112" s="755" t="s">
        <v>1746</v>
      </c>
      <c r="D112" s="756" t="s">
        <v>1754</v>
      </c>
      <c r="E112" s="757" t="s">
        <v>797</v>
      </c>
      <c r="F112" s="868">
        <v>40</v>
      </c>
      <c r="G112" s="869" t="s">
        <v>227</v>
      </c>
      <c r="H112" s="869"/>
      <c r="I112" s="869"/>
      <c r="J112" s="869"/>
      <c r="K112" s="869"/>
      <c r="L112" s="870">
        <v>30</v>
      </c>
      <c r="M112" s="871" t="s">
        <v>344</v>
      </c>
      <c r="N112" s="872">
        <f>N104</f>
        <v>48</v>
      </c>
      <c r="O112" s="990">
        <v>48</v>
      </c>
      <c r="P112" s="990">
        <f t="shared" si="7"/>
        <v>0</v>
      </c>
      <c r="Q112" s="759">
        <f>3.14156295*(F112/2)^2*L112*0.0000012*N112</f>
        <v>2.1714483110400002</v>
      </c>
      <c r="R112" s="873">
        <v>518</v>
      </c>
      <c r="S112" s="873">
        <f>Q112*R112</f>
        <v>1124.8102251187202</v>
      </c>
      <c r="T112" s="761"/>
      <c r="U112" s="867"/>
      <c r="V112" s="867"/>
      <c r="W112" s="867"/>
    </row>
    <row r="113" spans="1:23" s="866" customFormat="1" ht="21" customHeight="1">
      <c r="A113" s="866" t="s">
        <v>1478</v>
      </c>
      <c r="C113" s="755" t="s">
        <v>1746</v>
      </c>
      <c r="D113" s="756" t="s">
        <v>1759</v>
      </c>
      <c r="E113" s="757" t="s">
        <v>795</v>
      </c>
      <c r="F113" s="868">
        <v>6</v>
      </c>
      <c r="G113" s="869" t="s">
        <v>227</v>
      </c>
      <c r="H113" s="869">
        <v>55</v>
      </c>
      <c r="I113" s="869"/>
      <c r="J113" s="869"/>
      <c r="K113" s="869"/>
      <c r="L113" s="870">
        <v>55</v>
      </c>
      <c r="M113" s="871" t="s">
        <v>228</v>
      </c>
      <c r="N113" s="872">
        <f>N104</f>
        <v>48</v>
      </c>
      <c r="O113" s="990">
        <v>48</v>
      </c>
      <c r="P113" s="990">
        <f t="shared" si="7"/>
        <v>0</v>
      </c>
      <c r="Q113" s="759">
        <f>F113*H113*L113*0.00000793*N113</f>
        <v>6.9086160000000003</v>
      </c>
      <c r="R113" s="873">
        <v>3884</v>
      </c>
      <c r="S113" s="873">
        <f>Q113*R113</f>
        <v>26833.064544000001</v>
      </c>
      <c r="T113" s="761"/>
      <c r="U113" s="867"/>
      <c r="V113" s="867"/>
      <c r="W113" s="867"/>
    </row>
    <row r="114" spans="1:23" s="866" customFormat="1" ht="21" customHeight="1">
      <c r="C114" s="755" t="s">
        <v>1746</v>
      </c>
      <c r="D114" s="756" t="s">
        <v>1760</v>
      </c>
      <c r="E114" s="757" t="s">
        <v>813</v>
      </c>
      <c r="F114" s="868" t="s">
        <v>2320</v>
      </c>
      <c r="G114" s="869"/>
      <c r="H114" s="869"/>
      <c r="I114" s="869"/>
      <c r="J114" s="869"/>
      <c r="K114" s="869"/>
      <c r="L114" s="870"/>
      <c r="M114" s="871"/>
      <c r="N114" s="872">
        <f>U5*2</f>
        <v>24</v>
      </c>
      <c r="O114" s="990">
        <v>24</v>
      </c>
      <c r="P114" s="990">
        <f t="shared" si="7"/>
        <v>0</v>
      </c>
      <c r="Q114" s="856" t="s">
        <v>2382</v>
      </c>
      <c r="R114" s="873">
        <v>27440</v>
      </c>
      <c r="S114" s="873">
        <f>N114*R114</f>
        <v>658560</v>
      </c>
      <c r="T114" s="761"/>
      <c r="U114" s="867"/>
      <c r="V114" s="867"/>
      <c r="W114" s="867"/>
    </row>
    <row r="115" spans="1:23" s="866" customFormat="1" ht="21" customHeight="1">
      <c r="C115" s="755" t="s">
        <v>1746</v>
      </c>
      <c r="D115" s="756" t="s">
        <v>1760</v>
      </c>
      <c r="E115" s="757" t="s">
        <v>813</v>
      </c>
      <c r="F115" s="868" t="s">
        <v>2321</v>
      </c>
      <c r="G115" s="869"/>
      <c r="H115" s="869"/>
      <c r="I115" s="869"/>
      <c r="J115" s="869"/>
      <c r="K115" s="869"/>
      <c r="L115" s="870"/>
      <c r="M115" s="871"/>
      <c r="N115" s="872">
        <f>U5*2</f>
        <v>24</v>
      </c>
      <c r="O115" s="990">
        <v>24</v>
      </c>
      <c r="P115" s="990">
        <f t="shared" si="7"/>
        <v>0</v>
      </c>
      <c r="Q115" s="856" t="s">
        <v>2382</v>
      </c>
      <c r="R115" s="873">
        <v>25060</v>
      </c>
      <c r="S115" s="873">
        <f>N115*R115</f>
        <v>601440</v>
      </c>
      <c r="T115" s="761"/>
      <c r="U115" s="867"/>
      <c r="V115" s="867"/>
      <c r="W115" s="867"/>
    </row>
    <row r="116" spans="1:23" s="866" customFormat="1" ht="21" customHeight="1">
      <c r="A116" s="866" t="s">
        <v>1261</v>
      </c>
      <c r="C116" s="755" t="s">
        <v>1746</v>
      </c>
      <c r="D116" s="756" t="s">
        <v>1761</v>
      </c>
      <c r="E116" s="757" t="s">
        <v>812</v>
      </c>
      <c r="F116" s="868" t="s">
        <v>2291</v>
      </c>
      <c r="G116" s="869" t="s">
        <v>227</v>
      </c>
      <c r="H116" s="869"/>
      <c r="I116" s="869"/>
      <c r="J116" s="869"/>
      <c r="K116" s="869"/>
      <c r="L116" s="870">
        <v>95</v>
      </c>
      <c r="M116" s="871" t="s">
        <v>228</v>
      </c>
      <c r="N116" s="872">
        <f>N114*4+N115*4</f>
        <v>192</v>
      </c>
      <c r="O116" s="990">
        <v>192</v>
      </c>
      <c r="P116" s="990">
        <f t="shared" si="7"/>
        <v>0</v>
      </c>
      <c r="Q116" s="764">
        <f>L116/1000*N116</f>
        <v>18.240000000000002</v>
      </c>
      <c r="R116" s="873">
        <v>5641</v>
      </c>
      <c r="S116" s="873">
        <f>Q116*R116</f>
        <v>102891.84000000001</v>
      </c>
      <c r="T116" s="761"/>
      <c r="U116" s="867"/>
      <c r="V116" s="867"/>
      <c r="W116" s="867"/>
    </row>
    <row r="117" spans="1:23" s="866" customFormat="1" ht="21" customHeight="1">
      <c r="A117" s="866" t="s">
        <v>1262</v>
      </c>
      <c r="C117" s="755" t="s">
        <v>1746</v>
      </c>
      <c r="D117" s="756" t="s">
        <v>808</v>
      </c>
      <c r="E117" s="757" t="s">
        <v>798</v>
      </c>
      <c r="F117" s="868" t="s">
        <v>341</v>
      </c>
      <c r="G117" s="869" t="s">
        <v>227</v>
      </c>
      <c r="H117" s="869" t="s">
        <v>1680</v>
      </c>
      <c r="I117" s="869"/>
      <c r="J117" s="869"/>
      <c r="K117" s="869"/>
      <c r="L117" s="870"/>
      <c r="M117" s="871" t="s">
        <v>228</v>
      </c>
      <c r="N117" s="872">
        <f>N116</f>
        <v>192</v>
      </c>
      <c r="O117" s="990">
        <v>192</v>
      </c>
      <c r="P117" s="990">
        <f t="shared" si="7"/>
        <v>0</v>
      </c>
      <c r="Q117" s="762"/>
      <c r="R117" s="873">
        <v>494</v>
      </c>
      <c r="S117" s="873">
        <f>N117*R117</f>
        <v>94848</v>
      </c>
      <c r="T117" s="761"/>
      <c r="U117" s="867"/>
      <c r="V117" s="867"/>
      <c r="W117" s="867"/>
    </row>
    <row r="118" spans="1:23" s="866" customFormat="1" ht="21" customHeight="1">
      <c r="A118" s="866" t="s">
        <v>1477</v>
      </c>
      <c r="C118" s="755" t="s">
        <v>1746</v>
      </c>
      <c r="D118" s="756" t="s">
        <v>1762</v>
      </c>
      <c r="E118" s="757" t="s">
        <v>799</v>
      </c>
      <c r="F118" s="868" t="s">
        <v>341</v>
      </c>
      <c r="G118" s="869"/>
      <c r="H118" s="869"/>
      <c r="I118" s="869"/>
      <c r="J118" s="869"/>
      <c r="K118" s="869"/>
      <c r="L118" s="870"/>
      <c r="M118" s="871" t="s">
        <v>228</v>
      </c>
      <c r="N118" s="872">
        <f>N116</f>
        <v>192</v>
      </c>
      <c r="O118" s="990">
        <v>192</v>
      </c>
      <c r="P118" s="990">
        <f t="shared" si="7"/>
        <v>0</v>
      </c>
      <c r="Q118" s="762"/>
      <c r="R118" s="873">
        <v>45.7</v>
      </c>
      <c r="S118" s="873">
        <f>N118*R118</f>
        <v>8774.4000000000015</v>
      </c>
      <c r="T118" s="761"/>
      <c r="U118" s="867"/>
      <c r="V118" s="867"/>
      <c r="W118" s="867"/>
    </row>
    <row r="119" spans="1:23" s="866" customFormat="1" ht="21" customHeight="1">
      <c r="A119" s="866" t="s">
        <v>1246</v>
      </c>
      <c r="C119" s="755" t="s">
        <v>1746</v>
      </c>
      <c r="D119" s="756" t="s">
        <v>800</v>
      </c>
      <c r="E119" s="757" t="s">
        <v>800</v>
      </c>
      <c r="F119" s="868" t="s">
        <v>341</v>
      </c>
      <c r="G119" s="869"/>
      <c r="H119" s="869"/>
      <c r="I119" s="869"/>
      <c r="J119" s="869"/>
      <c r="K119" s="869"/>
      <c r="L119" s="870"/>
      <c r="M119" s="871" t="s">
        <v>228</v>
      </c>
      <c r="N119" s="872">
        <f>N116</f>
        <v>192</v>
      </c>
      <c r="O119" s="990">
        <v>192</v>
      </c>
      <c r="P119" s="990">
        <f t="shared" si="7"/>
        <v>0</v>
      </c>
      <c r="Q119" s="762"/>
      <c r="R119" s="873">
        <v>19.5</v>
      </c>
      <c r="S119" s="873">
        <f>N119*R119</f>
        <v>3744</v>
      </c>
      <c r="T119" s="761"/>
      <c r="U119" s="867"/>
      <c r="V119" s="867"/>
      <c r="W119" s="867"/>
    </row>
    <row r="120" spans="1:23" s="866" customFormat="1" ht="21" customHeight="1">
      <c r="A120" s="866" t="s">
        <v>1247</v>
      </c>
      <c r="C120" s="755" t="s">
        <v>1746</v>
      </c>
      <c r="D120" s="756" t="s">
        <v>801</v>
      </c>
      <c r="E120" s="757" t="s">
        <v>801</v>
      </c>
      <c r="F120" s="868" t="s">
        <v>341</v>
      </c>
      <c r="G120" s="869"/>
      <c r="H120" s="869"/>
      <c r="I120" s="869"/>
      <c r="J120" s="869"/>
      <c r="K120" s="869"/>
      <c r="L120" s="870"/>
      <c r="M120" s="871" t="s">
        <v>228</v>
      </c>
      <c r="N120" s="872">
        <f>N116*2</f>
        <v>384</v>
      </c>
      <c r="O120" s="990">
        <v>384</v>
      </c>
      <c r="P120" s="990">
        <f t="shared" si="7"/>
        <v>0</v>
      </c>
      <c r="Q120" s="762"/>
      <c r="R120" s="873">
        <v>16.14</v>
      </c>
      <c r="S120" s="873">
        <f>N120*R120</f>
        <v>6197.76</v>
      </c>
      <c r="T120" s="761"/>
      <c r="U120" s="867"/>
      <c r="V120" s="867"/>
      <c r="W120" s="867"/>
    </row>
    <row r="121" spans="1:23" s="866" customFormat="1" ht="21" customHeight="1">
      <c r="A121" s="866" t="s">
        <v>1255</v>
      </c>
      <c r="C121" s="755" t="s">
        <v>1763</v>
      </c>
      <c r="D121" s="756" t="s">
        <v>1764</v>
      </c>
      <c r="E121" s="757" t="s">
        <v>795</v>
      </c>
      <c r="F121" s="868">
        <v>3</v>
      </c>
      <c r="G121" s="869" t="s">
        <v>227</v>
      </c>
      <c r="H121" s="869">
        <v>390</v>
      </c>
      <c r="I121" s="869" t="s">
        <v>227</v>
      </c>
      <c r="J121" s="869"/>
      <c r="K121" s="869"/>
      <c r="L121" s="870">
        <v>3920</v>
      </c>
      <c r="M121" s="871" t="s">
        <v>228</v>
      </c>
      <c r="N121" s="872">
        <v>4</v>
      </c>
      <c r="O121" s="990">
        <v>4</v>
      </c>
      <c r="P121" s="990">
        <f t="shared" si="7"/>
        <v>0</v>
      </c>
      <c r="Q121" s="759">
        <f>F121*H121*L121*0.00000793*N121</f>
        <v>145.48060800000002</v>
      </c>
      <c r="R121" s="873">
        <v>4025</v>
      </c>
      <c r="S121" s="873">
        <f>Q121*R121</f>
        <v>585559.44720000005</v>
      </c>
      <c r="T121" s="761"/>
      <c r="U121" s="867"/>
      <c r="V121" s="867"/>
      <c r="W121" s="867"/>
    </row>
    <row r="122" spans="1:23" s="866" customFormat="1" ht="21" customHeight="1">
      <c r="A122" s="866" t="s">
        <v>1255</v>
      </c>
      <c r="C122" s="755" t="s">
        <v>1763</v>
      </c>
      <c r="D122" s="756" t="s">
        <v>1764</v>
      </c>
      <c r="E122" s="757" t="s">
        <v>795</v>
      </c>
      <c r="F122" s="868">
        <v>3</v>
      </c>
      <c r="G122" s="869" t="s">
        <v>227</v>
      </c>
      <c r="H122" s="869">
        <v>58</v>
      </c>
      <c r="I122" s="869" t="s">
        <v>227</v>
      </c>
      <c r="J122" s="869"/>
      <c r="K122" s="869"/>
      <c r="L122" s="870">
        <v>275</v>
      </c>
      <c r="M122" s="871" t="s">
        <v>228</v>
      </c>
      <c r="N122" s="872">
        <v>52</v>
      </c>
      <c r="O122" s="990">
        <v>40</v>
      </c>
      <c r="P122" s="990">
        <f t="shared" si="7"/>
        <v>12</v>
      </c>
      <c r="Q122" s="759">
        <f>F122*H122*L122*0.00000793*N122</f>
        <v>19.731426000000003</v>
      </c>
      <c r="R122" s="873">
        <v>4025</v>
      </c>
      <c r="S122" s="873">
        <f>Q122*R122</f>
        <v>79418.989650000003</v>
      </c>
      <c r="T122" s="761"/>
      <c r="U122" s="867"/>
      <c r="V122" s="867"/>
      <c r="W122" s="867"/>
    </row>
    <row r="123" spans="1:23" s="866" customFormat="1" ht="21" customHeight="1">
      <c r="C123" s="755" t="s">
        <v>1763</v>
      </c>
      <c r="D123" s="756" t="s">
        <v>1765</v>
      </c>
      <c r="E123" s="757" t="s">
        <v>813</v>
      </c>
      <c r="F123" s="868" t="s">
        <v>2322</v>
      </c>
      <c r="G123" s="869"/>
      <c r="H123" s="869"/>
      <c r="I123" s="869"/>
      <c r="J123" s="869"/>
      <c r="K123" s="869"/>
      <c r="L123" s="870"/>
      <c r="M123" s="871"/>
      <c r="N123" s="872">
        <f>U5*2</f>
        <v>24</v>
      </c>
      <c r="O123" s="990">
        <v>24</v>
      </c>
      <c r="P123" s="990">
        <f t="shared" si="7"/>
        <v>0</v>
      </c>
      <c r="Q123" s="762"/>
      <c r="R123" s="873">
        <v>22669</v>
      </c>
      <c r="S123" s="873">
        <f t="shared" ref="S123:S129" si="10">N123*R123</f>
        <v>544056</v>
      </c>
      <c r="T123" s="761"/>
      <c r="U123" s="867"/>
      <c r="V123" s="867"/>
      <c r="W123" s="867"/>
    </row>
    <row r="124" spans="1:23" s="866" customFormat="1" ht="21" customHeight="1">
      <c r="C124" s="755" t="s">
        <v>1763</v>
      </c>
      <c r="D124" s="756" t="s">
        <v>1765</v>
      </c>
      <c r="E124" s="757" t="s">
        <v>813</v>
      </c>
      <c r="F124" s="868" t="s">
        <v>2323</v>
      </c>
      <c r="G124" s="869"/>
      <c r="H124" s="869"/>
      <c r="I124" s="869"/>
      <c r="J124" s="869"/>
      <c r="K124" s="869"/>
      <c r="L124" s="870"/>
      <c r="M124" s="871"/>
      <c r="N124" s="872">
        <f>U5*2</f>
        <v>24</v>
      </c>
      <c r="O124" s="990">
        <v>24</v>
      </c>
      <c r="P124" s="990">
        <f t="shared" si="7"/>
        <v>0</v>
      </c>
      <c r="Q124" s="762"/>
      <c r="R124" s="873">
        <v>21476</v>
      </c>
      <c r="S124" s="873">
        <f t="shared" si="10"/>
        <v>515424</v>
      </c>
      <c r="T124" s="761"/>
      <c r="U124" s="867"/>
      <c r="V124" s="867"/>
      <c r="W124" s="867"/>
    </row>
    <row r="125" spans="1:23" s="866" customFormat="1" ht="21" customHeight="1">
      <c r="A125" s="866" t="s">
        <v>1263</v>
      </c>
      <c r="C125" s="755" t="s">
        <v>1763</v>
      </c>
      <c r="D125" s="756" t="s">
        <v>1766</v>
      </c>
      <c r="E125" s="757" t="s">
        <v>798</v>
      </c>
      <c r="F125" s="868" t="s">
        <v>341</v>
      </c>
      <c r="G125" s="869" t="s">
        <v>227</v>
      </c>
      <c r="H125" s="869" t="s">
        <v>352</v>
      </c>
      <c r="I125" s="869"/>
      <c r="J125" s="869"/>
      <c r="K125" s="869"/>
      <c r="L125" s="870"/>
      <c r="M125" s="871" t="s">
        <v>228</v>
      </c>
      <c r="N125" s="872">
        <f>N123*4+N124*4</f>
        <v>192</v>
      </c>
      <c r="O125" s="990">
        <v>192</v>
      </c>
      <c r="P125" s="990">
        <f t="shared" si="7"/>
        <v>0</v>
      </c>
      <c r="Q125" s="762"/>
      <c r="R125" s="873">
        <v>306</v>
      </c>
      <c r="S125" s="873">
        <f t="shared" si="10"/>
        <v>58752</v>
      </c>
      <c r="T125" s="761"/>
      <c r="U125" s="867"/>
      <c r="V125" s="867"/>
      <c r="W125" s="867"/>
    </row>
    <row r="126" spans="1:23" s="866" customFormat="1" ht="21" customHeight="1">
      <c r="A126" s="866" t="s">
        <v>1477</v>
      </c>
      <c r="C126" s="755" t="s">
        <v>1763</v>
      </c>
      <c r="D126" s="756" t="s">
        <v>799</v>
      </c>
      <c r="E126" s="757" t="s">
        <v>799</v>
      </c>
      <c r="F126" s="868" t="s">
        <v>341</v>
      </c>
      <c r="G126" s="869"/>
      <c r="H126" s="869"/>
      <c r="I126" s="869"/>
      <c r="J126" s="869"/>
      <c r="K126" s="869"/>
      <c r="L126" s="870"/>
      <c r="M126" s="871" t="s">
        <v>228</v>
      </c>
      <c r="N126" s="872">
        <f>N125*2</f>
        <v>384</v>
      </c>
      <c r="O126" s="990">
        <v>384</v>
      </c>
      <c r="P126" s="990">
        <f t="shared" si="7"/>
        <v>0</v>
      </c>
      <c r="Q126" s="762"/>
      <c r="R126" s="873">
        <v>45.7</v>
      </c>
      <c r="S126" s="873">
        <f t="shared" si="10"/>
        <v>17548.800000000003</v>
      </c>
      <c r="T126" s="761"/>
      <c r="U126" s="867"/>
      <c r="V126" s="867"/>
      <c r="W126" s="867"/>
    </row>
    <row r="127" spans="1:23" s="866" customFormat="1" ht="21" customHeight="1">
      <c r="A127" s="866" t="s">
        <v>1246</v>
      </c>
      <c r="C127" s="755" t="s">
        <v>1763</v>
      </c>
      <c r="D127" s="756" t="s">
        <v>800</v>
      </c>
      <c r="E127" s="757" t="s">
        <v>800</v>
      </c>
      <c r="F127" s="868" t="s">
        <v>341</v>
      </c>
      <c r="G127" s="869"/>
      <c r="H127" s="869"/>
      <c r="I127" s="869"/>
      <c r="J127" s="869"/>
      <c r="K127" s="869"/>
      <c r="L127" s="870"/>
      <c r="M127" s="871" t="s">
        <v>228</v>
      </c>
      <c r="N127" s="872">
        <f>N125</f>
        <v>192</v>
      </c>
      <c r="O127" s="990">
        <v>192</v>
      </c>
      <c r="P127" s="990">
        <f t="shared" si="7"/>
        <v>0</v>
      </c>
      <c r="Q127" s="762"/>
      <c r="R127" s="873">
        <v>19.5</v>
      </c>
      <c r="S127" s="873">
        <f t="shared" si="10"/>
        <v>3744</v>
      </c>
      <c r="T127" s="761"/>
      <c r="U127" s="867"/>
      <c r="V127" s="867"/>
      <c r="W127" s="867"/>
    </row>
    <row r="128" spans="1:23" s="866" customFormat="1" ht="21" customHeight="1">
      <c r="A128" s="866" t="s">
        <v>1247</v>
      </c>
      <c r="C128" s="755" t="s">
        <v>1763</v>
      </c>
      <c r="D128" s="756" t="s">
        <v>801</v>
      </c>
      <c r="E128" s="757" t="s">
        <v>801</v>
      </c>
      <c r="F128" s="868" t="s">
        <v>341</v>
      </c>
      <c r="G128" s="869"/>
      <c r="H128" s="869"/>
      <c r="I128" s="869"/>
      <c r="J128" s="869"/>
      <c r="K128" s="869"/>
      <c r="L128" s="870"/>
      <c r="M128" s="871" t="s">
        <v>228</v>
      </c>
      <c r="N128" s="872">
        <f>N125*4</f>
        <v>768</v>
      </c>
      <c r="O128" s="990">
        <v>768</v>
      </c>
      <c r="P128" s="990">
        <f t="shared" si="7"/>
        <v>0</v>
      </c>
      <c r="Q128" s="762"/>
      <c r="R128" s="873">
        <v>16.14</v>
      </c>
      <c r="S128" s="873">
        <f t="shared" si="10"/>
        <v>12395.52</v>
      </c>
      <c r="T128" s="761"/>
      <c r="U128" s="867"/>
      <c r="V128" s="867"/>
      <c r="W128" s="867"/>
    </row>
    <row r="129" spans="1:23" s="866" customFormat="1" ht="21" customHeight="1">
      <c r="C129" s="755" t="s">
        <v>1763</v>
      </c>
      <c r="D129" s="756" t="s">
        <v>1767</v>
      </c>
      <c r="E129" s="757" t="s">
        <v>813</v>
      </c>
      <c r="F129" s="868" t="s">
        <v>2324</v>
      </c>
      <c r="G129" s="869"/>
      <c r="H129" s="869"/>
      <c r="I129" s="869"/>
      <c r="J129" s="869"/>
      <c r="K129" s="869"/>
      <c r="L129" s="870"/>
      <c r="M129" s="871" t="s">
        <v>228</v>
      </c>
      <c r="N129" s="872">
        <f>N125</f>
        <v>192</v>
      </c>
      <c r="O129" s="990">
        <v>192</v>
      </c>
      <c r="P129" s="990">
        <f t="shared" si="7"/>
        <v>0</v>
      </c>
      <c r="Q129" s="856" t="s">
        <v>2382</v>
      </c>
      <c r="R129" s="873">
        <v>1000</v>
      </c>
      <c r="S129" s="873">
        <f t="shared" si="10"/>
        <v>192000</v>
      </c>
      <c r="T129" s="761"/>
      <c r="U129" s="867"/>
      <c r="V129" s="867"/>
      <c r="W129" s="867"/>
    </row>
    <row r="130" spans="1:23" s="866" customFormat="1" ht="21" customHeight="1">
      <c r="A130" s="866" t="s">
        <v>1264</v>
      </c>
      <c r="C130" s="755" t="s">
        <v>1763</v>
      </c>
      <c r="D130" s="756" t="s">
        <v>1768</v>
      </c>
      <c r="E130" s="757" t="s">
        <v>795</v>
      </c>
      <c r="F130" s="868">
        <v>9</v>
      </c>
      <c r="G130" s="869" t="s">
        <v>227</v>
      </c>
      <c r="H130" s="869">
        <v>140</v>
      </c>
      <c r="I130" s="869" t="s">
        <v>227</v>
      </c>
      <c r="J130" s="869"/>
      <c r="K130" s="869"/>
      <c r="L130" s="870">
        <v>225</v>
      </c>
      <c r="M130" s="871"/>
      <c r="N130" s="872">
        <v>4</v>
      </c>
      <c r="O130" s="990">
        <v>4</v>
      </c>
      <c r="P130" s="990">
        <f t="shared" si="7"/>
        <v>0</v>
      </c>
      <c r="Q130" s="759">
        <f>F130*H130*L130*0.00000785*N130</f>
        <v>8.9018999999999995</v>
      </c>
      <c r="R130" s="873">
        <v>960</v>
      </c>
      <c r="S130" s="873">
        <f>Q130*R130</f>
        <v>8545.8239999999987</v>
      </c>
      <c r="T130" s="761"/>
      <c r="U130" s="867"/>
      <c r="V130" s="867"/>
      <c r="W130" s="867"/>
    </row>
    <row r="131" spans="1:23" s="866" customFormat="1" ht="21" customHeight="1">
      <c r="A131" s="866" t="s">
        <v>1265</v>
      </c>
      <c r="C131" s="755" t="s">
        <v>1763</v>
      </c>
      <c r="D131" s="756" t="s">
        <v>814</v>
      </c>
      <c r="E131" s="757" t="s">
        <v>814</v>
      </c>
      <c r="F131" s="868" t="s">
        <v>384</v>
      </c>
      <c r="G131" s="869" t="s">
        <v>227</v>
      </c>
      <c r="H131" s="869">
        <v>50</v>
      </c>
      <c r="I131" s="869" t="s">
        <v>227</v>
      </c>
      <c r="J131" s="869"/>
      <c r="K131" s="869" t="s">
        <v>403</v>
      </c>
      <c r="L131" s="870">
        <v>44</v>
      </c>
      <c r="M131" s="871"/>
      <c r="N131" s="872">
        <v>4</v>
      </c>
      <c r="O131" s="990">
        <v>4</v>
      </c>
      <c r="P131" s="990">
        <f t="shared" si="7"/>
        <v>0</v>
      </c>
      <c r="Q131" s="759">
        <f>L131/1000*N131*T131</f>
        <v>0.82895999999999992</v>
      </c>
      <c r="R131" s="873">
        <v>1020</v>
      </c>
      <c r="S131" s="873">
        <f>Q131*R131</f>
        <v>845.53919999999994</v>
      </c>
      <c r="T131" s="765">
        <v>4.71</v>
      </c>
      <c r="U131" s="867"/>
      <c r="V131" s="867"/>
      <c r="W131" s="867"/>
    </row>
    <row r="132" spans="1:23" s="866" customFormat="1" ht="21" customHeight="1">
      <c r="A132" s="866" t="s">
        <v>1266</v>
      </c>
      <c r="C132" s="755" t="s">
        <v>1763</v>
      </c>
      <c r="D132" s="756" t="s">
        <v>808</v>
      </c>
      <c r="E132" s="757" t="s">
        <v>798</v>
      </c>
      <c r="F132" s="868" t="s">
        <v>338</v>
      </c>
      <c r="G132" s="869" t="s">
        <v>227</v>
      </c>
      <c r="H132" s="869" t="s">
        <v>345</v>
      </c>
      <c r="I132" s="869"/>
      <c r="J132" s="869"/>
      <c r="K132" s="869"/>
      <c r="L132" s="870"/>
      <c r="M132" s="871" t="s">
        <v>228</v>
      </c>
      <c r="N132" s="872">
        <v>8</v>
      </c>
      <c r="O132" s="990">
        <v>8</v>
      </c>
      <c r="P132" s="990">
        <f t="shared" si="7"/>
        <v>0</v>
      </c>
      <c r="Q132" s="762"/>
      <c r="R132" s="873">
        <v>267</v>
      </c>
      <c r="S132" s="873">
        <f>N132*R132</f>
        <v>2136</v>
      </c>
      <c r="T132" s="761"/>
      <c r="U132" s="867"/>
      <c r="V132" s="867"/>
      <c r="W132" s="867"/>
    </row>
    <row r="133" spans="1:23" s="866" customFormat="1" ht="21" customHeight="1">
      <c r="A133" s="866" t="s">
        <v>1248</v>
      </c>
      <c r="C133" s="755" t="s">
        <v>1763</v>
      </c>
      <c r="D133" s="756" t="s">
        <v>799</v>
      </c>
      <c r="E133" s="757" t="s">
        <v>799</v>
      </c>
      <c r="F133" s="868" t="s">
        <v>338</v>
      </c>
      <c r="G133" s="869"/>
      <c r="H133" s="869"/>
      <c r="I133" s="869"/>
      <c r="J133" s="869"/>
      <c r="K133" s="869"/>
      <c r="L133" s="870"/>
      <c r="M133" s="871" t="s">
        <v>228</v>
      </c>
      <c r="N133" s="872">
        <v>8</v>
      </c>
      <c r="O133" s="990">
        <v>8</v>
      </c>
      <c r="P133" s="990">
        <f t="shared" si="7"/>
        <v>0</v>
      </c>
      <c r="Q133" s="762"/>
      <c r="R133" s="873">
        <v>101.8</v>
      </c>
      <c r="S133" s="873">
        <f>N133*R133</f>
        <v>814.4</v>
      </c>
      <c r="T133" s="761"/>
      <c r="U133" s="867"/>
      <c r="V133" s="867"/>
      <c r="W133" s="867"/>
    </row>
    <row r="134" spans="1:23" s="866" customFormat="1" ht="21" customHeight="1">
      <c r="A134" s="866" t="s">
        <v>1249</v>
      </c>
      <c r="C134" s="755" t="s">
        <v>1763</v>
      </c>
      <c r="D134" s="756" t="s">
        <v>800</v>
      </c>
      <c r="E134" s="757" t="s">
        <v>800</v>
      </c>
      <c r="F134" s="868" t="s">
        <v>338</v>
      </c>
      <c r="G134" s="869"/>
      <c r="H134" s="869"/>
      <c r="I134" s="869"/>
      <c r="J134" s="869"/>
      <c r="K134" s="869"/>
      <c r="L134" s="870"/>
      <c r="M134" s="871" t="s">
        <v>228</v>
      </c>
      <c r="N134" s="872">
        <v>8</v>
      </c>
      <c r="O134" s="990">
        <v>8</v>
      </c>
      <c r="P134" s="990">
        <f t="shared" si="7"/>
        <v>0</v>
      </c>
      <c r="Q134" s="762"/>
      <c r="R134" s="873">
        <v>30.9</v>
      </c>
      <c r="S134" s="873">
        <f>N134*R134</f>
        <v>247.2</v>
      </c>
      <c r="T134" s="761"/>
      <c r="U134" s="867"/>
      <c r="V134" s="867"/>
      <c r="W134" s="867"/>
    </row>
    <row r="135" spans="1:23" s="866" customFormat="1" ht="21" customHeight="1">
      <c r="A135" s="866" t="s">
        <v>1479</v>
      </c>
      <c r="C135" s="755" t="s">
        <v>1763</v>
      </c>
      <c r="D135" s="756" t="s">
        <v>1769</v>
      </c>
      <c r="E135" s="757" t="s">
        <v>797</v>
      </c>
      <c r="F135" s="868">
        <v>16</v>
      </c>
      <c r="G135" s="869" t="s">
        <v>227</v>
      </c>
      <c r="H135" s="869"/>
      <c r="I135" s="869"/>
      <c r="J135" s="869"/>
      <c r="K135" s="869"/>
      <c r="L135" s="870">
        <v>210</v>
      </c>
      <c r="M135" s="871" t="s">
        <v>228</v>
      </c>
      <c r="N135" s="872">
        <v>4</v>
      </c>
      <c r="O135" s="990">
        <v>4</v>
      </c>
      <c r="P135" s="990">
        <f t="shared" si="7"/>
        <v>0</v>
      </c>
      <c r="Q135" s="759">
        <f>3.14156295*(F135/2)^2*L135*0.00000793*N135</f>
        <v>1.3393010638425602</v>
      </c>
      <c r="R135" s="873">
        <v>4800</v>
      </c>
      <c r="S135" s="873">
        <f>Q135*R135</f>
        <v>6428.645106444289</v>
      </c>
      <c r="T135" s="761"/>
      <c r="U135" s="867"/>
      <c r="V135" s="867"/>
      <c r="W135" s="867"/>
    </row>
    <row r="136" spans="1:23" s="866" customFormat="1" ht="21" customHeight="1">
      <c r="A136" s="866" t="s">
        <v>1267</v>
      </c>
      <c r="C136" s="755" t="s">
        <v>1763</v>
      </c>
      <c r="D136" s="756" t="s">
        <v>1769</v>
      </c>
      <c r="E136" s="757" t="s">
        <v>798</v>
      </c>
      <c r="F136" s="868" t="s">
        <v>341</v>
      </c>
      <c r="G136" s="869" t="s">
        <v>227</v>
      </c>
      <c r="H136" s="869" t="s">
        <v>331</v>
      </c>
      <c r="I136" s="869"/>
      <c r="J136" s="869"/>
      <c r="K136" s="869"/>
      <c r="L136" s="870"/>
      <c r="M136" s="871" t="s">
        <v>228</v>
      </c>
      <c r="N136" s="872">
        <v>8</v>
      </c>
      <c r="O136" s="990">
        <v>8</v>
      </c>
      <c r="P136" s="990">
        <f t="shared" si="7"/>
        <v>0</v>
      </c>
      <c r="Q136" s="762"/>
      <c r="R136" s="873">
        <v>165</v>
      </c>
      <c r="S136" s="873">
        <f>N136*R136</f>
        <v>1320</v>
      </c>
      <c r="T136" s="761"/>
      <c r="U136" s="867"/>
      <c r="V136" s="867"/>
      <c r="W136" s="867"/>
    </row>
    <row r="137" spans="1:23" s="866" customFormat="1" ht="21" customHeight="1">
      <c r="A137" s="866" t="s">
        <v>1477</v>
      </c>
      <c r="C137" s="755" t="s">
        <v>1763</v>
      </c>
      <c r="D137" s="756" t="s">
        <v>1769</v>
      </c>
      <c r="E137" s="757" t="s">
        <v>799</v>
      </c>
      <c r="F137" s="868" t="s">
        <v>341</v>
      </c>
      <c r="G137" s="869"/>
      <c r="H137" s="869"/>
      <c r="I137" s="869"/>
      <c r="J137" s="869"/>
      <c r="K137" s="869"/>
      <c r="L137" s="870"/>
      <c r="M137" s="871" t="s">
        <v>228</v>
      </c>
      <c r="N137" s="872">
        <v>8</v>
      </c>
      <c r="O137" s="990">
        <v>8</v>
      </c>
      <c r="P137" s="990">
        <f t="shared" si="7"/>
        <v>0</v>
      </c>
      <c r="Q137" s="762"/>
      <c r="R137" s="873">
        <v>45.7</v>
      </c>
      <c r="S137" s="873">
        <f>N137*R137</f>
        <v>365.6</v>
      </c>
      <c r="T137" s="761"/>
      <c r="U137" s="867"/>
      <c r="V137" s="867"/>
      <c r="W137" s="867"/>
    </row>
    <row r="138" spans="1:23" s="866" customFormat="1" ht="21" customHeight="1">
      <c r="A138" s="866" t="s">
        <v>1246</v>
      </c>
      <c r="C138" s="755" t="s">
        <v>1763</v>
      </c>
      <c r="D138" s="756" t="s">
        <v>1769</v>
      </c>
      <c r="E138" s="757" t="s">
        <v>800</v>
      </c>
      <c r="F138" s="868" t="s">
        <v>341</v>
      </c>
      <c r="G138" s="869"/>
      <c r="H138" s="869"/>
      <c r="I138" s="869"/>
      <c r="J138" s="869"/>
      <c r="K138" s="869"/>
      <c r="L138" s="870"/>
      <c r="M138" s="871" t="s">
        <v>228</v>
      </c>
      <c r="N138" s="872">
        <v>8</v>
      </c>
      <c r="O138" s="990">
        <v>8</v>
      </c>
      <c r="P138" s="990">
        <f t="shared" si="7"/>
        <v>0</v>
      </c>
      <c r="Q138" s="762"/>
      <c r="R138" s="873">
        <v>19.5</v>
      </c>
      <c r="S138" s="873">
        <f>N138*R138</f>
        <v>156</v>
      </c>
      <c r="T138" s="761"/>
      <c r="U138" s="867"/>
      <c r="V138" s="867"/>
      <c r="W138" s="867"/>
    </row>
    <row r="139" spans="1:23" s="866" customFormat="1" ht="21" customHeight="1">
      <c r="A139" s="866" t="s">
        <v>1247</v>
      </c>
      <c r="C139" s="755" t="s">
        <v>1763</v>
      </c>
      <c r="D139" s="756" t="s">
        <v>1769</v>
      </c>
      <c r="E139" s="757" t="s">
        <v>801</v>
      </c>
      <c r="F139" s="868" t="s">
        <v>341</v>
      </c>
      <c r="G139" s="869"/>
      <c r="H139" s="869"/>
      <c r="I139" s="869"/>
      <c r="J139" s="869"/>
      <c r="K139" s="869"/>
      <c r="L139" s="870"/>
      <c r="M139" s="871" t="s">
        <v>228</v>
      </c>
      <c r="N139" s="872">
        <v>16</v>
      </c>
      <c r="O139" s="990">
        <v>16</v>
      </c>
      <c r="P139" s="990">
        <f t="shared" si="7"/>
        <v>0</v>
      </c>
      <c r="Q139" s="762"/>
      <c r="R139" s="873">
        <v>16.14</v>
      </c>
      <c r="S139" s="873">
        <f>N139*R139</f>
        <v>258.24</v>
      </c>
      <c r="T139" s="761"/>
      <c r="U139" s="867"/>
      <c r="V139" s="867"/>
      <c r="W139" s="867"/>
    </row>
    <row r="140" spans="1:23" s="866" customFormat="1" ht="21" customHeight="1">
      <c r="A140" s="866" t="s">
        <v>1268</v>
      </c>
      <c r="C140" s="755" t="s">
        <v>1763</v>
      </c>
      <c r="D140" s="756" t="s">
        <v>1770</v>
      </c>
      <c r="E140" s="757" t="s">
        <v>797</v>
      </c>
      <c r="F140" s="868">
        <v>35</v>
      </c>
      <c r="G140" s="869" t="s">
        <v>227</v>
      </c>
      <c r="H140" s="869"/>
      <c r="I140" s="869"/>
      <c r="J140" s="869"/>
      <c r="K140" s="869"/>
      <c r="L140" s="870">
        <v>75</v>
      </c>
      <c r="M140" s="871"/>
      <c r="N140" s="872">
        <v>4</v>
      </c>
      <c r="O140" s="990">
        <v>4</v>
      </c>
      <c r="P140" s="990">
        <f t="shared" ref="P140:P199" si="11">N140-O140</f>
        <v>0</v>
      </c>
      <c r="Q140" s="759">
        <f>3.14156295*(F140/2)^2*L140*0.00000785*N140</f>
        <v>2.2657541038453126</v>
      </c>
      <c r="R140" s="873">
        <v>990</v>
      </c>
      <c r="S140" s="873">
        <f>Q140*R140</f>
        <v>2243.0965628068593</v>
      </c>
      <c r="T140" s="761"/>
      <c r="U140" s="867"/>
      <c r="V140" s="867"/>
      <c r="W140" s="867"/>
    </row>
    <row r="141" spans="1:23" s="866" customFormat="1" ht="21" customHeight="1">
      <c r="C141" s="755" t="s">
        <v>1763</v>
      </c>
      <c r="D141" s="756" t="s">
        <v>1770</v>
      </c>
      <c r="E141" s="757" t="s">
        <v>1745</v>
      </c>
      <c r="F141" s="868" t="s">
        <v>353</v>
      </c>
      <c r="G141" s="869"/>
      <c r="H141" s="869"/>
      <c r="I141" s="869"/>
      <c r="J141" s="869"/>
      <c r="K141" s="869"/>
      <c r="L141" s="870"/>
      <c r="M141" s="871"/>
      <c r="N141" s="872">
        <v>8</v>
      </c>
      <c r="O141" s="990">
        <v>8</v>
      </c>
      <c r="P141" s="990">
        <f t="shared" si="11"/>
        <v>0</v>
      </c>
      <c r="Q141" s="762"/>
      <c r="R141" s="873">
        <v>250</v>
      </c>
      <c r="S141" s="873">
        <f t="shared" ref="S141:S148" si="12">N141*R141</f>
        <v>2000</v>
      </c>
      <c r="T141" s="761"/>
      <c r="U141" s="867"/>
      <c r="V141" s="867"/>
      <c r="W141" s="867"/>
    </row>
    <row r="142" spans="1:23" s="866" customFormat="1" ht="21" customHeight="1">
      <c r="C142" s="755" t="s">
        <v>1763</v>
      </c>
      <c r="D142" s="756" t="s">
        <v>1770</v>
      </c>
      <c r="E142" s="757" t="s">
        <v>1771</v>
      </c>
      <c r="F142" s="868">
        <v>16</v>
      </c>
      <c r="G142" s="869" t="s">
        <v>227</v>
      </c>
      <c r="H142" s="869">
        <v>24</v>
      </c>
      <c r="I142" s="869" t="s">
        <v>227</v>
      </c>
      <c r="J142" s="869">
        <v>5</v>
      </c>
      <c r="K142" s="869" t="s">
        <v>403</v>
      </c>
      <c r="L142" s="870">
        <v>5</v>
      </c>
      <c r="M142" s="871"/>
      <c r="N142" s="872">
        <v>4</v>
      </c>
      <c r="O142" s="990">
        <v>4</v>
      </c>
      <c r="P142" s="990">
        <f t="shared" si="11"/>
        <v>0</v>
      </c>
      <c r="Q142" s="762"/>
      <c r="R142" s="873">
        <v>1250</v>
      </c>
      <c r="S142" s="873">
        <f t="shared" si="12"/>
        <v>5000</v>
      </c>
      <c r="T142" s="761"/>
      <c r="U142" s="867"/>
      <c r="V142" s="867"/>
      <c r="W142" s="867"/>
    </row>
    <row r="143" spans="1:23" s="866" customFormat="1" ht="21" customHeight="1">
      <c r="C143" s="755" t="s">
        <v>1763</v>
      </c>
      <c r="D143" s="756" t="s">
        <v>1770</v>
      </c>
      <c r="E143" s="757" t="s">
        <v>815</v>
      </c>
      <c r="F143" s="868" t="s">
        <v>354</v>
      </c>
      <c r="G143" s="869"/>
      <c r="H143" s="869"/>
      <c r="I143" s="869"/>
      <c r="J143" s="869"/>
      <c r="K143" s="869"/>
      <c r="L143" s="870"/>
      <c r="M143" s="871"/>
      <c r="N143" s="872">
        <v>4</v>
      </c>
      <c r="O143" s="990">
        <v>4</v>
      </c>
      <c r="P143" s="990">
        <f t="shared" si="11"/>
        <v>0</v>
      </c>
      <c r="Q143" s="762"/>
      <c r="R143" s="873">
        <v>62</v>
      </c>
      <c r="S143" s="873">
        <f t="shared" si="12"/>
        <v>248</v>
      </c>
      <c r="T143" s="761"/>
      <c r="U143" s="867"/>
      <c r="V143" s="867"/>
      <c r="W143" s="867"/>
    </row>
    <row r="144" spans="1:23" s="866" customFormat="1" ht="21" customHeight="1">
      <c r="A144" s="866" t="s">
        <v>1267</v>
      </c>
      <c r="C144" s="755" t="s">
        <v>1763</v>
      </c>
      <c r="D144" s="756" t="s">
        <v>1770</v>
      </c>
      <c r="E144" s="757" t="s">
        <v>798</v>
      </c>
      <c r="F144" s="868" t="s">
        <v>341</v>
      </c>
      <c r="G144" s="869" t="s">
        <v>227</v>
      </c>
      <c r="H144" s="869" t="s">
        <v>331</v>
      </c>
      <c r="I144" s="869"/>
      <c r="J144" s="869"/>
      <c r="K144" s="869"/>
      <c r="L144" s="870"/>
      <c r="M144" s="871" t="s">
        <v>228</v>
      </c>
      <c r="N144" s="872">
        <v>8</v>
      </c>
      <c r="O144" s="990">
        <v>8</v>
      </c>
      <c r="P144" s="990">
        <f t="shared" si="11"/>
        <v>0</v>
      </c>
      <c r="Q144" s="762"/>
      <c r="R144" s="873">
        <v>165</v>
      </c>
      <c r="S144" s="873">
        <f t="shared" si="12"/>
        <v>1320</v>
      </c>
      <c r="T144" s="761"/>
      <c r="U144" s="867"/>
      <c r="V144" s="867"/>
      <c r="W144" s="867"/>
    </row>
    <row r="145" spans="1:23" s="866" customFormat="1" ht="21" customHeight="1">
      <c r="A145" s="866" t="s">
        <v>1477</v>
      </c>
      <c r="C145" s="755" t="s">
        <v>1763</v>
      </c>
      <c r="D145" s="756" t="s">
        <v>1770</v>
      </c>
      <c r="E145" s="757" t="s">
        <v>799</v>
      </c>
      <c r="F145" s="868" t="s">
        <v>341</v>
      </c>
      <c r="G145" s="869"/>
      <c r="H145" s="869"/>
      <c r="I145" s="869"/>
      <c r="J145" s="869"/>
      <c r="K145" s="869"/>
      <c r="L145" s="870"/>
      <c r="M145" s="871" t="s">
        <v>228</v>
      </c>
      <c r="N145" s="872">
        <v>8</v>
      </c>
      <c r="O145" s="990">
        <v>8</v>
      </c>
      <c r="P145" s="990">
        <f t="shared" si="11"/>
        <v>0</v>
      </c>
      <c r="Q145" s="762"/>
      <c r="R145" s="873">
        <v>45.7</v>
      </c>
      <c r="S145" s="873">
        <f t="shared" si="12"/>
        <v>365.6</v>
      </c>
      <c r="T145" s="761"/>
      <c r="U145" s="867"/>
      <c r="V145" s="867"/>
      <c r="W145" s="867"/>
    </row>
    <row r="146" spans="1:23" s="866" customFormat="1" ht="21" customHeight="1">
      <c r="A146" s="866" t="s">
        <v>1246</v>
      </c>
      <c r="C146" s="755" t="s">
        <v>1763</v>
      </c>
      <c r="D146" s="756" t="s">
        <v>1770</v>
      </c>
      <c r="E146" s="757" t="s">
        <v>800</v>
      </c>
      <c r="F146" s="868" t="s">
        <v>341</v>
      </c>
      <c r="G146" s="869"/>
      <c r="H146" s="869"/>
      <c r="I146" s="869"/>
      <c r="J146" s="869"/>
      <c r="K146" s="869"/>
      <c r="L146" s="870"/>
      <c r="M146" s="871" t="s">
        <v>228</v>
      </c>
      <c r="N146" s="872">
        <v>8</v>
      </c>
      <c r="O146" s="990">
        <v>8</v>
      </c>
      <c r="P146" s="990">
        <f t="shared" si="11"/>
        <v>0</v>
      </c>
      <c r="Q146" s="762"/>
      <c r="R146" s="873">
        <v>19.5</v>
      </c>
      <c r="S146" s="873">
        <f t="shared" si="12"/>
        <v>156</v>
      </c>
      <c r="T146" s="761"/>
      <c r="U146" s="867"/>
      <c r="V146" s="867"/>
      <c r="W146" s="867"/>
    </row>
    <row r="147" spans="1:23" s="866" customFormat="1" ht="21" customHeight="1">
      <c r="A147" s="866" t="s">
        <v>1247</v>
      </c>
      <c r="C147" s="755" t="s">
        <v>1763</v>
      </c>
      <c r="D147" s="756" t="s">
        <v>1770</v>
      </c>
      <c r="E147" s="757" t="s">
        <v>801</v>
      </c>
      <c r="F147" s="868" t="s">
        <v>341</v>
      </c>
      <c r="G147" s="869"/>
      <c r="H147" s="869"/>
      <c r="I147" s="869"/>
      <c r="J147" s="869"/>
      <c r="K147" s="869"/>
      <c r="L147" s="870"/>
      <c r="M147" s="871" t="s">
        <v>228</v>
      </c>
      <c r="N147" s="872">
        <v>16</v>
      </c>
      <c r="O147" s="990">
        <v>16</v>
      </c>
      <c r="P147" s="990">
        <f t="shared" si="11"/>
        <v>0</v>
      </c>
      <c r="Q147" s="762"/>
      <c r="R147" s="873">
        <v>16.14</v>
      </c>
      <c r="S147" s="873">
        <f t="shared" si="12"/>
        <v>258.24</v>
      </c>
      <c r="T147" s="761"/>
      <c r="U147" s="867"/>
      <c r="V147" s="867"/>
      <c r="W147" s="867"/>
    </row>
    <row r="148" spans="1:23" s="866" customFormat="1" ht="21" customHeight="1">
      <c r="C148" s="755" t="s">
        <v>1763</v>
      </c>
      <c r="D148" s="756" t="s">
        <v>1772</v>
      </c>
      <c r="E148" s="757" t="s">
        <v>813</v>
      </c>
      <c r="F148" s="868" t="s">
        <v>2325</v>
      </c>
      <c r="G148" s="869"/>
      <c r="H148" s="869"/>
      <c r="I148" s="869"/>
      <c r="J148" s="869"/>
      <c r="K148" s="869"/>
      <c r="L148" s="870"/>
      <c r="M148" s="871"/>
      <c r="N148" s="872">
        <v>8</v>
      </c>
      <c r="O148" s="990">
        <v>8</v>
      </c>
      <c r="P148" s="990">
        <f t="shared" si="11"/>
        <v>0</v>
      </c>
      <c r="Q148" s="856" t="s">
        <v>2382</v>
      </c>
      <c r="R148" s="873">
        <v>6120</v>
      </c>
      <c r="S148" s="873">
        <f t="shared" si="12"/>
        <v>48960</v>
      </c>
      <c r="T148" s="761"/>
      <c r="U148" s="867"/>
      <c r="V148" s="867"/>
      <c r="W148" s="867"/>
    </row>
    <row r="149" spans="1:23" s="866" customFormat="1" ht="21" customHeight="1">
      <c r="A149" s="866" t="s">
        <v>1269</v>
      </c>
      <c r="C149" s="755" t="s">
        <v>1763</v>
      </c>
      <c r="D149" s="756" t="s">
        <v>1773</v>
      </c>
      <c r="E149" s="757" t="s">
        <v>770</v>
      </c>
      <c r="F149" s="868">
        <v>6</v>
      </c>
      <c r="G149" s="869" t="s">
        <v>227</v>
      </c>
      <c r="H149" s="869">
        <v>50</v>
      </c>
      <c r="I149" s="869"/>
      <c r="J149" s="869"/>
      <c r="K149" s="869"/>
      <c r="L149" s="870">
        <v>150</v>
      </c>
      <c r="M149" s="871"/>
      <c r="N149" s="872">
        <v>8</v>
      </c>
      <c r="O149" s="990">
        <v>8</v>
      </c>
      <c r="P149" s="990">
        <f t="shared" si="11"/>
        <v>0</v>
      </c>
      <c r="Q149" s="759">
        <f>L149/1000*N149*T149</f>
        <v>5.3159999999999998</v>
      </c>
      <c r="R149" s="873">
        <v>1040</v>
      </c>
      <c r="S149" s="873">
        <f>Q149*R149</f>
        <v>5528.6399999999994</v>
      </c>
      <c r="T149" s="765">
        <v>4.43</v>
      </c>
      <c r="U149" s="867"/>
      <c r="V149" s="867"/>
      <c r="W149" s="867"/>
    </row>
    <row r="150" spans="1:23" s="866" customFormat="1" ht="21" customHeight="1">
      <c r="A150" s="866" t="s">
        <v>1270</v>
      </c>
      <c r="C150" s="755" t="s">
        <v>1763</v>
      </c>
      <c r="D150" s="756" t="s">
        <v>1774</v>
      </c>
      <c r="E150" s="757" t="s">
        <v>798</v>
      </c>
      <c r="F150" s="868" t="s">
        <v>338</v>
      </c>
      <c r="G150" s="869" t="s">
        <v>227</v>
      </c>
      <c r="H150" s="869" t="s">
        <v>355</v>
      </c>
      <c r="I150" s="869"/>
      <c r="J150" s="869"/>
      <c r="K150" s="869"/>
      <c r="L150" s="870"/>
      <c r="M150" s="871" t="s">
        <v>228</v>
      </c>
      <c r="N150" s="872">
        <v>16</v>
      </c>
      <c r="O150" s="990">
        <v>16</v>
      </c>
      <c r="P150" s="990">
        <f t="shared" si="11"/>
        <v>0</v>
      </c>
      <c r="Q150" s="762"/>
      <c r="R150" s="873">
        <v>423</v>
      </c>
      <c r="S150" s="873">
        <f>N150*R150</f>
        <v>6768</v>
      </c>
      <c r="T150" s="761"/>
      <c r="U150" s="867"/>
      <c r="V150" s="867"/>
      <c r="W150" s="867"/>
    </row>
    <row r="151" spans="1:23" s="866" customFormat="1" ht="21" customHeight="1">
      <c r="A151" s="866" t="s">
        <v>1248</v>
      </c>
      <c r="C151" s="755" t="s">
        <v>1763</v>
      </c>
      <c r="D151" s="756" t="s">
        <v>799</v>
      </c>
      <c r="E151" s="757" t="s">
        <v>799</v>
      </c>
      <c r="F151" s="868" t="s">
        <v>338</v>
      </c>
      <c r="G151" s="869"/>
      <c r="H151" s="869"/>
      <c r="I151" s="869"/>
      <c r="J151" s="869"/>
      <c r="K151" s="869"/>
      <c r="L151" s="870"/>
      <c r="M151" s="871" t="s">
        <v>228</v>
      </c>
      <c r="N151" s="872">
        <v>16</v>
      </c>
      <c r="O151" s="990">
        <v>16</v>
      </c>
      <c r="P151" s="990">
        <f t="shared" si="11"/>
        <v>0</v>
      </c>
      <c r="Q151" s="762"/>
      <c r="R151" s="873">
        <v>101.8</v>
      </c>
      <c r="S151" s="873">
        <f>N151*R151</f>
        <v>1628.8</v>
      </c>
      <c r="T151" s="761"/>
      <c r="U151" s="867"/>
      <c r="V151" s="867"/>
      <c r="W151" s="867"/>
    </row>
    <row r="152" spans="1:23" s="866" customFormat="1" ht="21" customHeight="1">
      <c r="A152" s="866" t="s">
        <v>1257</v>
      </c>
      <c r="C152" s="755" t="s">
        <v>1763</v>
      </c>
      <c r="D152" s="756" t="s">
        <v>801</v>
      </c>
      <c r="E152" s="757" t="s">
        <v>801</v>
      </c>
      <c r="F152" s="868" t="s">
        <v>338</v>
      </c>
      <c r="G152" s="869"/>
      <c r="H152" s="869"/>
      <c r="I152" s="869"/>
      <c r="J152" s="869"/>
      <c r="K152" s="869"/>
      <c r="L152" s="870"/>
      <c r="M152" s="871" t="s">
        <v>228</v>
      </c>
      <c r="N152" s="872">
        <v>16</v>
      </c>
      <c r="O152" s="990">
        <v>16</v>
      </c>
      <c r="P152" s="990">
        <f t="shared" si="11"/>
        <v>0</v>
      </c>
      <c r="Q152" s="762"/>
      <c r="R152" s="873">
        <v>30.15</v>
      </c>
      <c r="S152" s="873">
        <f>N152*R152</f>
        <v>482.4</v>
      </c>
      <c r="T152" s="761"/>
      <c r="U152" s="867"/>
      <c r="V152" s="867"/>
      <c r="W152" s="867"/>
    </row>
    <row r="153" spans="1:23" s="866" customFormat="1" ht="21" customHeight="1">
      <c r="C153" s="755" t="s">
        <v>1775</v>
      </c>
      <c r="D153" s="756" t="s">
        <v>1776</v>
      </c>
      <c r="E153" s="757" t="s">
        <v>1186</v>
      </c>
      <c r="F153" s="868"/>
      <c r="G153" s="869"/>
      <c r="H153" s="869"/>
      <c r="I153" s="869"/>
      <c r="J153" s="869"/>
      <c r="K153" s="869"/>
      <c r="L153" s="870"/>
      <c r="M153" s="871" t="s">
        <v>1188</v>
      </c>
      <c r="N153" s="872">
        <f>U5*2</f>
        <v>24</v>
      </c>
      <c r="O153" s="990">
        <v>24</v>
      </c>
      <c r="P153" s="990">
        <f t="shared" si="11"/>
        <v>0</v>
      </c>
      <c r="Q153" s="759"/>
      <c r="R153" s="873">
        <v>11624</v>
      </c>
      <c r="S153" s="873">
        <f t="shared" ref="S153" si="13">N153*R153</f>
        <v>278976</v>
      </c>
      <c r="T153" s="765">
        <v>2.1410999999999998</v>
      </c>
      <c r="U153" s="867"/>
      <c r="V153" s="867"/>
      <c r="W153" s="867"/>
    </row>
    <row r="154" spans="1:23" s="866" customFormat="1" ht="21" customHeight="1">
      <c r="C154" s="755" t="s">
        <v>1775</v>
      </c>
      <c r="D154" s="756" t="s">
        <v>1777</v>
      </c>
      <c r="E154" s="757" t="s">
        <v>795</v>
      </c>
      <c r="F154" s="868">
        <v>4</v>
      </c>
      <c r="G154" s="869"/>
      <c r="H154" s="869">
        <v>80</v>
      </c>
      <c r="I154" s="869"/>
      <c r="J154" s="869"/>
      <c r="K154" s="869"/>
      <c r="L154" s="870">
        <v>50</v>
      </c>
      <c r="M154" s="871" t="s">
        <v>228</v>
      </c>
      <c r="N154" s="872">
        <f>N153*2</f>
        <v>48</v>
      </c>
      <c r="O154" s="990">
        <v>48</v>
      </c>
      <c r="P154" s="990">
        <f t="shared" si="11"/>
        <v>0</v>
      </c>
      <c r="Q154" s="759">
        <f>F154*H154*L154*0.00000792*N154</f>
        <v>6.08256</v>
      </c>
      <c r="R154" s="873">
        <v>581</v>
      </c>
      <c r="S154" s="873">
        <f>Q154*R154</f>
        <v>3533.9673600000001</v>
      </c>
      <c r="T154" s="765"/>
      <c r="U154" s="867"/>
      <c r="V154" s="867"/>
      <c r="W154" s="867"/>
    </row>
    <row r="155" spans="1:23" s="866" customFormat="1" ht="21" customHeight="1">
      <c r="A155" s="866" t="s">
        <v>1256</v>
      </c>
      <c r="C155" s="755" t="s">
        <v>1775</v>
      </c>
      <c r="D155" s="756" t="s">
        <v>808</v>
      </c>
      <c r="E155" s="757" t="s">
        <v>798</v>
      </c>
      <c r="F155" s="868" t="s">
        <v>338</v>
      </c>
      <c r="G155" s="869" t="s">
        <v>227</v>
      </c>
      <c r="H155" s="869" t="s">
        <v>348</v>
      </c>
      <c r="I155" s="869"/>
      <c r="J155" s="869"/>
      <c r="K155" s="869"/>
      <c r="L155" s="870"/>
      <c r="M155" s="871" t="s">
        <v>228</v>
      </c>
      <c r="N155" s="872">
        <f>N153*8</f>
        <v>192</v>
      </c>
      <c r="O155" s="990">
        <v>192</v>
      </c>
      <c r="P155" s="990">
        <f t="shared" si="11"/>
        <v>0</v>
      </c>
      <c r="Q155" s="762"/>
      <c r="R155" s="873">
        <v>246</v>
      </c>
      <c r="S155" s="873">
        <f>N155*R155</f>
        <v>47232</v>
      </c>
      <c r="T155" s="761"/>
      <c r="U155" s="867"/>
      <c r="V155" s="867"/>
      <c r="W155" s="867"/>
    </row>
    <row r="156" spans="1:23" s="866" customFormat="1" ht="21" customHeight="1">
      <c r="A156" s="866" t="s">
        <v>1249</v>
      </c>
      <c r="C156" s="755" t="s">
        <v>1775</v>
      </c>
      <c r="D156" s="756" t="s">
        <v>800</v>
      </c>
      <c r="E156" s="757" t="s">
        <v>800</v>
      </c>
      <c r="F156" s="868" t="s">
        <v>338</v>
      </c>
      <c r="G156" s="869"/>
      <c r="H156" s="869"/>
      <c r="I156" s="869"/>
      <c r="J156" s="869"/>
      <c r="K156" s="869"/>
      <c r="L156" s="870"/>
      <c r="M156" s="871" t="s">
        <v>228</v>
      </c>
      <c r="N156" s="872">
        <f>N155</f>
        <v>192</v>
      </c>
      <c r="O156" s="990">
        <v>192</v>
      </c>
      <c r="P156" s="990">
        <f t="shared" si="11"/>
        <v>0</v>
      </c>
      <c r="Q156" s="762"/>
      <c r="R156" s="873">
        <v>30.9</v>
      </c>
      <c r="S156" s="873">
        <f>N156*R156</f>
        <v>5932.7999999999993</v>
      </c>
      <c r="T156" s="761"/>
      <c r="U156" s="867"/>
      <c r="V156" s="867"/>
      <c r="W156" s="867"/>
    </row>
    <row r="157" spans="1:23" s="866" customFormat="1" ht="21" customHeight="1">
      <c r="A157" s="866" t="s">
        <v>1257</v>
      </c>
      <c r="C157" s="755" t="s">
        <v>1775</v>
      </c>
      <c r="D157" s="756" t="s">
        <v>801</v>
      </c>
      <c r="E157" s="757" t="s">
        <v>801</v>
      </c>
      <c r="F157" s="868" t="s">
        <v>338</v>
      </c>
      <c r="G157" s="869"/>
      <c r="H157" s="869"/>
      <c r="I157" s="869"/>
      <c r="J157" s="869"/>
      <c r="K157" s="869"/>
      <c r="L157" s="870"/>
      <c r="M157" s="871" t="s">
        <v>228</v>
      </c>
      <c r="N157" s="872">
        <f>N155</f>
        <v>192</v>
      </c>
      <c r="O157" s="990">
        <v>192</v>
      </c>
      <c r="P157" s="990">
        <f t="shared" si="11"/>
        <v>0</v>
      </c>
      <c r="Q157" s="762"/>
      <c r="R157" s="873">
        <v>30.15</v>
      </c>
      <c r="S157" s="873">
        <f>N157*R157</f>
        <v>5788.7999999999993</v>
      </c>
      <c r="T157" s="761"/>
      <c r="U157" s="867"/>
      <c r="V157" s="867"/>
      <c r="W157" s="867"/>
    </row>
    <row r="158" spans="1:23" s="866" customFormat="1" ht="21" customHeight="1">
      <c r="A158" s="866" t="s">
        <v>1255</v>
      </c>
      <c r="C158" s="755" t="s">
        <v>1775</v>
      </c>
      <c r="D158" s="756" t="s">
        <v>1778</v>
      </c>
      <c r="E158" s="757" t="s">
        <v>795</v>
      </c>
      <c r="F158" s="868">
        <v>3</v>
      </c>
      <c r="G158" s="869"/>
      <c r="H158" s="869">
        <v>300</v>
      </c>
      <c r="I158" s="869"/>
      <c r="J158" s="869"/>
      <c r="K158" s="869"/>
      <c r="L158" s="870">
        <v>330</v>
      </c>
      <c r="M158" s="871" t="s">
        <v>228</v>
      </c>
      <c r="N158" s="872">
        <f>U5*4</f>
        <v>48</v>
      </c>
      <c r="O158" s="990">
        <v>48</v>
      </c>
      <c r="P158" s="990">
        <f t="shared" si="11"/>
        <v>0</v>
      </c>
      <c r="Q158" s="759">
        <f>F158*H158*L158*0.00000793*N158</f>
        <v>113.05008000000001</v>
      </c>
      <c r="R158" s="873">
        <v>4025</v>
      </c>
      <c r="S158" s="873">
        <f>Q158*R158</f>
        <v>455026.57200000004</v>
      </c>
      <c r="T158" s="761"/>
      <c r="U158" s="867"/>
      <c r="V158" s="867"/>
      <c r="W158" s="867"/>
    </row>
    <row r="159" spans="1:23" s="866" customFormat="1" ht="21" customHeight="1">
      <c r="C159" s="755" t="s">
        <v>1775</v>
      </c>
      <c r="D159" s="756" t="s">
        <v>1778</v>
      </c>
      <c r="E159" s="757" t="s">
        <v>1779</v>
      </c>
      <c r="F159" s="868"/>
      <c r="G159" s="869"/>
      <c r="H159" s="869"/>
      <c r="I159" s="869"/>
      <c r="J159" s="869"/>
      <c r="K159" s="869"/>
      <c r="L159" s="870"/>
      <c r="M159" s="871" t="s">
        <v>228</v>
      </c>
      <c r="N159" s="872">
        <f>N158*2</f>
        <v>96</v>
      </c>
      <c r="O159" s="990">
        <v>96</v>
      </c>
      <c r="P159" s="990">
        <f t="shared" si="11"/>
        <v>0</v>
      </c>
      <c r="Q159" s="856" t="s">
        <v>806</v>
      </c>
      <c r="R159" s="873">
        <v>3570</v>
      </c>
      <c r="S159" s="873">
        <f>N159*R159</f>
        <v>342720</v>
      </c>
      <c r="T159" s="761"/>
      <c r="U159" s="867"/>
      <c r="V159" s="867"/>
      <c r="W159" s="867"/>
    </row>
    <row r="160" spans="1:23" s="866" customFormat="1" ht="21" customHeight="1">
      <c r="A160" s="866" t="s">
        <v>1271</v>
      </c>
      <c r="C160" s="755" t="s">
        <v>1775</v>
      </c>
      <c r="D160" s="756" t="s">
        <v>1778</v>
      </c>
      <c r="E160" s="757" t="s">
        <v>795</v>
      </c>
      <c r="F160" s="868">
        <v>1</v>
      </c>
      <c r="G160" s="869"/>
      <c r="H160" s="869">
        <v>50</v>
      </c>
      <c r="I160" s="869"/>
      <c r="J160" s="869"/>
      <c r="K160" s="869"/>
      <c r="L160" s="870">
        <v>270</v>
      </c>
      <c r="M160" s="871" t="s">
        <v>228</v>
      </c>
      <c r="N160" s="872">
        <f>N159</f>
        <v>96</v>
      </c>
      <c r="O160" s="990">
        <v>96</v>
      </c>
      <c r="P160" s="990">
        <f t="shared" si="11"/>
        <v>0</v>
      </c>
      <c r="Q160" s="759">
        <f>F160*H160*L160*0.00000793*N160</f>
        <v>10.277279999999999</v>
      </c>
      <c r="R160" s="873">
        <v>4200</v>
      </c>
      <c r="S160" s="873">
        <f t="shared" ref="S160" si="14">Q160*R160</f>
        <v>43164.575999999994</v>
      </c>
      <c r="T160" s="761"/>
      <c r="U160" s="867"/>
      <c r="V160" s="867"/>
      <c r="W160" s="867"/>
    </row>
    <row r="161" spans="1:23" s="866" customFormat="1" ht="21" customHeight="1">
      <c r="A161" s="866" t="s">
        <v>1272</v>
      </c>
      <c r="C161" s="755" t="s">
        <v>1775</v>
      </c>
      <c r="D161" s="756" t="s">
        <v>1778</v>
      </c>
      <c r="E161" s="757" t="s">
        <v>798</v>
      </c>
      <c r="F161" s="868" t="s">
        <v>356</v>
      </c>
      <c r="G161" s="869" t="s">
        <v>227</v>
      </c>
      <c r="H161" s="869" t="s">
        <v>343</v>
      </c>
      <c r="I161" s="869"/>
      <c r="J161" s="869"/>
      <c r="K161" s="869"/>
      <c r="L161" s="870"/>
      <c r="M161" s="871" t="s">
        <v>228</v>
      </c>
      <c r="N161" s="872">
        <f>N159</f>
        <v>96</v>
      </c>
      <c r="O161" s="990">
        <v>96</v>
      </c>
      <c r="P161" s="990">
        <f t="shared" si="11"/>
        <v>0</v>
      </c>
      <c r="Q161" s="762"/>
      <c r="R161" s="873">
        <v>52</v>
      </c>
      <c r="S161" s="873">
        <f>N161*R161</f>
        <v>4992</v>
      </c>
      <c r="T161" s="761"/>
      <c r="U161" s="867"/>
      <c r="V161" s="867"/>
      <c r="W161" s="867"/>
    </row>
    <row r="162" spans="1:23" s="866" customFormat="1" ht="21" customHeight="1">
      <c r="A162" s="866" t="s">
        <v>1260</v>
      </c>
      <c r="C162" s="755" t="s">
        <v>1775</v>
      </c>
      <c r="D162" s="756" t="s">
        <v>1778</v>
      </c>
      <c r="E162" s="757" t="s">
        <v>801</v>
      </c>
      <c r="F162" s="868" t="s">
        <v>356</v>
      </c>
      <c r="G162" s="869"/>
      <c r="H162" s="869"/>
      <c r="I162" s="869"/>
      <c r="J162" s="869"/>
      <c r="K162" s="869"/>
      <c r="L162" s="870"/>
      <c r="M162" s="871" t="s">
        <v>228</v>
      </c>
      <c r="N162" s="872">
        <f>N159*3</f>
        <v>288</v>
      </c>
      <c r="O162" s="990">
        <v>288</v>
      </c>
      <c r="P162" s="990">
        <f t="shared" si="11"/>
        <v>0</v>
      </c>
      <c r="Q162" s="762"/>
      <c r="R162" s="873">
        <v>8.43</v>
      </c>
      <c r="S162" s="873">
        <f>N162*R162</f>
        <v>2427.84</v>
      </c>
      <c r="T162" s="761"/>
      <c r="U162" s="867"/>
      <c r="V162" s="867"/>
      <c r="W162" s="867"/>
    </row>
    <row r="163" spans="1:23" s="866" customFormat="1" ht="21" customHeight="1">
      <c r="A163" s="866" t="s">
        <v>1273</v>
      </c>
      <c r="C163" s="755" t="s">
        <v>1775</v>
      </c>
      <c r="D163" s="756" t="s">
        <v>1780</v>
      </c>
      <c r="E163" s="757" t="s">
        <v>795</v>
      </c>
      <c r="F163" s="868">
        <v>4</v>
      </c>
      <c r="G163" s="869"/>
      <c r="H163" s="869">
        <v>720</v>
      </c>
      <c r="I163" s="869"/>
      <c r="J163" s="869"/>
      <c r="K163" s="869"/>
      <c r="L163" s="870">
        <v>3870</v>
      </c>
      <c r="M163" s="871" t="s">
        <v>228</v>
      </c>
      <c r="N163" s="872">
        <v>2</v>
      </c>
      <c r="O163" s="990">
        <v>2</v>
      </c>
      <c r="P163" s="990">
        <f t="shared" si="11"/>
        <v>0</v>
      </c>
      <c r="Q163" s="759">
        <f t="shared" ref="Q163:Q168" si="15">F163*H163*L163*0.00000793*N163</f>
        <v>176.769216</v>
      </c>
      <c r="R163" s="873">
        <v>4100</v>
      </c>
      <c r="S163" s="873">
        <f t="shared" ref="S163:S168" si="16">Q163*R163</f>
        <v>724753.78559999994</v>
      </c>
      <c r="T163" s="761"/>
      <c r="U163" s="867"/>
      <c r="V163" s="867"/>
      <c r="W163" s="867"/>
    </row>
    <row r="164" spans="1:23" s="866" customFormat="1" ht="21" customHeight="1">
      <c r="A164" s="866" t="s">
        <v>1274</v>
      </c>
      <c r="C164" s="755" t="s">
        <v>1775</v>
      </c>
      <c r="D164" s="756" t="s">
        <v>1780</v>
      </c>
      <c r="E164" s="757" t="s">
        <v>795</v>
      </c>
      <c r="F164" s="868">
        <v>9</v>
      </c>
      <c r="G164" s="869" t="s">
        <v>227</v>
      </c>
      <c r="H164" s="869">
        <v>380</v>
      </c>
      <c r="I164" s="869" t="s">
        <v>227</v>
      </c>
      <c r="J164" s="869"/>
      <c r="K164" s="869"/>
      <c r="L164" s="870">
        <v>170</v>
      </c>
      <c r="M164" s="871" t="s">
        <v>228</v>
      </c>
      <c r="N164" s="872">
        <v>8</v>
      </c>
      <c r="O164" s="990">
        <v>8</v>
      </c>
      <c r="P164" s="990">
        <f t="shared" si="11"/>
        <v>0</v>
      </c>
      <c r="Q164" s="759">
        <f t="shared" si="15"/>
        <v>36.884016000000003</v>
      </c>
      <c r="R164" s="873">
        <v>4100</v>
      </c>
      <c r="S164" s="873">
        <f t="shared" si="16"/>
        <v>151224.46560000003</v>
      </c>
      <c r="T164" s="761"/>
      <c r="U164" s="867"/>
      <c r="V164" s="867"/>
      <c r="W164" s="867"/>
    </row>
    <row r="165" spans="1:23" s="866" customFormat="1" ht="21" customHeight="1">
      <c r="A165" s="866" t="s">
        <v>1274</v>
      </c>
      <c r="C165" s="755" t="s">
        <v>1775</v>
      </c>
      <c r="D165" s="756" t="s">
        <v>1780</v>
      </c>
      <c r="E165" s="757" t="s">
        <v>795</v>
      </c>
      <c r="F165" s="868">
        <v>12</v>
      </c>
      <c r="G165" s="869" t="s">
        <v>227</v>
      </c>
      <c r="H165" s="869">
        <v>330</v>
      </c>
      <c r="I165" s="869" t="s">
        <v>227</v>
      </c>
      <c r="J165" s="869"/>
      <c r="K165" s="869"/>
      <c r="L165" s="870">
        <v>150</v>
      </c>
      <c r="M165" s="871" t="s">
        <v>228</v>
      </c>
      <c r="N165" s="872">
        <v>4</v>
      </c>
      <c r="O165" s="990">
        <v>4</v>
      </c>
      <c r="P165" s="990">
        <f t="shared" si="11"/>
        <v>0</v>
      </c>
      <c r="Q165" s="759">
        <f t="shared" si="15"/>
        <v>18.84168</v>
      </c>
      <c r="R165" s="873">
        <v>4100</v>
      </c>
      <c r="S165" s="873">
        <f t="shared" si="16"/>
        <v>77250.888000000006</v>
      </c>
      <c r="T165" s="761"/>
      <c r="U165" s="867"/>
      <c r="V165" s="867"/>
      <c r="W165" s="867"/>
    </row>
    <row r="166" spans="1:23" s="866" customFormat="1" ht="21" customHeight="1">
      <c r="A166" s="866" t="s">
        <v>1274</v>
      </c>
      <c r="C166" s="755" t="s">
        <v>1775</v>
      </c>
      <c r="D166" s="756" t="s">
        <v>1780</v>
      </c>
      <c r="E166" s="757" t="s">
        <v>795</v>
      </c>
      <c r="F166" s="868">
        <v>12</v>
      </c>
      <c r="G166" s="869" t="s">
        <v>227</v>
      </c>
      <c r="H166" s="869">
        <v>400</v>
      </c>
      <c r="I166" s="869" t="s">
        <v>227</v>
      </c>
      <c r="J166" s="869"/>
      <c r="K166" s="869"/>
      <c r="L166" s="870">
        <v>40</v>
      </c>
      <c r="M166" s="871" t="s">
        <v>228</v>
      </c>
      <c r="N166" s="872">
        <v>16</v>
      </c>
      <c r="O166" s="990">
        <v>16</v>
      </c>
      <c r="P166" s="990">
        <f t="shared" si="11"/>
        <v>0</v>
      </c>
      <c r="Q166" s="759">
        <f t="shared" si="15"/>
        <v>24.360960000000002</v>
      </c>
      <c r="R166" s="873">
        <v>4100</v>
      </c>
      <c r="S166" s="873">
        <f t="shared" si="16"/>
        <v>99879.936000000016</v>
      </c>
      <c r="T166" s="761"/>
      <c r="U166" s="867"/>
      <c r="V166" s="867"/>
      <c r="W166" s="867"/>
    </row>
    <row r="167" spans="1:23" s="866" customFormat="1" ht="21" customHeight="1">
      <c r="A167" s="866" t="s">
        <v>1274</v>
      </c>
      <c r="C167" s="755" t="s">
        <v>1775</v>
      </c>
      <c r="D167" s="756" t="s">
        <v>1780</v>
      </c>
      <c r="E167" s="757" t="s">
        <v>795</v>
      </c>
      <c r="F167" s="868">
        <v>6</v>
      </c>
      <c r="G167" s="869" t="s">
        <v>227</v>
      </c>
      <c r="H167" s="869">
        <v>130</v>
      </c>
      <c r="I167" s="869" t="s">
        <v>227</v>
      </c>
      <c r="J167" s="869"/>
      <c r="K167" s="869"/>
      <c r="L167" s="870">
        <v>210</v>
      </c>
      <c r="M167" s="871" t="s">
        <v>228</v>
      </c>
      <c r="N167" s="872">
        <v>8</v>
      </c>
      <c r="O167" s="990">
        <v>8</v>
      </c>
      <c r="P167" s="990">
        <f t="shared" si="11"/>
        <v>0</v>
      </c>
      <c r="Q167" s="759">
        <f t="shared" si="15"/>
        <v>10.391472</v>
      </c>
      <c r="R167" s="873">
        <v>4100</v>
      </c>
      <c r="S167" s="873">
        <f t="shared" si="16"/>
        <v>42605.035199999998</v>
      </c>
      <c r="T167" s="761"/>
      <c r="U167" s="867"/>
      <c r="V167" s="867"/>
      <c r="W167" s="867"/>
    </row>
    <row r="168" spans="1:23" s="866" customFormat="1" ht="21" customHeight="1">
      <c r="A168" s="866" t="s">
        <v>1276</v>
      </c>
      <c r="C168" s="755" t="s">
        <v>1775</v>
      </c>
      <c r="D168" s="756" t="s">
        <v>2256</v>
      </c>
      <c r="E168" s="757" t="s">
        <v>795</v>
      </c>
      <c r="F168" s="868">
        <v>3</v>
      </c>
      <c r="G168" s="869" t="s">
        <v>227</v>
      </c>
      <c r="H168" s="869">
        <v>320</v>
      </c>
      <c r="I168" s="869" t="s">
        <v>227</v>
      </c>
      <c r="J168" s="869"/>
      <c r="K168" s="869"/>
      <c r="L168" s="870">
        <v>3870</v>
      </c>
      <c r="M168" s="871" t="s">
        <v>228</v>
      </c>
      <c r="N168" s="872">
        <v>2</v>
      </c>
      <c r="O168" s="990">
        <v>4</v>
      </c>
      <c r="P168" s="990">
        <f t="shared" si="11"/>
        <v>-2</v>
      </c>
      <c r="Q168" s="759">
        <f t="shared" si="15"/>
        <v>58.923072000000005</v>
      </c>
      <c r="R168" s="873">
        <v>4025</v>
      </c>
      <c r="S168" s="873">
        <f t="shared" si="16"/>
        <v>237165.36480000001</v>
      </c>
      <c r="T168" s="761"/>
      <c r="U168" s="867"/>
      <c r="V168" s="867"/>
      <c r="W168" s="867"/>
    </row>
    <row r="169" spans="1:23" s="866" customFormat="1" ht="21" customHeight="1">
      <c r="A169" s="866" t="s">
        <v>1278</v>
      </c>
      <c r="C169" s="755" t="s">
        <v>1775</v>
      </c>
      <c r="D169" s="756" t="s">
        <v>2257</v>
      </c>
      <c r="E169" s="757" t="s">
        <v>795</v>
      </c>
      <c r="F169" s="868">
        <v>1.5</v>
      </c>
      <c r="G169" s="869" t="s">
        <v>227</v>
      </c>
      <c r="H169" s="869">
        <v>90</v>
      </c>
      <c r="I169" s="869" t="s">
        <v>227</v>
      </c>
      <c r="J169" s="869"/>
      <c r="K169" s="869"/>
      <c r="L169" s="870">
        <v>130</v>
      </c>
      <c r="M169" s="871" t="s">
        <v>228</v>
      </c>
      <c r="N169" s="872">
        <v>22</v>
      </c>
      <c r="O169" s="990">
        <v>4</v>
      </c>
      <c r="P169" s="990">
        <f t="shared" si="11"/>
        <v>18</v>
      </c>
      <c r="Q169" s="759">
        <f t="shared" ref="Q169:Q171" si="17">F169*H169*L169*0.00000793*N169</f>
        <v>3.0617730000000001</v>
      </c>
      <c r="R169" s="873">
        <v>4100</v>
      </c>
      <c r="S169" s="873">
        <f t="shared" ref="S169:S171" si="18">Q169*R169</f>
        <v>12553.2693</v>
      </c>
      <c r="T169" s="761"/>
      <c r="U169" s="867"/>
      <c r="V169" s="867"/>
      <c r="W169" s="867"/>
    </row>
    <row r="170" spans="1:23" s="866" customFormat="1" ht="21" customHeight="1">
      <c r="A170" s="866" t="s">
        <v>1278</v>
      </c>
      <c r="C170" s="755" t="s">
        <v>1775</v>
      </c>
      <c r="D170" s="756" t="s">
        <v>2257</v>
      </c>
      <c r="E170" s="757" t="s">
        <v>795</v>
      </c>
      <c r="F170" s="868">
        <v>1.5</v>
      </c>
      <c r="G170" s="869" t="s">
        <v>227</v>
      </c>
      <c r="H170" s="869">
        <v>220</v>
      </c>
      <c r="I170" s="869" t="s">
        <v>227</v>
      </c>
      <c r="J170" s="869"/>
      <c r="K170" s="869"/>
      <c r="L170" s="870">
        <v>140</v>
      </c>
      <c r="M170" s="871" t="s">
        <v>228</v>
      </c>
      <c r="N170" s="872">
        <v>22</v>
      </c>
      <c r="O170" s="990">
        <v>4</v>
      </c>
      <c r="P170" s="990">
        <f t="shared" si="11"/>
        <v>18</v>
      </c>
      <c r="Q170" s="759">
        <f t="shared" si="17"/>
        <v>8.0600520000000007</v>
      </c>
      <c r="R170" s="873">
        <v>4100</v>
      </c>
      <c r="S170" s="873">
        <f t="shared" si="18"/>
        <v>33046.213200000006</v>
      </c>
      <c r="T170" s="761"/>
      <c r="U170" s="867"/>
      <c r="V170" s="867"/>
      <c r="W170" s="867"/>
    </row>
    <row r="171" spans="1:23" s="866" customFormat="1" ht="21" customHeight="1">
      <c r="A171" s="866" t="s">
        <v>1278</v>
      </c>
      <c r="C171" s="755" t="s">
        <v>1775</v>
      </c>
      <c r="D171" s="756" t="s">
        <v>2257</v>
      </c>
      <c r="E171" s="757" t="s">
        <v>795</v>
      </c>
      <c r="F171" s="868">
        <v>1.5</v>
      </c>
      <c r="G171" s="869" t="s">
        <v>227</v>
      </c>
      <c r="H171" s="869">
        <v>240</v>
      </c>
      <c r="I171" s="869" t="s">
        <v>227</v>
      </c>
      <c r="J171" s="869"/>
      <c r="K171" s="869"/>
      <c r="L171" s="870">
        <v>240</v>
      </c>
      <c r="M171" s="871" t="s">
        <v>228</v>
      </c>
      <c r="N171" s="872">
        <v>22</v>
      </c>
      <c r="O171" s="990"/>
      <c r="P171" s="990"/>
      <c r="Q171" s="759">
        <f t="shared" si="17"/>
        <v>15.073343999999999</v>
      </c>
      <c r="R171" s="873">
        <v>4100</v>
      </c>
      <c r="S171" s="873">
        <f t="shared" si="18"/>
        <v>61800.710399999996</v>
      </c>
      <c r="T171" s="761"/>
      <c r="U171" s="867"/>
      <c r="V171" s="867"/>
      <c r="W171" s="867"/>
    </row>
    <row r="172" spans="1:23" s="866" customFormat="1" ht="21" customHeight="1">
      <c r="C172" s="755" t="s">
        <v>1775</v>
      </c>
      <c r="D172" s="756" t="s">
        <v>2257</v>
      </c>
      <c r="E172" s="757" t="s">
        <v>797</v>
      </c>
      <c r="F172" s="868">
        <v>6</v>
      </c>
      <c r="G172" s="869"/>
      <c r="H172" s="869"/>
      <c r="I172" s="869"/>
      <c r="J172" s="869"/>
      <c r="K172" s="869"/>
      <c r="L172" s="870">
        <v>110</v>
      </c>
      <c r="M172" s="871" t="s">
        <v>228</v>
      </c>
      <c r="N172" s="872">
        <v>22</v>
      </c>
      <c r="O172" s="990">
        <v>8</v>
      </c>
      <c r="P172" s="990">
        <f t="shared" si="11"/>
        <v>14</v>
      </c>
      <c r="Q172" s="762"/>
      <c r="R172" s="873">
        <v>1687</v>
      </c>
      <c r="S172" s="873">
        <f t="shared" ref="S172:S176" si="19">N172*R172</f>
        <v>37114</v>
      </c>
      <c r="T172" s="761"/>
      <c r="U172" s="867"/>
      <c r="V172" s="867"/>
      <c r="W172" s="867"/>
    </row>
    <row r="173" spans="1:23" s="866" customFormat="1" ht="21" customHeight="1">
      <c r="A173" s="866" t="s">
        <v>2251</v>
      </c>
      <c r="C173" s="755" t="s">
        <v>1775</v>
      </c>
      <c r="D173" s="756" t="s">
        <v>1781</v>
      </c>
      <c r="E173" s="757" t="s">
        <v>798</v>
      </c>
      <c r="F173" s="868" t="s">
        <v>338</v>
      </c>
      <c r="G173" s="869" t="s">
        <v>227</v>
      </c>
      <c r="H173" s="869" t="s">
        <v>343</v>
      </c>
      <c r="I173" s="869"/>
      <c r="J173" s="869"/>
      <c r="K173" s="869"/>
      <c r="L173" s="870"/>
      <c r="M173" s="871" t="s">
        <v>228</v>
      </c>
      <c r="N173" s="872">
        <f>$U$5*2</f>
        <v>24</v>
      </c>
      <c r="O173" s="990">
        <v>48</v>
      </c>
      <c r="P173" s="990">
        <f t="shared" si="11"/>
        <v>-24</v>
      </c>
      <c r="Q173" s="762"/>
      <c r="R173" s="873">
        <v>246</v>
      </c>
      <c r="S173" s="873">
        <f t="shared" si="19"/>
        <v>5904</v>
      </c>
      <c r="T173" s="761"/>
      <c r="U173" s="867"/>
      <c r="V173" s="867"/>
      <c r="W173" s="867"/>
    </row>
    <row r="174" spans="1:23" s="866" customFormat="1" ht="21" customHeight="1">
      <c r="A174" s="866" t="s">
        <v>1249</v>
      </c>
      <c r="C174" s="755" t="s">
        <v>1775</v>
      </c>
      <c r="D174" s="756" t="s">
        <v>800</v>
      </c>
      <c r="E174" s="757" t="s">
        <v>800</v>
      </c>
      <c r="F174" s="868" t="s">
        <v>338</v>
      </c>
      <c r="G174" s="869"/>
      <c r="H174" s="869"/>
      <c r="I174" s="869"/>
      <c r="J174" s="869"/>
      <c r="K174" s="869"/>
      <c r="L174" s="870"/>
      <c r="M174" s="871" t="s">
        <v>228</v>
      </c>
      <c r="N174" s="872">
        <f>N173</f>
        <v>24</v>
      </c>
      <c r="O174" s="990">
        <v>48</v>
      </c>
      <c r="P174" s="990">
        <f t="shared" si="11"/>
        <v>-24</v>
      </c>
      <c r="Q174" s="762"/>
      <c r="R174" s="873">
        <v>30.9</v>
      </c>
      <c r="S174" s="873">
        <f t="shared" si="19"/>
        <v>741.59999999999991</v>
      </c>
      <c r="T174" s="761"/>
      <c r="U174" s="867"/>
      <c r="V174" s="867"/>
      <c r="W174" s="867"/>
    </row>
    <row r="175" spans="1:23" s="866" customFormat="1" ht="21" customHeight="1">
      <c r="A175" s="866" t="s">
        <v>1257</v>
      </c>
      <c r="C175" s="755" t="s">
        <v>1775</v>
      </c>
      <c r="D175" s="756" t="s">
        <v>801</v>
      </c>
      <c r="E175" s="757" t="s">
        <v>801</v>
      </c>
      <c r="F175" s="868" t="s">
        <v>338</v>
      </c>
      <c r="G175" s="869"/>
      <c r="H175" s="869"/>
      <c r="I175" s="869"/>
      <c r="J175" s="869"/>
      <c r="K175" s="869"/>
      <c r="L175" s="870"/>
      <c r="M175" s="871" t="s">
        <v>228</v>
      </c>
      <c r="N175" s="872">
        <f>N173</f>
        <v>24</v>
      </c>
      <c r="O175" s="990">
        <v>48</v>
      </c>
      <c r="P175" s="990">
        <f t="shared" si="11"/>
        <v>-24</v>
      </c>
      <c r="Q175" s="762"/>
      <c r="R175" s="873">
        <v>30.15</v>
      </c>
      <c r="S175" s="873">
        <f t="shared" si="19"/>
        <v>723.59999999999991</v>
      </c>
      <c r="T175" s="761"/>
      <c r="U175" s="867"/>
      <c r="V175" s="867"/>
      <c r="W175" s="867"/>
    </row>
    <row r="176" spans="1:23" s="866" customFormat="1" ht="21" customHeight="1">
      <c r="C176" s="755" t="s">
        <v>1775</v>
      </c>
      <c r="D176" s="756" t="s">
        <v>2268</v>
      </c>
      <c r="E176" s="757" t="s">
        <v>2269</v>
      </c>
      <c r="F176" s="868" t="s">
        <v>2326</v>
      </c>
      <c r="G176" s="869" t="s">
        <v>227</v>
      </c>
      <c r="H176" s="869">
        <v>243</v>
      </c>
      <c r="I176" s="869"/>
      <c r="J176" s="869"/>
      <c r="K176" s="869"/>
      <c r="L176" s="870"/>
      <c r="M176" s="871"/>
      <c r="N176" s="872">
        <f>$U$5*2</f>
        <v>24</v>
      </c>
      <c r="O176" s="990">
        <v>24</v>
      </c>
      <c r="P176" s="990">
        <f t="shared" si="11"/>
        <v>0</v>
      </c>
      <c r="Q176" s="856" t="s">
        <v>2471</v>
      </c>
      <c r="R176" s="873">
        <v>27440</v>
      </c>
      <c r="S176" s="873">
        <f t="shared" si="19"/>
        <v>658560</v>
      </c>
      <c r="T176" s="761"/>
      <c r="U176" s="867"/>
      <c r="V176" s="867"/>
      <c r="W176" s="867"/>
    </row>
    <row r="177" spans="1:23" s="866" customFormat="1" ht="21" customHeight="1">
      <c r="C177" s="755" t="s">
        <v>1775</v>
      </c>
      <c r="D177" s="756" t="s">
        <v>2327</v>
      </c>
      <c r="E177" s="757" t="s">
        <v>795</v>
      </c>
      <c r="F177" s="868">
        <v>2</v>
      </c>
      <c r="G177" s="869"/>
      <c r="H177" s="869">
        <v>220</v>
      </c>
      <c r="I177" s="869"/>
      <c r="J177" s="869"/>
      <c r="K177" s="869"/>
      <c r="L177" s="870">
        <v>260</v>
      </c>
      <c r="M177" s="871" t="s">
        <v>2284</v>
      </c>
      <c r="N177" s="872">
        <f>$U$5*2</f>
        <v>24</v>
      </c>
      <c r="O177" s="990">
        <v>24</v>
      </c>
      <c r="P177" s="990">
        <f t="shared" ref="P177:P178" si="20">N177-O177</f>
        <v>0</v>
      </c>
      <c r="Q177" s="856"/>
      <c r="R177" s="873">
        <v>4116</v>
      </c>
      <c r="S177" s="873">
        <f t="shared" ref="S177:S178" si="21">N177*R177</f>
        <v>98784</v>
      </c>
      <c r="T177" s="761"/>
      <c r="U177" s="867"/>
      <c r="V177" s="867"/>
      <c r="W177" s="867"/>
    </row>
    <row r="178" spans="1:23" s="866" customFormat="1" ht="21" customHeight="1">
      <c r="C178" s="755" t="s">
        <v>1775</v>
      </c>
      <c r="D178" s="756" t="s">
        <v>2328</v>
      </c>
      <c r="E178" s="757" t="s">
        <v>795</v>
      </c>
      <c r="F178" s="868">
        <v>2</v>
      </c>
      <c r="G178" s="869"/>
      <c r="H178" s="869">
        <v>190</v>
      </c>
      <c r="I178" s="869"/>
      <c r="J178" s="869"/>
      <c r="K178" s="869"/>
      <c r="L178" s="870">
        <v>230</v>
      </c>
      <c r="M178" s="871" t="s">
        <v>228</v>
      </c>
      <c r="N178" s="872">
        <f>$U$5*2</f>
        <v>24</v>
      </c>
      <c r="O178" s="990">
        <v>24</v>
      </c>
      <c r="P178" s="990">
        <f t="shared" si="20"/>
        <v>0</v>
      </c>
      <c r="Q178" s="856"/>
      <c r="R178" s="873">
        <v>3144</v>
      </c>
      <c r="S178" s="873">
        <f t="shared" si="21"/>
        <v>75456</v>
      </c>
      <c r="T178" s="761"/>
      <c r="U178" s="867"/>
      <c r="V178" s="867"/>
      <c r="W178" s="867"/>
    </row>
    <row r="179" spans="1:23" s="866" customFormat="1" ht="21" customHeight="1">
      <c r="A179" s="866" t="s">
        <v>2250</v>
      </c>
      <c r="C179" s="755" t="s">
        <v>1775</v>
      </c>
      <c r="D179" s="756" t="s">
        <v>1782</v>
      </c>
      <c r="E179" s="757" t="s">
        <v>795</v>
      </c>
      <c r="F179" s="868">
        <v>2</v>
      </c>
      <c r="G179" s="869"/>
      <c r="H179" s="869">
        <v>125</v>
      </c>
      <c r="I179" s="869"/>
      <c r="J179" s="869"/>
      <c r="K179" s="869"/>
      <c r="L179" s="870">
        <v>125</v>
      </c>
      <c r="M179" s="871" t="s">
        <v>228</v>
      </c>
      <c r="N179" s="872">
        <f>N176</f>
        <v>24</v>
      </c>
      <c r="O179" s="990">
        <v>24</v>
      </c>
      <c r="P179" s="990">
        <f t="shared" si="11"/>
        <v>0</v>
      </c>
      <c r="Q179" s="759">
        <f>F179*H179*L179*0.00000793*N179</f>
        <v>5.9475000000000007</v>
      </c>
      <c r="R179" s="873">
        <v>4025</v>
      </c>
      <c r="S179" s="873">
        <f t="shared" ref="S179" si="22">Q179*R179</f>
        <v>23938.687500000004</v>
      </c>
      <c r="T179" s="761"/>
      <c r="U179" s="867"/>
      <c r="V179" s="867"/>
      <c r="W179" s="867"/>
    </row>
    <row r="180" spans="1:23" s="866" customFormat="1" ht="21" customHeight="1">
      <c r="C180" s="755" t="s">
        <v>1775</v>
      </c>
      <c r="D180" s="756" t="s">
        <v>2270</v>
      </c>
      <c r="E180" s="757" t="s">
        <v>818</v>
      </c>
      <c r="F180" s="868">
        <v>3</v>
      </c>
      <c r="G180" s="869" t="s">
        <v>227</v>
      </c>
      <c r="H180" s="869">
        <v>100</v>
      </c>
      <c r="I180" s="869" t="s">
        <v>227</v>
      </c>
      <c r="J180" s="869">
        <v>40</v>
      </c>
      <c r="K180" s="869"/>
      <c r="L180" s="870">
        <v>3690</v>
      </c>
      <c r="M180" s="871" t="s">
        <v>228</v>
      </c>
      <c r="N180" s="872">
        <v>2</v>
      </c>
      <c r="O180" s="990">
        <v>192</v>
      </c>
      <c r="P180" s="990">
        <f t="shared" si="11"/>
        <v>-190</v>
      </c>
      <c r="Q180" s="759"/>
      <c r="R180" s="873">
        <v>140730</v>
      </c>
      <c r="S180" s="873">
        <f t="shared" ref="S180" si="23">N180*R180</f>
        <v>281460</v>
      </c>
      <c r="T180" s="761"/>
      <c r="U180" s="867"/>
      <c r="V180" s="867"/>
      <c r="W180" s="867"/>
    </row>
    <row r="181" spans="1:23" s="866" customFormat="1" ht="21" customHeight="1">
      <c r="A181" s="866" t="s">
        <v>2252</v>
      </c>
      <c r="C181" s="755" t="s">
        <v>1775</v>
      </c>
      <c r="D181" s="756" t="s">
        <v>2270</v>
      </c>
      <c r="E181" s="757" t="s">
        <v>795</v>
      </c>
      <c r="F181" s="868">
        <v>9</v>
      </c>
      <c r="G181" s="869" t="s">
        <v>227</v>
      </c>
      <c r="H181" s="869">
        <v>200</v>
      </c>
      <c r="I181" s="869" t="s">
        <v>227</v>
      </c>
      <c r="J181" s="869"/>
      <c r="K181" s="869"/>
      <c r="L181" s="870">
        <v>110</v>
      </c>
      <c r="M181" s="871" t="s">
        <v>228</v>
      </c>
      <c r="N181" s="872">
        <v>4</v>
      </c>
      <c r="O181" s="990">
        <v>24</v>
      </c>
      <c r="P181" s="990">
        <f t="shared" ref="P181" si="24">N181-O181</f>
        <v>-20</v>
      </c>
      <c r="Q181" s="759">
        <f>F181*H181*L181*0.00000793*N181</f>
        <v>6.2805600000000004</v>
      </c>
      <c r="R181" s="873">
        <v>4100</v>
      </c>
      <c r="S181" s="873">
        <f t="shared" ref="S181:S183" si="25">Q181*R181</f>
        <v>25750.296000000002</v>
      </c>
      <c r="T181" s="761"/>
      <c r="U181" s="867"/>
      <c r="V181" s="867"/>
      <c r="W181" s="867"/>
    </row>
    <row r="182" spans="1:23" s="866" customFormat="1" ht="21" customHeight="1">
      <c r="A182" s="866" t="s">
        <v>1274</v>
      </c>
      <c r="C182" s="755" t="s">
        <v>1775</v>
      </c>
      <c r="D182" s="756" t="s">
        <v>2271</v>
      </c>
      <c r="E182" s="757" t="s">
        <v>795</v>
      </c>
      <c r="F182" s="868">
        <v>6</v>
      </c>
      <c r="G182" s="869" t="s">
        <v>227</v>
      </c>
      <c r="H182" s="869">
        <v>100</v>
      </c>
      <c r="I182" s="869" t="s">
        <v>227</v>
      </c>
      <c r="J182" s="869"/>
      <c r="K182" s="869"/>
      <c r="L182" s="870">
        <v>100</v>
      </c>
      <c r="M182" s="871" t="s">
        <v>228</v>
      </c>
      <c r="N182" s="872">
        <f>N176</f>
        <v>24</v>
      </c>
      <c r="O182" s="990"/>
      <c r="P182" s="990"/>
      <c r="Q182" s="759">
        <f t="shared" ref="Q182:Q183" si="26">F182*H182*L182*0.00000793*N182</f>
        <v>11.4192</v>
      </c>
      <c r="R182" s="873">
        <v>4100</v>
      </c>
      <c r="S182" s="873">
        <f t="shared" si="25"/>
        <v>46818.720000000001</v>
      </c>
      <c r="T182" s="761"/>
      <c r="U182" s="867"/>
      <c r="V182" s="867"/>
      <c r="W182" s="867"/>
    </row>
    <row r="183" spans="1:23" s="866" customFormat="1" ht="21" customHeight="1">
      <c r="A183" s="866" t="s">
        <v>1274</v>
      </c>
      <c r="C183" s="755" t="s">
        <v>1775</v>
      </c>
      <c r="D183" s="756" t="s">
        <v>2271</v>
      </c>
      <c r="E183" s="757" t="s">
        <v>795</v>
      </c>
      <c r="F183" s="868">
        <v>6</v>
      </c>
      <c r="G183" s="869" t="s">
        <v>227</v>
      </c>
      <c r="H183" s="869">
        <v>32</v>
      </c>
      <c r="I183" s="869" t="s">
        <v>227</v>
      </c>
      <c r="J183" s="869"/>
      <c r="K183" s="869"/>
      <c r="L183" s="870">
        <v>100</v>
      </c>
      <c r="M183" s="871" t="s">
        <v>228</v>
      </c>
      <c r="N183" s="872">
        <f>N182</f>
        <v>24</v>
      </c>
      <c r="O183" s="990"/>
      <c r="P183" s="990"/>
      <c r="Q183" s="759">
        <f t="shared" si="26"/>
        <v>3.6541440000000001</v>
      </c>
      <c r="R183" s="873">
        <v>4100</v>
      </c>
      <c r="S183" s="873">
        <f t="shared" si="25"/>
        <v>14981.990400000001</v>
      </c>
      <c r="T183" s="761"/>
      <c r="U183" s="867"/>
      <c r="V183" s="867"/>
      <c r="W183" s="867"/>
    </row>
    <row r="184" spans="1:23" s="866" customFormat="1" ht="21" customHeight="1">
      <c r="C184" s="755" t="s">
        <v>1775</v>
      </c>
      <c r="D184" s="756" t="s">
        <v>2271</v>
      </c>
      <c r="E184" s="757" t="s">
        <v>797</v>
      </c>
      <c r="F184" s="868">
        <v>120</v>
      </c>
      <c r="G184" s="869" t="s">
        <v>227</v>
      </c>
      <c r="H184" s="869"/>
      <c r="I184" s="869"/>
      <c r="J184" s="869"/>
      <c r="K184" s="869"/>
      <c r="L184" s="870">
        <v>25</v>
      </c>
      <c r="M184" s="871" t="s">
        <v>2318</v>
      </c>
      <c r="N184" s="872">
        <f>N182</f>
        <v>24</v>
      </c>
      <c r="O184" s="990"/>
      <c r="P184" s="990"/>
      <c r="Q184" s="759"/>
      <c r="R184" s="873">
        <v>5227</v>
      </c>
      <c r="S184" s="873">
        <f t="shared" ref="S184:S185" si="27">N184*R184</f>
        <v>125448</v>
      </c>
      <c r="T184" s="761"/>
      <c r="U184" s="867"/>
      <c r="V184" s="867"/>
      <c r="W184" s="867"/>
    </row>
    <row r="185" spans="1:23" s="866" customFormat="1" ht="21" customHeight="1">
      <c r="C185" s="755" t="s">
        <v>1775</v>
      </c>
      <c r="D185" s="756" t="s">
        <v>2271</v>
      </c>
      <c r="E185" s="757" t="s">
        <v>797</v>
      </c>
      <c r="F185" s="868">
        <v>12</v>
      </c>
      <c r="G185" s="869"/>
      <c r="H185" s="869"/>
      <c r="I185" s="869"/>
      <c r="J185" s="869"/>
      <c r="K185" s="869"/>
      <c r="L185" s="870">
        <v>200</v>
      </c>
      <c r="M185" s="871" t="s">
        <v>228</v>
      </c>
      <c r="N185" s="872">
        <f>N182*4</f>
        <v>96</v>
      </c>
      <c r="O185" s="990"/>
      <c r="P185" s="990"/>
      <c r="Q185" s="759"/>
      <c r="R185" s="873">
        <v>1049</v>
      </c>
      <c r="S185" s="873">
        <f t="shared" si="27"/>
        <v>100704</v>
      </c>
      <c r="T185" s="761"/>
      <c r="U185" s="867"/>
      <c r="V185" s="867"/>
      <c r="W185" s="867"/>
    </row>
    <row r="186" spans="1:23" s="866" customFormat="1" ht="21" customHeight="1">
      <c r="A186" s="866" t="s">
        <v>1272</v>
      </c>
      <c r="C186" s="755" t="s">
        <v>1775</v>
      </c>
      <c r="D186" s="756" t="s">
        <v>2271</v>
      </c>
      <c r="E186" s="757" t="s">
        <v>798</v>
      </c>
      <c r="F186" s="868" t="s">
        <v>356</v>
      </c>
      <c r="G186" s="869" t="s">
        <v>227</v>
      </c>
      <c r="H186" s="869" t="s">
        <v>2248</v>
      </c>
      <c r="I186" s="869"/>
      <c r="J186" s="869"/>
      <c r="K186" s="869"/>
      <c r="L186" s="870"/>
      <c r="M186" s="871" t="s">
        <v>228</v>
      </c>
      <c r="N186" s="872">
        <f>N185</f>
        <v>96</v>
      </c>
      <c r="O186" s="990"/>
      <c r="P186" s="990"/>
      <c r="Q186" s="759"/>
      <c r="R186" s="873">
        <v>52</v>
      </c>
      <c r="S186" s="873">
        <f>N186*R186</f>
        <v>4992</v>
      </c>
      <c r="T186" s="761"/>
      <c r="U186" s="867"/>
      <c r="V186" s="867"/>
      <c r="W186" s="867"/>
    </row>
    <row r="187" spans="1:23" s="866" customFormat="1" ht="21" customHeight="1">
      <c r="A187" s="866" t="s">
        <v>2254</v>
      </c>
      <c r="C187" s="755" t="s">
        <v>1775</v>
      </c>
      <c r="D187" s="756" t="s">
        <v>2271</v>
      </c>
      <c r="E187" s="757" t="s">
        <v>799</v>
      </c>
      <c r="F187" s="868" t="s">
        <v>356</v>
      </c>
      <c r="G187" s="869"/>
      <c r="H187" s="869"/>
      <c r="I187" s="869"/>
      <c r="J187" s="869"/>
      <c r="K187" s="869"/>
      <c r="L187" s="870"/>
      <c r="M187" s="871" t="s">
        <v>228</v>
      </c>
      <c r="N187" s="872">
        <f>N186</f>
        <v>96</v>
      </c>
      <c r="O187" s="990"/>
      <c r="P187" s="990"/>
      <c r="Q187" s="759"/>
      <c r="R187" s="873">
        <v>21.7</v>
      </c>
      <c r="S187" s="873">
        <f>N187*R187</f>
        <v>2083.1999999999998</v>
      </c>
      <c r="T187" s="761"/>
      <c r="U187" s="867"/>
      <c r="V187" s="867"/>
      <c r="W187" s="867"/>
    </row>
    <row r="188" spans="1:23" s="866" customFormat="1" ht="21" customHeight="1">
      <c r="A188" s="866" t="s">
        <v>1259</v>
      </c>
      <c r="C188" s="755" t="s">
        <v>1775</v>
      </c>
      <c r="D188" s="756" t="s">
        <v>2271</v>
      </c>
      <c r="E188" s="757" t="s">
        <v>800</v>
      </c>
      <c r="F188" s="868" t="s">
        <v>356</v>
      </c>
      <c r="G188" s="869"/>
      <c r="H188" s="869"/>
      <c r="I188" s="869"/>
      <c r="J188" s="869"/>
      <c r="K188" s="869"/>
      <c r="L188" s="870"/>
      <c r="M188" s="871" t="s">
        <v>228</v>
      </c>
      <c r="N188" s="872">
        <f>N186</f>
        <v>96</v>
      </c>
      <c r="O188" s="990"/>
      <c r="P188" s="990"/>
      <c r="Q188" s="759"/>
      <c r="R188" s="873">
        <v>12.1</v>
      </c>
      <c r="S188" s="873">
        <f t="shared" ref="S188:S191" si="28">N188*R188</f>
        <v>1161.5999999999999</v>
      </c>
      <c r="T188" s="761"/>
      <c r="U188" s="867"/>
      <c r="V188" s="867"/>
      <c r="W188" s="867"/>
    </row>
    <row r="189" spans="1:23" s="866" customFormat="1" ht="21" customHeight="1">
      <c r="A189" s="866" t="s">
        <v>1260</v>
      </c>
      <c r="C189" s="755" t="s">
        <v>1775</v>
      </c>
      <c r="D189" s="756" t="s">
        <v>2271</v>
      </c>
      <c r="E189" s="757" t="s">
        <v>801</v>
      </c>
      <c r="F189" s="868" t="s">
        <v>356</v>
      </c>
      <c r="G189" s="869"/>
      <c r="H189" s="869"/>
      <c r="I189" s="869"/>
      <c r="J189" s="869"/>
      <c r="K189" s="869"/>
      <c r="L189" s="870"/>
      <c r="M189" s="871" t="s">
        <v>228</v>
      </c>
      <c r="N189" s="872">
        <f>N186*2</f>
        <v>192</v>
      </c>
      <c r="O189" s="990"/>
      <c r="P189" s="990"/>
      <c r="Q189" s="759"/>
      <c r="R189" s="873">
        <v>8.43</v>
      </c>
      <c r="S189" s="873">
        <f t="shared" si="28"/>
        <v>1618.56</v>
      </c>
      <c r="T189" s="761"/>
      <c r="U189" s="867"/>
      <c r="V189" s="867"/>
      <c r="W189" s="867"/>
    </row>
    <row r="190" spans="1:23" s="866" customFormat="1" ht="21" customHeight="1">
      <c r="C190" s="755" t="s">
        <v>1775</v>
      </c>
      <c r="D190" s="756" t="s">
        <v>2271</v>
      </c>
      <c r="E190" s="757" t="s">
        <v>812</v>
      </c>
      <c r="F190" s="868" t="s">
        <v>2249</v>
      </c>
      <c r="G190" s="869"/>
      <c r="H190" s="869"/>
      <c r="I190" s="869"/>
      <c r="J190" s="869"/>
      <c r="K190" s="869"/>
      <c r="L190" s="870">
        <v>100</v>
      </c>
      <c r="M190" s="871" t="s">
        <v>228</v>
      </c>
      <c r="N190" s="872">
        <f>N186</f>
        <v>96</v>
      </c>
      <c r="O190" s="990"/>
      <c r="P190" s="990"/>
      <c r="Q190" s="759"/>
      <c r="R190" s="873">
        <v>513</v>
      </c>
      <c r="S190" s="873">
        <f t="shared" si="28"/>
        <v>49248</v>
      </c>
      <c r="T190" s="761"/>
      <c r="U190" s="867"/>
      <c r="V190" s="867"/>
      <c r="W190" s="867"/>
    </row>
    <row r="191" spans="1:23" s="866" customFormat="1" ht="21" customHeight="1">
      <c r="C191" s="755" t="s">
        <v>1775</v>
      </c>
      <c r="D191" s="756" t="s">
        <v>2272</v>
      </c>
      <c r="E191" s="757" t="s">
        <v>818</v>
      </c>
      <c r="F191" s="868">
        <v>2</v>
      </c>
      <c r="G191" s="869" t="s">
        <v>227</v>
      </c>
      <c r="H191" s="869">
        <v>100</v>
      </c>
      <c r="I191" s="869" t="s">
        <v>227</v>
      </c>
      <c r="J191" s="869">
        <v>100</v>
      </c>
      <c r="K191" s="869"/>
      <c r="L191" s="870">
        <v>3630</v>
      </c>
      <c r="M191" s="871" t="s">
        <v>228</v>
      </c>
      <c r="N191" s="872">
        <v>2</v>
      </c>
      <c r="O191" s="990"/>
      <c r="P191" s="990"/>
      <c r="Q191" s="759"/>
      <c r="R191" s="873">
        <v>165849</v>
      </c>
      <c r="S191" s="873">
        <f t="shared" si="28"/>
        <v>331698</v>
      </c>
      <c r="T191" s="761"/>
      <c r="U191" s="867"/>
      <c r="V191" s="867"/>
      <c r="W191" s="867"/>
    </row>
    <row r="192" spans="1:23" s="866" customFormat="1" ht="21" customHeight="1">
      <c r="A192" s="866" t="s">
        <v>1278</v>
      </c>
      <c r="C192" s="755" t="s">
        <v>1775</v>
      </c>
      <c r="D192" s="756" t="s">
        <v>2272</v>
      </c>
      <c r="E192" s="757" t="s">
        <v>795</v>
      </c>
      <c r="F192" s="868">
        <v>1.5</v>
      </c>
      <c r="G192" s="869" t="s">
        <v>227</v>
      </c>
      <c r="H192" s="869">
        <v>100</v>
      </c>
      <c r="I192" s="869" t="s">
        <v>227</v>
      </c>
      <c r="J192" s="869"/>
      <c r="K192" s="869"/>
      <c r="L192" s="870">
        <v>100</v>
      </c>
      <c r="M192" s="871" t="s">
        <v>228</v>
      </c>
      <c r="N192" s="872">
        <v>4</v>
      </c>
      <c r="O192" s="990"/>
      <c r="P192" s="990"/>
      <c r="Q192" s="759">
        <f t="shared" ref="Q192" si="29">F192*H192*L192*0.00000793*N192</f>
        <v>0.4758</v>
      </c>
      <c r="R192" s="873">
        <v>4100</v>
      </c>
      <c r="S192" s="873">
        <f t="shared" ref="S192" si="30">Q192*R192</f>
        <v>1950.78</v>
      </c>
      <c r="T192" s="761"/>
      <c r="U192" s="867"/>
      <c r="V192" s="867"/>
      <c r="W192" s="867"/>
    </row>
    <row r="193" spans="1:23" s="866" customFormat="1" ht="21" customHeight="1">
      <c r="C193" s="755" t="s">
        <v>1775</v>
      </c>
      <c r="D193" s="756" t="s">
        <v>2272</v>
      </c>
      <c r="E193" s="757" t="s">
        <v>812</v>
      </c>
      <c r="F193" s="868" t="s">
        <v>754</v>
      </c>
      <c r="G193" s="869"/>
      <c r="H193" s="869"/>
      <c r="I193" s="869"/>
      <c r="J193" s="869"/>
      <c r="K193" s="869"/>
      <c r="L193" s="870">
        <v>50</v>
      </c>
      <c r="M193" s="871" t="s">
        <v>228</v>
      </c>
      <c r="N193" s="872">
        <v>4</v>
      </c>
      <c r="O193" s="990"/>
      <c r="P193" s="990"/>
      <c r="Q193" s="759"/>
      <c r="R193" s="873">
        <v>1292</v>
      </c>
      <c r="S193" s="873">
        <f t="shared" ref="S193" si="31">N193*R193</f>
        <v>5168</v>
      </c>
      <c r="T193" s="761"/>
      <c r="U193" s="867"/>
      <c r="V193" s="867"/>
      <c r="W193" s="867"/>
    </row>
    <row r="194" spans="1:23" s="866" customFormat="1" ht="21" customHeight="1">
      <c r="C194" s="755" t="s">
        <v>1775</v>
      </c>
      <c r="D194" s="756" t="s">
        <v>2272</v>
      </c>
      <c r="E194" s="757" t="s">
        <v>797</v>
      </c>
      <c r="F194" s="868">
        <v>40</v>
      </c>
      <c r="G194" s="869"/>
      <c r="H194" s="869"/>
      <c r="I194" s="869"/>
      <c r="J194" s="869"/>
      <c r="K194" s="869"/>
      <c r="L194" s="870">
        <v>55</v>
      </c>
      <c r="M194" s="871" t="s">
        <v>228</v>
      </c>
      <c r="N194" s="872">
        <f>U5*2</f>
        <v>24</v>
      </c>
      <c r="O194" s="990"/>
      <c r="P194" s="990"/>
      <c r="Q194" s="759"/>
      <c r="R194" s="873">
        <v>4106</v>
      </c>
      <c r="S194" s="873">
        <f t="shared" ref="S194:S196" si="32">N194*R194</f>
        <v>98544</v>
      </c>
      <c r="T194" s="761"/>
      <c r="U194" s="867"/>
      <c r="V194" s="867"/>
      <c r="W194" s="867"/>
    </row>
    <row r="195" spans="1:23" s="866" customFormat="1" ht="21" customHeight="1">
      <c r="C195" s="755" t="s">
        <v>1775</v>
      </c>
      <c r="D195" s="756" t="s">
        <v>2329</v>
      </c>
      <c r="E195" s="757" t="s">
        <v>1186</v>
      </c>
      <c r="F195" s="868" t="s">
        <v>2285</v>
      </c>
      <c r="G195" s="869"/>
      <c r="H195" s="869"/>
      <c r="I195" s="869"/>
      <c r="J195" s="869"/>
      <c r="K195" s="869"/>
      <c r="L195" s="870"/>
      <c r="M195" s="871" t="s">
        <v>228</v>
      </c>
      <c r="N195" s="872">
        <f>N194</f>
        <v>24</v>
      </c>
      <c r="O195" s="990"/>
      <c r="P195" s="990"/>
      <c r="Q195" s="759"/>
      <c r="R195" s="873">
        <v>3200</v>
      </c>
      <c r="S195" s="873">
        <f t="shared" si="32"/>
        <v>76800</v>
      </c>
      <c r="T195" s="761"/>
      <c r="U195" s="867"/>
      <c r="V195" s="867"/>
      <c r="W195" s="867"/>
    </row>
    <row r="196" spans="1:23" s="866" customFormat="1" ht="21" customHeight="1">
      <c r="C196" s="755" t="s">
        <v>1775</v>
      </c>
      <c r="D196" s="756" t="s">
        <v>2330</v>
      </c>
      <c r="E196" s="757" t="s">
        <v>795</v>
      </c>
      <c r="F196" s="868">
        <v>1</v>
      </c>
      <c r="G196" s="869" t="s">
        <v>227</v>
      </c>
      <c r="H196" s="869">
        <v>200</v>
      </c>
      <c r="I196" s="869" t="s">
        <v>227</v>
      </c>
      <c r="J196" s="869"/>
      <c r="K196" s="869"/>
      <c r="L196" s="870">
        <v>3630</v>
      </c>
      <c r="M196" s="871" t="s">
        <v>228</v>
      </c>
      <c r="N196" s="872">
        <v>2</v>
      </c>
      <c r="O196" s="990"/>
      <c r="P196" s="990"/>
      <c r="Q196" s="759"/>
      <c r="R196" s="873">
        <v>26353</v>
      </c>
      <c r="S196" s="873">
        <f t="shared" si="32"/>
        <v>52706</v>
      </c>
      <c r="T196" s="761"/>
      <c r="U196" s="867"/>
      <c r="V196" s="867"/>
      <c r="W196" s="867"/>
    </row>
    <row r="197" spans="1:23" s="866" customFormat="1" ht="21" customHeight="1">
      <c r="A197" s="866" t="s">
        <v>1282</v>
      </c>
      <c r="C197" s="755" t="s">
        <v>1775</v>
      </c>
      <c r="D197" s="756" t="s">
        <v>802</v>
      </c>
      <c r="E197" s="757" t="s">
        <v>802</v>
      </c>
      <c r="F197" s="868">
        <v>5202</v>
      </c>
      <c r="G197" s="869"/>
      <c r="H197" s="869"/>
      <c r="I197" s="869"/>
      <c r="J197" s="869"/>
      <c r="K197" s="869"/>
      <c r="L197" s="870"/>
      <c r="M197" s="871"/>
      <c r="N197" s="872">
        <v>4</v>
      </c>
      <c r="O197" s="990">
        <v>4</v>
      </c>
      <c r="P197" s="990">
        <f t="shared" si="11"/>
        <v>0</v>
      </c>
      <c r="Q197" s="762"/>
      <c r="R197" s="873">
        <v>16497</v>
      </c>
      <c r="S197" s="873">
        <f>N197*R197</f>
        <v>65988</v>
      </c>
      <c r="T197" s="761"/>
      <c r="U197" s="867"/>
      <c r="V197" s="867"/>
      <c r="W197" s="867"/>
    </row>
    <row r="198" spans="1:23" s="866" customFormat="1" ht="21" customHeight="1">
      <c r="C198" s="755" t="s">
        <v>1775</v>
      </c>
      <c r="D198" s="756" t="s">
        <v>819</v>
      </c>
      <c r="E198" s="757" t="s">
        <v>795</v>
      </c>
      <c r="F198" s="868">
        <v>16</v>
      </c>
      <c r="G198" s="869" t="s">
        <v>227</v>
      </c>
      <c r="H198" s="869">
        <v>70</v>
      </c>
      <c r="I198" s="869" t="s">
        <v>227</v>
      </c>
      <c r="J198" s="869"/>
      <c r="K198" s="869"/>
      <c r="L198" s="870">
        <v>140</v>
      </c>
      <c r="M198" s="871" t="s">
        <v>228</v>
      </c>
      <c r="N198" s="872">
        <v>4</v>
      </c>
      <c r="O198" s="990">
        <v>4</v>
      </c>
      <c r="P198" s="990">
        <f t="shared" si="11"/>
        <v>0</v>
      </c>
      <c r="Q198" s="759">
        <f>F198*H198*L198*0.00000793*N198</f>
        <v>4.9736960000000003</v>
      </c>
      <c r="R198" s="873">
        <v>5692</v>
      </c>
      <c r="S198" s="873">
        <f>Q198*R198</f>
        <v>28310.277632000001</v>
      </c>
      <c r="T198" s="761"/>
      <c r="U198" s="867"/>
      <c r="V198" s="867"/>
      <c r="W198" s="867"/>
    </row>
    <row r="199" spans="1:23" s="866" customFormat="1" ht="21" customHeight="1">
      <c r="A199" s="866" t="s">
        <v>1274</v>
      </c>
      <c r="C199" s="755" t="s">
        <v>1775</v>
      </c>
      <c r="D199" s="756" t="s">
        <v>1783</v>
      </c>
      <c r="E199" s="757" t="s">
        <v>795</v>
      </c>
      <c r="F199" s="868">
        <v>9</v>
      </c>
      <c r="G199" s="869" t="s">
        <v>227</v>
      </c>
      <c r="H199" s="869">
        <v>80</v>
      </c>
      <c r="I199" s="869" t="s">
        <v>227</v>
      </c>
      <c r="J199" s="869"/>
      <c r="K199" s="869"/>
      <c r="L199" s="870">
        <v>127</v>
      </c>
      <c r="M199" s="871" t="s">
        <v>228</v>
      </c>
      <c r="N199" s="872">
        <v>4</v>
      </c>
      <c r="O199" s="990">
        <v>4</v>
      </c>
      <c r="P199" s="990">
        <f t="shared" si="11"/>
        <v>0</v>
      </c>
      <c r="Q199" s="759">
        <f>F199*H199*L199*0.00000793*N199</f>
        <v>2.9004768000000003</v>
      </c>
      <c r="R199" s="873">
        <v>4100</v>
      </c>
      <c r="S199" s="873">
        <f t="shared" ref="S199:S204" si="33">Q199*R199</f>
        <v>11891.954880000001</v>
      </c>
      <c r="T199" s="761"/>
      <c r="U199" s="867"/>
      <c r="V199" s="867"/>
      <c r="W199" s="867"/>
    </row>
    <row r="200" spans="1:23" s="866" customFormat="1" ht="21" customHeight="1">
      <c r="A200" s="866" t="s">
        <v>1283</v>
      </c>
      <c r="C200" s="755" t="s">
        <v>1775</v>
      </c>
      <c r="D200" s="756" t="s">
        <v>820</v>
      </c>
      <c r="E200" s="757" t="s">
        <v>797</v>
      </c>
      <c r="F200" s="868">
        <v>45</v>
      </c>
      <c r="G200" s="869" t="s">
        <v>227</v>
      </c>
      <c r="H200" s="869"/>
      <c r="I200" s="869"/>
      <c r="J200" s="869"/>
      <c r="K200" s="869"/>
      <c r="L200" s="870">
        <v>16</v>
      </c>
      <c r="M200" s="871"/>
      <c r="N200" s="872">
        <v>8</v>
      </c>
      <c r="O200" s="990">
        <v>8</v>
      </c>
      <c r="P200" s="990">
        <f t="shared" ref="P200:P263" si="34">N200-O200</f>
        <v>0</v>
      </c>
      <c r="Q200" s="759">
        <f>3.14156295*(F200/2)^2*L200*0.00000785*N200</f>
        <v>1.5980502414059998</v>
      </c>
      <c r="R200" s="873">
        <v>990</v>
      </c>
      <c r="S200" s="873">
        <f t="shared" si="33"/>
        <v>1582.0697389919399</v>
      </c>
      <c r="T200" s="761"/>
      <c r="U200" s="867"/>
      <c r="V200" s="867"/>
      <c r="W200" s="867"/>
    </row>
    <row r="201" spans="1:23" s="866" customFormat="1" ht="21" customHeight="1">
      <c r="A201" s="866" t="s">
        <v>1283</v>
      </c>
      <c r="C201" s="755" t="s">
        <v>1775</v>
      </c>
      <c r="D201" s="756" t="s">
        <v>1737</v>
      </c>
      <c r="E201" s="757" t="s">
        <v>797</v>
      </c>
      <c r="F201" s="868">
        <v>45</v>
      </c>
      <c r="G201" s="869"/>
      <c r="H201" s="869"/>
      <c r="I201" s="869"/>
      <c r="J201" s="869"/>
      <c r="K201" s="869"/>
      <c r="L201" s="870">
        <v>110</v>
      </c>
      <c r="M201" s="871"/>
      <c r="N201" s="872">
        <v>4</v>
      </c>
      <c r="O201" s="990">
        <v>4</v>
      </c>
      <c r="P201" s="990">
        <f t="shared" si="34"/>
        <v>0</v>
      </c>
      <c r="Q201" s="759">
        <f>3.14156295*(F201/2)^2*L201*0.00000785*N201</f>
        <v>5.4932977048331253</v>
      </c>
      <c r="R201" s="873">
        <v>990</v>
      </c>
      <c r="S201" s="873">
        <f t="shared" si="33"/>
        <v>5438.364727784794</v>
      </c>
      <c r="T201" s="761"/>
      <c r="U201" s="867"/>
      <c r="V201" s="867"/>
      <c r="W201" s="867"/>
    </row>
    <row r="202" spans="1:23" s="866" customFormat="1" ht="21" customHeight="1">
      <c r="C202" s="755" t="s">
        <v>1775</v>
      </c>
      <c r="D202" s="756" t="s">
        <v>1784</v>
      </c>
      <c r="E202" s="757" t="s">
        <v>795</v>
      </c>
      <c r="F202" s="868">
        <v>12</v>
      </c>
      <c r="G202" s="869"/>
      <c r="H202" s="869">
        <v>100</v>
      </c>
      <c r="I202" s="869"/>
      <c r="J202" s="869"/>
      <c r="K202" s="869"/>
      <c r="L202" s="870">
        <v>100</v>
      </c>
      <c r="M202" s="871"/>
      <c r="N202" s="872">
        <v>4</v>
      </c>
      <c r="O202" s="990">
        <v>4</v>
      </c>
      <c r="P202" s="990">
        <f t="shared" si="34"/>
        <v>0</v>
      </c>
      <c r="Q202" s="759">
        <f>F202*H202*L202*0.00000785*N202</f>
        <v>3.7679999999999998</v>
      </c>
      <c r="R202" s="873">
        <v>1122</v>
      </c>
      <c r="S202" s="873">
        <f t="shared" ref="S202" si="35">Q202*R202</f>
        <v>4227.6959999999999</v>
      </c>
      <c r="T202" s="761"/>
      <c r="U202" s="867"/>
      <c r="V202" s="867"/>
      <c r="W202" s="867"/>
    </row>
    <row r="203" spans="1:23" s="866" customFormat="1" ht="21" customHeight="1">
      <c r="A203" s="866" t="s">
        <v>1285</v>
      </c>
      <c r="C203" s="755" t="s">
        <v>1775</v>
      </c>
      <c r="D203" s="756" t="s">
        <v>1785</v>
      </c>
      <c r="E203" s="757" t="s">
        <v>797</v>
      </c>
      <c r="F203" s="868">
        <v>85</v>
      </c>
      <c r="G203" s="869"/>
      <c r="H203" s="869"/>
      <c r="I203" s="869"/>
      <c r="J203" s="869"/>
      <c r="K203" s="869"/>
      <c r="L203" s="870">
        <v>70</v>
      </c>
      <c r="M203" s="871"/>
      <c r="N203" s="872">
        <v>4</v>
      </c>
      <c r="O203" s="990">
        <v>4</v>
      </c>
      <c r="P203" s="990">
        <f t="shared" si="34"/>
        <v>0</v>
      </c>
      <c r="Q203" s="759">
        <f>3.14156295*(F203/2)^2*L203*0.00000785*N203</f>
        <v>12.472436876405625</v>
      </c>
      <c r="R203" s="873">
        <v>990</v>
      </c>
      <c r="S203" s="873">
        <f t="shared" si="33"/>
        <v>12347.712507641569</v>
      </c>
      <c r="T203" s="761"/>
      <c r="U203" s="867"/>
      <c r="V203" s="867"/>
      <c r="W203" s="867"/>
    </row>
    <row r="204" spans="1:23" s="866" customFormat="1" ht="21" customHeight="1">
      <c r="A204" s="866" t="s">
        <v>1286</v>
      </c>
      <c r="C204" s="755" t="s">
        <v>1775</v>
      </c>
      <c r="D204" s="756" t="s">
        <v>1785</v>
      </c>
      <c r="E204" s="757" t="s">
        <v>795</v>
      </c>
      <c r="F204" s="868">
        <v>12</v>
      </c>
      <c r="G204" s="869"/>
      <c r="H204" s="869">
        <v>130</v>
      </c>
      <c r="I204" s="869"/>
      <c r="J204" s="869"/>
      <c r="K204" s="869"/>
      <c r="L204" s="870">
        <v>314</v>
      </c>
      <c r="M204" s="871"/>
      <c r="N204" s="872">
        <v>4</v>
      </c>
      <c r="O204" s="990">
        <v>4</v>
      </c>
      <c r="P204" s="990">
        <f t="shared" si="34"/>
        <v>0</v>
      </c>
      <c r="Q204" s="759">
        <f>F204*H204*L204*0.00000785*N204</f>
        <v>15.380975999999999</v>
      </c>
      <c r="R204" s="873">
        <v>1079</v>
      </c>
      <c r="S204" s="873">
        <f t="shared" si="33"/>
        <v>16596.073103999999</v>
      </c>
      <c r="T204" s="761"/>
      <c r="U204" s="867"/>
      <c r="V204" s="867"/>
      <c r="W204" s="867"/>
    </row>
    <row r="205" spans="1:23" s="866" customFormat="1" ht="21" customHeight="1">
      <c r="A205" s="866" t="s">
        <v>1287</v>
      </c>
      <c r="C205" s="755" t="s">
        <v>1775</v>
      </c>
      <c r="D205" s="756" t="s">
        <v>802</v>
      </c>
      <c r="E205" s="757" t="s">
        <v>802</v>
      </c>
      <c r="F205" s="868">
        <v>6206</v>
      </c>
      <c r="G205" s="869"/>
      <c r="H205" s="869"/>
      <c r="I205" s="869"/>
      <c r="J205" s="869"/>
      <c r="K205" s="869"/>
      <c r="L205" s="870"/>
      <c r="M205" s="871"/>
      <c r="N205" s="872">
        <v>8</v>
      </c>
      <c r="O205" s="990">
        <v>8</v>
      </c>
      <c r="P205" s="990">
        <f t="shared" si="34"/>
        <v>0</v>
      </c>
      <c r="Q205" s="762"/>
      <c r="R205" s="873">
        <v>3830</v>
      </c>
      <c r="S205" s="873">
        <f t="shared" ref="S205:S218" si="36">N205*R205</f>
        <v>30640</v>
      </c>
      <c r="T205" s="761"/>
      <c r="U205" s="960"/>
      <c r="V205" s="867"/>
      <c r="W205" s="867"/>
    </row>
    <row r="206" spans="1:23" s="866" customFormat="1" ht="21" customHeight="1">
      <c r="C206" s="755" t="s">
        <v>1775</v>
      </c>
      <c r="D206" s="756" t="s">
        <v>1786</v>
      </c>
      <c r="E206" s="757" t="s">
        <v>821</v>
      </c>
      <c r="F206" s="868">
        <v>19</v>
      </c>
      <c r="G206" s="869"/>
      <c r="H206" s="869"/>
      <c r="I206" s="869"/>
      <c r="J206" s="869"/>
      <c r="K206" s="869"/>
      <c r="L206" s="870">
        <v>550</v>
      </c>
      <c r="M206" s="871"/>
      <c r="N206" s="872">
        <v>2</v>
      </c>
      <c r="O206" s="990">
        <v>2</v>
      </c>
      <c r="P206" s="990">
        <f t="shared" si="34"/>
        <v>0</v>
      </c>
      <c r="Q206" s="759"/>
      <c r="R206" s="873">
        <v>4042</v>
      </c>
      <c r="S206" s="873">
        <f t="shared" si="36"/>
        <v>8084</v>
      </c>
      <c r="T206" s="765"/>
      <c r="U206" s="960"/>
      <c r="V206" s="867"/>
      <c r="W206" s="867"/>
    </row>
    <row r="207" spans="1:23" s="866" customFormat="1" ht="21" customHeight="1">
      <c r="C207" s="755" t="s">
        <v>1775</v>
      </c>
      <c r="D207" s="756" t="s">
        <v>1787</v>
      </c>
      <c r="E207" s="757" t="s">
        <v>802</v>
      </c>
      <c r="F207" s="868" t="s">
        <v>359</v>
      </c>
      <c r="G207" s="869"/>
      <c r="H207" s="869"/>
      <c r="I207" s="869"/>
      <c r="J207" s="869"/>
      <c r="K207" s="869"/>
      <c r="L207" s="870"/>
      <c r="M207" s="871"/>
      <c r="N207" s="872">
        <v>4</v>
      </c>
      <c r="O207" s="990">
        <v>4</v>
      </c>
      <c r="P207" s="990">
        <f t="shared" si="34"/>
        <v>0</v>
      </c>
      <c r="Q207" s="762"/>
      <c r="R207" s="873">
        <v>9211</v>
      </c>
      <c r="S207" s="873">
        <f t="shared" si="36"/>
        <v>36844</v>
      </c>
      <c r="T207" s="761"/>
      <c r="U207" s="960"/>
      <c r="V207" s="867"/>
      <c r="W207" s="867"/>
    </row>
    <row r="208" spans="1:23" s="866" customFormat="1" ht="21" customHeight="1">
      <c r="C208" s="755" t="s">
        <v>1775</v>
      </c>
      <c r="D208" s="756" t="s">
        <v>1788</v>
      </c>
      <c r="E208" s="757" t="s">
        <v>1789</v>
      </c>
      <c r="F208" s="868" t="s">
        <v>2331</v>
      </c>
      <c r="G208" s="869"/>
      <c r="H208" s="869"/>
      <c r="I208" s="869"/>
      <c r="J208" s="869"/>
      <c r="K208" s="869"/>
      <c r="L208" s="870"/>
      <c r="M208" s="871"/>
      <c r="N208" s="872">
        <v>2</v>
      </c>
      <c r="O208" s="990">
        <v>2</v>
      </c>
      <c r="P208" s="990">
        <f t="shared" si="34"/>
        <v>0</v>
      </c>
      <c r="Q208" s="856"/>
      <c r="R208" s="873">
        <v>1562426</v>
      </c>
      <c r="S208" s="873">
        <f t="shared" si="36"/>
        <v>3124852</v>
      </c>
      <c r="T208" s="761"/>
      <c r="U208" s="960"/>
      <c r="V208" s="867"/>
      <c r="W208" s="867"/>
    </row>
    <row r="209" spans="1:23" s="866" customFormat="1" ht="21" customHeight="1">
      <c r="C209" s="755" t="s">
        <v>1775</v>
      </c>
      <c r="D209" s="756" t="s">
        <v>1788</v>
      </c>
      <c r="E209" s="757" t="s">
        <v>1790</v>
      </c>
      <c r="F209" s="868"/>
      <c r="G209" s="869"/>
      <c r="H209" s="869"/>
      <c r="I209" s="869"/>
      <c r="J209" s="869"/>
      <c r="K209" s="869"/>
      <c r="L209" s="870"/>
      <c r="M209" s="871"/>
      <c r="N209" s="872">
        <v>1</v>
      </c>
      <c r="O209" s="990">
        <v>1</v>
      </c>
      <c r="P209" s="990">
        <f t="shared" si="34"/>
        <v>0</v>
      </c>
      <c r="Q209" s="856"/>
      <c r="R209" s="873">
        <v>108200</v>
      </c>
      <c r="S209" s="873">
        <f t="shared" si="36"/>
        <v>108200</v>
      </c>
      <c r="T209" s="761"/>
      <c r="U209" s="960"/>
      <c r="V209" s="867"/>
      <c r="W209" s="867"/>
    </row>
    <row r="210" spans="1:23" s="866" customFormat="1" ht="21" customHeight="1">
      <c r="C210" s="755" t="s">
        <v>1786</v>
      </c>
      <c r="D210" s="756" t="s">
        <v>1791</v>
      </c>
      <c r="E210" s="757" t="s">
        <v>821</v>
      </c>
      <c r="F210" s="868">
        <v>12</v>
      </c>
      <c r="G210" s="869" t="s">
        <v>227</v>
      </c>
      <c r="H210" s="869"/>
      <c r="I210" s="869"/>
      <c r="J210" s="869"/>
      <c r="K210" s="869"/>
      <c r="L210" s="870">
        <v>203</v>
      </c>
      <c r="M210" s="871" t="s">
        <v>228</v>
      </c>
      <c r="N210" s="872">
        <v>4</v>
      </c>
      <c r="O210" s="990">
        <v>4</v>
      </c>
      <c r="P210" s="990">
        <f t="shared" si="34"/>
        <v>0</v>
      </c>
      <c r="Q210" s="759"/>
      <c r="R210" s="873">
        <v>1541</v>
      </c>
      <c r="S210" s="873">
        <f t="shared" si="36"/>
        <v>6164</v>
      </c>
      <c r="T210" s="765"/>
      <c r="U210" s="960"/>
      <c r="V210" s="867"/>
      <c r="W210" s="867"/>
    </row>
    <row r="211" spans="1:23" s="866" customFormat="1" ht="21" customHeight="1">
      <c r="C211" s="755" t="s">
        <v>1786</v>
      </c>
      <c r="D211" s="756" t="s">
        <v>802</v>
      </c>
      <c r="E211" s="757" t="s">
        <v>802</v>
      </c>
      <c r="F211" s="868" t="s">
        <v>360</v>
      </c>
      <c r="G211" s="869"/>
      <c r="H211" s="869"/>
      <c r="I211" s="869"/>
      <c r="J211" s="869"/>
      <c r="K211" s="869"/>
      <c r="L211" s="870"/>
      <c r="M211" s="871"/>
      <c r="N211" s="872">
        <v>4</v>
      </c>
      <c r="O211" s="990">
        <v>4</v>
      </c>
      <c r="P211" s="990">
        <f t="shared" si="34"/>
        <v>0</v>
      </c>
      <c r="Q211" s="762"/>
      <c r="R211" s="873">
        <v>5937</v>
      </c>
      <c r="S211" s="873">
        <f t="shared" si="36"/>
        <v>23748</v>
      </c>
      <c r="T211" s="761"/>
      <c r="U211" s="960"/>
      <c r="V211" s="867"/>
      <c r="W211" s="867"/>
    </row>
    <row r="212" spans="1:23" s="866" customFormat="1" ht="21" customHeight="1">
      <c r="A212" s="866" t="s">
        <v>1224</v>
      </c>
      <c r="C212" s="755" t="s">
        <v>1786</v>
      </c>
      <c r="D212" s="756" t="s">
        <v>1762</v>
      </c>
      <c r="E212" s="757" t="s">
        <v>799</v>
      </c>
      <c r="F212" s="868" t="s">
        <v>330</v>
      </c>
      <c r="G212" s="869"/>
      <c r="H212" s="869"/>
      <c r="I212" s="869"/>
      <c r="J212" s="869"/>
      <c r="K212" s="869"/>
      <c r="L212" s="870"/>
      <c r="M212" s="871" t="s">
        <v>228</v>
      </c>
      <c r="N212" s="872">
        <v>8</v>
      </c>
      <c r="O212" s="990">
        <v>8</v>
      </c>
      <c r="P212" s="990">
        <f t="shared" si="34"/>
        <v>0</v>
      </c>
      <c r="Q212" s="762"/>
      <c r="R212" s="873">
        <v>157.30000000000001</v>
      </c>
      <c r="S212" s="873">
        <f t="shared" si="36"/>
        <v>1258.4000000000001</v>
      </c>
      <c r="T212" s="761"/>
      <c r="U212" s="960"/>
      <c r="V212" s="867"/>
      <c r="W212" s="867"/>
    </row>
    <row r="213" spans="1:23" s="866" customFormat="1" ht="21" customHeight="1">
      <c r="A213" s="866" t="s">
        <v>1224</v>
      </c>
      <c r="C213" s="755" t="s">
        <v>1786</v>
      </c>
      <c r="D213" s="756" t="s">
        <v>1792</v>
      </c>
      <c r="E213" s="757" t="s">
        <v>799</v>
      </c>
      <c r="F213" s="868" t="s">
        <v>330</v>
      </c>
      <c r="G213" s="869"/>
      <c r="H213" s="869"/>
      <c r="I213" s="869"/>
      <c r="J213" s="869"/>
      <c r="K213" s="869"/>
      <c r="L213" s="870"/>
      <c r="M213" s="871" t="s">
        <v>228</v>
      </c>
      <c r="N213" s="872">
        <v>8</v>
      </c>
      <c r="O213" s="990">
        <v>8</v>
      </c>
      <c r="P213" s="990">
        <f t="shared" si="34"/>
        <v>0</v>
      </c>
      <c r="Q213" s="762"/>
      <c r="R213" s="873">
        <v>157.30000000000001</v>
      </c>
      <c r="S213" s="873">
        <f t="shared" si="36"/>
        <v>1258.4000000000001</v>
      </c>
      <c r="T213" s="761"/>
      <c r="U213" s="960"/>
      <c r="V213" s="867"/>
      <c r="W213" s="867"/>
    </row>
    <row r="214" spans="1:23" s="866" customFormat="1" ht="21" customHeight="1">
      <c r="A214" s="866" t="s">
        <v>1288</v>
      </c>
      <c r="C214" s="755" t="s">
        <v>1786</v>
      </c>
      <c r="D214" s="756" t="s">
        <v>804</v>
      </c>
      <c r="E214" s="757" t="s">
        <v>798</v>
      </c>
      <c r="F214" s="868" t="s">
        <v>330</v>
      </c>
      <c r="G214" s="869" t="s">
        <v>227</v>
      </c>
      <c r="H214" s="869" t="s">
        <v>361</v>
      </c>
      <c r="I214" s="869"/>
      <c r="J214" s="869"/>
      <c r="K214" s="869"/>
      <c r="L214" s="870"/>
      <c r="M214" s="871" t="s">
        <v>228</v>
      </c>
      <c r="N214" s="872">
        <v>8</v>
      </c>
      <c r="O214" s="990">
        <v>8</v>
      </c>
      <c r="P214" s="990">
        <f t="shared" si="34"/>
        <v>0</v>
      </c>
      <c r="Q214" s="762"/>
      <c r="R214" s="873">
        <v>536</v>
      </c>
      <c r="S214" s="873">
        <f t="shared" si="36"/>
        <v>4288</v>
      </c>
      <c r="T214" s="761"/>
      <c r="U214" s="960"/>
      <c r="V214" s="867"/>
      <c r="W214" s="867"/>
    </row>
    <row r="215" spans="1:23" s="866" customFormat="1" ht="21" customHeight="1">
      <c r="A215" s="866" t="s">
        <v>1223</v>
      </c>
      <c r="C215" s="755" t="s">
        <v>1786</v>
      </c>
      <c r="D215" s="756" t="s">
        <v>804</v>
      </c>
      <c r="E215" s="757" t="s">
        <v>798</v>
      </c>
      <c r="F215" s="868" t="s">
        <v>330</v>
      </c>
      <c r="G215" s="869" t="s">
        <v>227</v>
      </c>
      <c r="H215" s="869" t="s">
        <v>331</v>
      </c>
      <c r="I215" s="869"/>
      <c r="J215" s="869"/>
      <c r="K215" s="869"/>
      <c r="L215" s="870"/>
      <c r="M215" s="871" t="s">
        <v>228</v>
      </c>
      <c r="N215" s="872">
        <v>4</v>
      </c>
      <c r="O215" s="990">
        <v>4</v>
      </c>
      <c r="P215" s="990">
        <f t="shared" si="34"/>
        <v>0</v>
      </c>
      <c r="Q215" s="762"/>
      <c r="R215" s="873">
        <v>432</v>
      </c>
      <c r="S215" s="873">
        <f t="shared" si="36"/>
        <v>1728</v>
      </c>
      <c r="T215" s="761"/>
      <c r="U215" s="960"/>
      <c r="V215" s="867"/>
      <c r="W215" s="867"/>
    </row>
    <row r="216" spans="1:23" s="866" customFormat="1" ht="21" customHeight="1">
      <c r="A216" s="866" t="s">
        <v>1224</v>
      </c>
      <c r="C216" s="755" t="s">
        <v>1786</v>
      </c>
      <c r="D216" s="756" t="s">
        <v>799</v>
      </c>
      <c r="E216" s="757" t="s">
        <v>799</v>
      </c>
      <c r="F216" s="868" t="s">
        <v>330</v>
      </c>
      <c r="G216" s="869"/>
      <c r="H216" s="869"/>
      <c r="I216" s="869"/>
      <c r="J216" s="869"/>
      <c r="K216" s="869"/>
      <c r="L216" s="870"/>
      <c r="M216" s="871" t="s">
        <v>228</v>
      </c>
      <c r="N216" s="872">
        <v>8</v>
      </c>
      <c r="O216" s="990">
        <v>8</v>
      </c>
      <c r="P216" s="990">
        <f t="shared" si="34"/>
        <v>0</v>
      </c>
      <c r="Q216" s="762"/>
      <c r="R216" s="873">
        <v>157.30000000000001</v>
      </c>
      <c r="S216" s="873">
        <f t="shared" si="36"/>
        <v>1258.4000000000001</v>
      </c>
      <c r="T216" s="761"/>
      <c r="U216" s="960"/>
      <c r="V216" s="867"/>
      <c r="W216" s="867"/>
    </row>
    <row r="217" spans="1:23" s="866" customFormat="1" ht="21" customHeight="1">
      <c r="A217" s="866" t="s">
        <v>1225</v>
      </c>
      <c r="C217" s="755" t="s">
        <v>1786</v>
      </c>
      <c r="D217" s="756" t="s">
        <v>800</v>
      </c>
      <c r="E217" s="757" t="s">
        <v>800</v>
      </c>
      <c r="F217" s="868" t="s">
        <v>330</v>
      </c>
      <c r="G217" s="869"/>
      <c r="H217" s="869"/>
      <c r="I217" s="869"/>
      <c r="J217" s="869"/>
      <c r="K217" s="869"/>
      <c r="L217" s="870"/>
      <c r="M217" s="871" t="s">
        <v>228</v>
      </c>
      <c r="N217" s="872">
        <v>16</v>
      </c>
      <c r="O217" s="990">
        <v>16</v>
      </c>
      <c r="P217" s="990">
        <f t="shared" si="34"/>
        <v>0</v>
      </c>
      <c r="Q217" s="762"/>
      <c r="R217" s="873">
        <v>49.2</v>
      </c>
      <c r="S217" s="873">
        <f t="shared" si="36"/>
        <v>787.2</v>
      </c>
      <c r="T217" s="761"/>
      <c r="U217" s="960"/>
      <c r="V217" s="867"/>
      <c r="W217" s="867"/>
    </row>
    <row r="218" spans="1:23" s="866" customFormat="1" ht="21" customHeight="1">
      <c r="A218" s="866" t="s">
        <v>1226</v>
      </c>
      <c r="C218" s="755" t="s">
        <v>1786</v>
      </c>
      <c r="D218" s="756" t="s">
        <v>801</v>
      </c>
      <c r="E218" s="757" t="s">
        <v>801</v>
      </c>
      <c r="F218" s="868" t="s">
        <v>330</v>
      </c>
      <c r="G218" s="869"/>
      <c r="H218" s="869"/>
      <c r="I218" s="869"/>
      <c r="J218" s="869"/>
      <c r="K218" s="869"/>
      <c r="L218" s="870"/>
      <c r="M218" s="871" t="s">
        <v>228</v>
      </c>
      <c r="N218" s="872">
        <v>32</v>
      </c>
      <c r="O218" s="990">
        <v>32</v>
      </c>
      <c r="P218" s="990">
        <f t="shared" si="34"/>
        <v>0</v>
      </c>
      <c r="Q218" s="762"/>
      <c r="R218" s="873">
        <v>53.7</v>
      </c>
      <c r="S218" s="873">
        <f t="shared" si="36"/>
        <v>1718.4</v>
      </c>
      <c r="T218" s="761"/>
      <c r="U218" s="960"/>
      <c r="V218" s="867"/>
      <c r="W218" s="867"/>
    </row>
    <row r="219" spans="1:23" s="866" customFormat="1" ht="21" customHeight="1">
      <c r="A219" s="866" t="s">
        <v>1221</v>
      </c>
      <c r="C219" s="755" t="s">
        <v>1793</v>
      </c>
      <c r="D219" s="756" t="s">
        <v>1794</v>
      </c>
      <c r="E219" s="757" t="s">
        <v>795</v>
      </c>
      <c r="F219" s="868">
        <v>6</v>
      </c>
      <c r="G219" s="869" t="s">
        <v>227</v>
      </c>
      <c r="H219" s="869">
        <v>70</v>
      </c>
      <c r="I219" s="869" t="s">
        <v>227</v>
      </c>
      <c r="J219" s="869"/>
      <c r="K219" s="869"/>
      <c r="L219" s="870">
        <v>130</v>
      </c>
      <c r="M219" s="871"/>
      <c r="N219" s="872">
        <v>4</v>
      </c>
      <c r="O219" s="990">
        <v>4</v>
      </c>
      <c r="P219" s="990">
        <f t="shared" si="34"/>
        <v>0</v>
      </c>
      <c r="Q219" s="759">
        <f>F219*H219*L219*0.00000785*N219</f>
        <v>1.71444</v>
      </c>
      <c r="R219" s="873">
        <v>939</v>
      </c>
      <c r="S219" s="873">
        <f>Q219*R219</f>
        <v>1609.85916</v>
      </c>
      <c r="T219" s="761"/>
      <c r="U219" s="960"/>
      <c r="V219" s="867"/>
      <c r="W219" s="867"/>
    </row>
    <row r="220" spans="1:23" s="866" customFormat="1" ht="21" customHeight="1">
      <c r="A220" s="866" t="s">
        <v>1289</v>
      </c>
      <c r="C220" s="755" t="s">
        <v>1793</v>
      </c>
      <c r="D220" s="756" t="s">
        <v>1794</v>
      </c>
      <c r="E220" s="757" t="s">
        <v>814</v>
      </c>
      <c r="F220" s="868" t="s">
        <v>375</v>
      </c>
      <c r="G220" s="869" t="s">
        <v>227</v>
      </c>
      <c r="H220" s="869">
        <v>25</v>
      </c>
      <c r="I220" s="869" t="s">
        <v>227</v>
      </c>
      <c r="J220" s="869"/>
      <c r="K220" s="869"/>
      <c r="L220" s="870">
        <v>170</v>
      </c>
      <c r="M220" s="871" t="s">
        <v>228</v>
      </c>
      <c r="N220" s="872">
        <v>2</v>
      </c>
      <c r="O220" s="990">
        <v>2</v>
      </c>
      <c r="P220" s="990">
        <f t="shared" si="34"/>
        <v>0</v>
      </c>
      <c r="Q220" s="759">
        <f>L220/1000*N220*T220</f>
        <v>0.20025999999999999</v>
      </c>
      <c r="R220" s="873">
        <v>1030</v>
      </c>
      <c r="S220" s="873">
        <f>Q220*R220</f>
        <v>206.26779999999999</v>
      </c>
      <c r="T220" s="765">
        <v>0.58899999999999997</v>
      </c>
      <c r="U220" s="960"/>
      <c r="V220" s="867"/>
      <c r="W220" s="867"/>
    </row>
    <row r="221" spans="1:23" s="866" customFormat="1" ht="21" customHeight="1">
      <c r="A221" s="866" t="s">
        <v>1266</v>
      </c>
      <c r="C221" s="755" t="s">
        <v>1793</v>
      </c>
      <c r="D221" s="756" t="s">
        <v>808</v>
      </c>
      <c r="E221" s="757" t="s">
        <v>798</v>
      </c>
      <c r="F221" s="868" t="s">
        <v>338</v>
      </c>
      <c r="G221" s="869" t="s">
        <v>227</v>
      </c>
      <c r="H221" s="869" t="s">
        <v>345</v>
      </c>
      <c r="I221" s="869"/>
      <c r="J221" s="869"/>
      <c r="K221" s="869"/>
      <c r="L221" s="870"/>
      <c r="M221" s="871" t="s">
        <v>228</v>
      </c>
      <c r="N221" s="872">
        <v>8</v>
      </c>
      <c r="O221" s="990">
        <v>8</v>
      </c>
      <c r="P221" s="990">
        <f t="shared" si="34"/>
        <v>0</v>
      </c>
      <c r="Q221" s="762"/>
      <c r="R221" s="873">
        <v>267</v>
      </c>
      <c r="S221" s="873">
        <f>N221*R221</f>
        <v>2136</v>
      </c>
      <c r="T221" s="761"/>
      <c r="U221" s="960"/>
      <c r="V221" s="867"/>
      <c r="W221" s="867"/>
    </row>
    <row r="222" spans="1:23" s="866" customFormat="1" ht="21" customHeight="1">
      <c r="A222" s="866" t="s">
        <v>1248</v>
      </c>
      <c r="C222" s="755" t="s">
        <v>1793</v>
      </c>
      <c r="D222" s="756" t="s">
        <v>799</v>
      </c>
      <c r="E222" s="757" t="s">
        <v>799</v>
      </c>
      <c r="F222" s="868" t="s">
        <v>338</v>
      </c>
      <c r="G222" s="869"/>
      <c r="H222" s="869"/>
      <c r="I222" s="869"/>
      <c r="J222" s="869"/>
      <c r="K222" s="869"/>
      <c r="L222" s="870"/>
      <c r="M222" s="871" t="s">
        <v>228</v>
      </c>
      <c r="N222" s="872">
        <v>8</v>
      </c>
      <c r="O222" s="990">
        <v>8</v>
      </c>
      <c r="P222" s="990">
        <f t="shared" si="34"/>
        <v>0</v>
      </c>
      <c r="Q222" s="762"/>
      <c r="R222" s="873">
        <v>101.8</v>
      </c>
      <c r="S222" s="873">
        <f>N222*R222</f>
        <v>814.4</v>
      </c>
      <c r="T222" s="761"/>
      <c r="U222" s="960"/>
      <c r="V222" s="867"/>
      <c r="W222" s="867"/>
    </row>
    <row r="223" spans="1:23" s="866" customFormat="1" ht="21" customHeight="1">
      <c r="A223" s="866" t="s">
        <v>1249</v>
      </c>
      <c r="C223" s="755" t="s">
        <v>1793</v>
      </c>
      <c r="D223" s="756" t="s">
        <v>800</v>
      </c>
      <c r="E223" s="757" t="s">
        <v>800</v>
      </c>
      <c r="F223" s="868" t="s">
        <v>338</v>
      </c>
      <c r="G223" s="869"/>
      <c r="H223" s="869"/>
      <c r="I223" s="869"/>
      <c r="J223" s="869"/>
      <c r="K223" s="869"/>
      <c r="L223" s="870"/>
      <c r="M223" s="871" t="s">
        <v>228</v>
      </c>
      <c r="N223" s="872">
        <v>8</v>
      </c>
      <c r="O223" s="990">
        <v>8</v>
      </c>
      <c r="P223" s="990">
        <f t="shared" si="34"/>
        <v>0</v>
      </c>
      <c r="Q223" s="762"/>
      <c r="R223" s="873">
        <v>30.9</v>
      </c>
      <c r="S223" s="873">
        <f>N223*R223</f>
        <v>247.2</v>
      </c>
      <c r="T223" s="761"/>
      <c r="U223" s="960"/>
      <c r="V223" s="867"/>
      <c r="W223" s="867"/>
    </row>
    <row r="224" spans="1:23" s="866" customFormat="1" ht="21" customHeight="1">
      <c r="A224" s="866" t="s">
        <v>1257</v>
      </c>
      <c r="C224" s="755" t="s">
        <v>1793</v>
      </c>
      <c r="D224" s="756" t="s">
        <v>801</v>
      </c>
      <c r="E224" s="757" t="s">
        <v>801</v>
      </c>
      <c r="F224" s="868" t="s">
        <v>338</v>
      </c>
      <c r="G224" s="869"/>
      <c r="H224" s="869"/>
      <c r="I224" s="869"/>
      <c r="J224" s="869"/>
      <c r="K224" s="869"/>
      <c r="L224" s="870"/>
      <c r="M224" s="871" t="s">
        <v>228</v>
      </c>
      <c r="N224" s="872">
        <v>16</v>
      </c>
      <c r="O224" s="990">
        <v>16</v>
      </c>
      <c r="P224" s="990">
        <f t="shared" si="34"/>
        <v>0</v>
      </c>
      <c r="Q224" s="762"/>
      <c r="R224" s="873">
        <v>30.15</v>
      </c>
      <c r="S224" s="873">
        <f>N224*R224</f>
        <v>482.4</v>
      </c>
      <c r="T224" s="761"/>
      <c r="U224" s="960"/>
      <c r="V224" s="867"/>
      <c r="W224" s="867"/>
    </row>
    <row r="225" spans="1:23" s="866" customFormat="1" ht="21" customHeight="1">
      <c r="A225" s="866" t="s">
        <v>1269</v>
      </c>
      <c r="C225" s="755" t="s">
        <v>1793</v>
      </c>
      <c r="D225" s="756" t="s">
        <v>770</v>
      </c>
      <c r="E225" s="757" t="s">
        <v>770</v>
      </c>
      <c r="F225" s="868" t="s">
        <v>1184</v>
      </c>
      <c r="G225" s="869" t="s">
        <v>227</v>
      </c>
      <c r="H225" s="869">
        <v>50</v>
      </c>
      <c r="I225" s="869" t="s">
        <v>227</v>
      </c>
      <c r="J225" s="869"/>
      <c r="K225" s="869"/>
      <c r="L225" s="870">
        <v>1000</v>
      </c>
      <c r="M225" s="871"/>
      <c r="N225" s="872">
        <v>8</v>
      </c>
      <c r="O225" s="990">
        <v>8</v>
      </c>
      <c r="P225" s="990">
        <f t="shared" si="34"/>
        <v>0</v>
      </c>
      <c r="Q225" s="759">
        <f>L225/1000*N225*T225</f>
        <v>35.44</v>
      </c>
      <c r="R225" s="873">
        <v>1040</v>
      </c>
      <c r="S225" s="873">
        <f>Q225*R225</f>
        <v>36857.599999999999</v>
      </c>
      <c r="T225" s="765">
        <v>4.43</v>
      </c>
      <c r="U225" s="960"/>
      <c r="V225" s="867"/>
      <c r="W225" s="867"/>
    </row>
    <row r="226" spans="1:23" s="866" customFormat="1" ht="21" customHeight="1">
      <c r="A226" s="866" t="s">
        <v>1290</v>
      </c>
      <c r="C226" s="755" t="s">
        <v>1793</v>
      </c>
      <c r="D226" s="756" t="s">
        <v>808</v>
      </c>
      <c r="E226" s="757" t="s">
        <v>798</v>
      </c>
      <c r="F226" s="868" t="s">
        <v>338</v>
      </c>
      <c r="G226" s="869" t="s">
        <v>227</v>
      </c>
      <c r="H226" s="869" t="s">
        <v>331</v>
      </c>
      <c r="I226" s="869"/>
      <c r="J226" s="869"/>
      <c r="K226" s="869"/>
      <c r="L226" s="870"/>
      <c r="M226" s="871" t="s">
        <v>228</v>
      </c>
      <c r="N226" s="872">
        <v>8</v>
      </c>
      <c r="O226" s="990">
        <v>8</v>
      </c>
      <c r="P226" s="990">
        <f t="shared" si="34"/>
        <v>0</v>
      </c>
      <c r="Q226" s="762"/>
      <c r="R226" s="873">
        <v>292</v>
      </c>
      <c r="S226" s="873">
        <f>N226*R226</f>
        <v>2336</v>
      </c>
      <c r="T226" s="761"/>
      <c r="U226" s="960"/>
      <c r="V226" s="867"/>
      <c r="W226" s="867"/>
    </row>
    <row r="227" spans="1:23" s="866" customFormat="1" ht="21" customHeight="1">
      <c r="A227" s="866" t="s">
        <v>1275</v>
      </c>
      <c r="C227" s="755" t="s">
        <v>1793</v>
      </c>
      <c r="D227" s="756" t="s">
        <v>808</v>
      </c>
      <c r="E227" s="757" t="s">
        <v>816</v>
      </c>
      <c r="F227" s="868" t="s">
        <v>338</v>
      </c>
      <c r="G227" s="869" t="s">
        <v>227</v>
      </c>
      <c r="H227" s="869"/>
      <c r="I227" s="869"/>
      <c r="J227" s="869"/>
      <c r="K227" s="869"/>
      <c r="L227" s="870">
        <v>150</v>
      </c>
      <c r="M227" s="871" t="s">
        <v>228</v>
      </c>
      <c r="N227" s="872">
        <v>16</v>
      </c>
      <c r="O227" s="990">
        <v>16</v>
      </c>
      <c r="P227" s="990">
        <f t="shared" si="34"/>
        <v>0</v>
      </c>
      <c r="Q227" s="764">
        <f>L227/1000*N227</f>
        <v>2.4</v>
      </c>
      <c r="R227" s="873">
        <v>3923</v>
      </c>
      <c r="S227" s="873">
        <f>Q227*R227</f>
        <v>9415.1999999999989</v>
      </c>
      <c r="T227" s="761"/>
      <c r="U227" s="960"/>
      <c r="V227" s="867"/>
      <c r="W227" s="867"/>
    </row>
    <row r="228" spans="1:23" s="866" customFormat="1" ht="21" customHeight="1">
      <c r="A228" s="866" t="s">
        <v>1248</v>
      </c>
      <c r="C228" s="755" t="s">
        <v>1793</v>
      </c>
      <c r="D228" s="756" t="s">
        <v>799</v>
      </c>
      <c r="E228" s="757" t="s">
        <v>799</v>
      </c>
      <c r="F228" s="868" t="s">
        <v>338</v>
      </c>
      <c r="G228" s="869"/>
      <c r="H228" s="869"/>
      <c r="I228" s="869"/>
      <c r="J228" s="869"/>
      <c r="K228" s="869"/>
      <c r="L228" s="870"/>
      <c r="M228" s="871" t="s">
        <v>228</v>
      </c>
      <c r="N228" s="872">
        <v>72</v>
      </c>
      <c r="O228" s="990">
        <v>72</v>
      </c>
      <c r="P228" s="990">
        <f t="shared" si="34"/>
        <v>0</v>
      </c>
      <c r="Q228" s="762"/>
      <c r="R228" s="873">
        <v>101.8</v>
      </c>
      <c r="S228" s="873">
        <f>N228*R228</f>
        <v>7329.5999999999995</v>
      </c>
      <c r="T228" s="761"/>
      <c r="U228" s="960"/>
      <c r="V228" s="867"/>
      <c r="W228" s="867"/>
    </row>
    <row r="229" spans="1:23" s="866" customFormat="1" ht="21" customHeight="1">
      <c r="A229" s="866" t="s">
        <v>1249</v>
      </c>
      <c r="C229" s="755" t="s">
        <v>1793</v>
      </c>
      <c r="D229" s="756" t="s">
        <v>800</v>
      </c>
      <c r="E229" s="757" t="s">
        <v>800</v>
      </c>
      <c r="F229" s="868" t="s">
        <v>338</v>
      </c>
      <c r="G229" s="869"/>
      <c r="H229" s="869"/>
      <c r="I229" s="869"/>
      <c r="J229" s="869"/>
      <c r="K229" s="869"/>
      <c r="L229" s="870"/>
      <c r="M229" s="871" t="s">
        <v>228</v>
      </c>
      <c r="N229" s="872">
        <v>40</v>
      </c>
      <c r="O229" s="990">
        <v>40</v>
      </c>
      <c r="P229" s="990">
        <f t="shared" si="34"/>
        <v>0</v>
      </c>
      <c r="Q229" s="762"/>
      <c r="R229" s="873">
        <v>30.9</v>
      </c>
      <c r="S229" s="873">
        <f>N229*R229</f>
        <v>1236</v>
      </c>
      <c r="T229" s="761"/>
      <c r="U229" s="960"/>
      <c r="V229" s="867"/>
      <c r="W229" s="867"/>
    </row>
    <row r="230" spans="1:23" s="866" customFormat="1" ht="21" customHeight="1">
      <c r="A230" s="866" t="s">
        <v>1257</v>
      </c>
      <c r="C230" s="755" t="s">
        <v>1793</v>
      </c>
      <c r="D230" s="756" t="s">
        <v>801</v>
      </c>
      <c r="E230" s="757" t="s">
        <v>801</v>
      </c>
      <c r="F230" s="868" t="s">
        <v>338</v>
      </c>
      <c r="G230" s="869"/>
      <c r="H230" s="869"/>
      <c r="I230" s="869"/>
      <c r="J230" s="869"/>
      <c r="K230" s="869"/>
      <c r="L230" s="870"/>
      <c r="M230" s="871" t="s">
        <v>228</v>
      </c>
      <c r="N230" s="872">
        <v>80</v>
      </c>
      <c r="O230" s="990">
        <v>80</v>
      </c>
      <c r="P230" s="990">
        <f t="shared" si="34"/>
        <v>0</v>
      </c>
      <c r="Q230" s="762"/>
      <c r="R230" s="873">
        <v>30.15</v>
      </c>
      <c r="S230" s="873">
        <f>N230*R230</f>
        <v>2412</v>
      </c>
      <c r="T230" s="761"/>
      <c r="U230" s="960"/>
      <c r="V230" s="867"/>
      <c r="W230" s="867"/>
    </row>
    <row r="231" spans="1:23" s="866" customFormat="1" ht="21" customHeight="1">
      <c r="A231" s="866" t="s">
        <v>1291</v>
      </c>
      <c r="C231" s="755" t="s">
        <v>1793</v>
      </c>
      <c r="D231" s="756" t="s">
        <v>1795</v>
      </c>
      <c r="E231" s="757" t="s">
        <v>795</v>
      </c>
      <c r="F231" s="868">
        <v>1.5</v>
      </c>
      <c r="G231" s="869"/>
      <c r="H231" s="869">
        <v>2100</v>
      </c>
      <c r="I231" s="869"/>
      <c r="J231" s="869"/>
      <c r="K231" s="869"/>
      <c r="L231" s="870">
        <v>1870</v>
      </c>
      <c r="M231" s="871" t="s">
        <v>228</v>
      </c>
      <c r="N231" s="872">
        <v>2</v>
      </c>
      <c r="O231" s="990">
        <v>2</v>
      </c>
      <c r="P231" s="990">
        <f t="shared" si="34"/>
        <v>0</v>
      </c>
      <c r="Q231" s="759">
        <f>F231*H231*L231*0.00000793*N231</f>
        <v>93.423330000000007</v>
      </c>
      <c r="R231" s="873">
        <v>4100</v>
      </c>
      <c r="S231" s="873">
        <f t="shared" ref="S231:S238" si="37">Q231*R231</f>
        <v>383035.65300000005</v>
      </c>
      <c r="T231" s="761"/>
      <c r="U231" s="960"/>
      <c r="V231" s="867"/>
      <c r="W231" s="867"/>
    </row>
    <row r="232" spans="1:23" s="866" customFormat="1" ht="21" customHeight="1">
      <c r="A232" s="866" t="s">
        <v>1271</v>
      </c>
      <c r="C232" s="755" t="s">
        <v>1793</v>
      </c>
      <c r="D232" s="756" t="s">
        <v>1796</v>
      </c>
      <c r="E232" s="757" t="s">
        <v>795</v>
      </c>
      <c r="F232" s="868">
        <v>1</v>
      </c>
      <c r="G232" s="869"/>
      <c r="H232" s="869">
        <v>424</v>
      </c>
      <c r="I232" s="869"/>
      <c r="J232" s="869"/>
      <c r="K232" s="869"/>
      <c r="L232" s="870">
        <v>4600</v>
      </c>
      <c r="M232" s="871" t="s">
        <v>228</v>
      </c>
      <c r="N232" s="872">
        <v>2</v>
      </c>
      <c r="O232" s="990">
        <v>2</v>
      </c>
      <c r="P232" s="990">
        <f t="shared" si="34"/>
        <v>0</v>
      </c>
      <c r="Q232" s="759">
        <f>F232*H232*L232*0.00000793*N232</f>
        <v>30.933344000000002</v>
      </c>
      <c r="R232" s="873">
        <v>4200</v>
      </c>
      <c r="S232" s="873">
        <f t="shared" si="37"/>
        <v>129920.0448</v>
      </c>
      <c r="T232" s="761"/>
      <c r="U232" s="960"/>
      <c r="V232" s="867"/>
      <c r="W232" s="867"/>
    </row>
    <row r="233" spans="1:23" s="866" customFormat="1" ht="21" customHeight="1">
      <c r="A233" s="866" t="s">
        <v>1271</v>
      </c>
      <c r="C233" s="755" t="s">
        <v>1793</v>
      </c>
      <c r="D233" s="756" t="s">
        <v>1797</v>
      </c>
      <c r="E233" s="757" t="s">
        <v>795</v>
      </c>
      <c r="F233" s="868">
        <v>1</v>
      </c>
      <c r="G233" s="869"/>
      <c r="H233" s="869">
        <v>305</v>
      </c>
      <c r="I233" s="869"/>
      <c r="J233" s="869"/>
      <c r="K233" s="869"/>
      <c r="L233" s="870">
        <v>300</v>
      </c>
      <c r="M233" s="871" t="s">
        <v>228</v>
      </c>
      <c r="N233" s="872">
        <f>U5*2</f>
        <v>24</v>
      </c>
      <c r="O233" s="990">
        <v>24</v>
      </c>
      <c r="P233" s="990">
        <f t="shared" si="34"/>
        <v>0</v>
      </c>
      <c r="Q233" s="759">
        <f>F233*H233*L233*0.00000793*N233</f>
        <v>17.414279999999998</v>
      </c>
      <c r="R233" s="873">
        <v>4200</v>
      </c>
      <c r="S233" s="873">
        <f t="shared" si="37"/>
        <v>73139.975999999995</v>
      </c>
      <c r="T233" s="761"/>
      <c r="U233" s="960"/>
      <c r="V233" s="867"/>
      <c r="W233" s="867"/>
    </row>
    <row r="234" spans="1:23" s="866" customFormat="1" ht="21" customHeight="1">
      <c r="A234" s="866" t="s">
        <v>1271</v>
      </c>
      <c r="C234" s="755" t="s">
        <v>1793</v>
      </c>
      <c r="D234" s="756" t="s">
        <v>1797</v>
      </c>
      <c r="E234" s="757" t="s">
        <v>795</v>
      </c>
      <c r="F234" s="868">
        <v>1</v>
      </c>
      <c r="G234" s="869"/>
      <c r="H234" s="869">
        <v>140</v>
      </c>
      <c r="I234" s="869"/>
      <c r="J234" s="869"/>
      <c r="K234" s="869"/>
      <c r="L234" s="870">
        <v>255</v>
      </c>
      <c r="M234" s="871" t="s">
        <v>228</v>
      </c>
      <c r="N234" s="872">
        <f>N233</f>
        <v>24</v>
      </c>
      <c r="O234" s="990">
        <v>24</v>
      </c>
      <c r="P234" s="990">
        <f t="shared" si="34"/>
        <v>0</v>
      </c>
      <c r="Q234" s="759">
        <f>F234*H234*L234*0.00000793*N234</f>
        <v>6.7944239999999994</v>
      </c>
      <c r="R234" s="873">
        <v>4200</v>
      </c>
      <c r="S234" s="873">
        <f t="shared" si="37"/>
        <v>28536.580799999996</v>
      </c>
      <c r="T234" s="761"/>
      <c r="U234" s="960"/>
      <c r="V234" s="867"/>
      <c r="W234" s="867"/>
    </row>
    <row r="235" spans="1:23" s="866" customFormat="1" ht="21" customHeight="1">
      <c r="A235" s="866" t="s">
        <v>1271</v>
      </c>
      <c r="C235" s="755" t="s">
        <v>1793</v>
      </c>
      <c r="D235" s="756" t="s">
        <v>1797</v>
      </c>
      <c r="E235" s="757" t="s">
        <v>795</v>
      </c>
      <c r="F235" s="868">
        <v>2</v>
      </c>
      <c r="G235" s="869"/>
      <c r="H235" s="869">
        <v>140</v>
      </c>
      <c r="I235" s="869"/>
      <c r="J235" s="869"/>
      <c r="K235" s="869"/>
      <c r="L235" s="870">
        <v>211</v>
      </c>
      <c r="M235" s="871" t="s">
        <v>228</v>
      </c>
      <c r="N235" s="872">
        <f>N233</f>
        <v>24</v>
      </c>
      <c r="O235" s="990">
        <v>24</v>
      </c>
      <c r="P235" s="990">
        <f t="shared" si="34"/>
        <v>0</v>
      </c>
      <c r="Q235" s="759">
        <f>F235*H235*L235*0.00000793*N235</f>
        <v>11.244105600000001</v>
      </c>
      <c r="R235" s="873">
        <v>4200</v>
      </c>
      <c r="S235" s="873">
        <f t="shared" si="37"/>
        <v>47225.243520000004</v>
      </c>
      <c r="T235" s="761"/>
      <c r="U235" s="960"/>
      <c r="V235" s="867"/>
      <c r="W235" s="867"/>
    </row>
    <row r="236" spans="1:23" s="866" customFormat="1" ht="21" customHeight="1">
      <c r="A236" s="686" t="s">
        <v>1333</v>
      </c>
      <c r="C236" s="755" t="s">
        <v>1793</v>
      </c>
      <c r="D236" s="756" t="s">
        <v>1797</v>
      </c>
      <c r="E236" s="757" t="s">
        <v>798</v>
      </c>
      <c r="F236" s="868" t="s">
        <v>341</v>
      </c>
      <c r="G236" s="869" t="s">
        <v>227</v>
      </c>
      <c r="H236" s="869">
        <v>20</v>
      </c>
      <c r="I236" s="869"/>
      <c r="J236" s="869"/>
      <c r="K236" s="869"/>
      <c r="L236" s="870"/>
      <c r="M236" s="871" t="s">
        <v>228</v>
      </c>
      <c r="N236" s="872">
        <f>N235*2</f>
        <v>48</v>
      </c>
      <c r="O236" s="990">
        <v>48</v>
      </c>
      <c r="P236" s="990">
        <f t="shared" si="34"/>
        <v>0</v>
      </c>
      <c r="Q236" s="759"/>
      <c r="R236" s="873">
        <v>51</v>
      </c>
      <c r="S236" s="873">
        <f>N236*R236</f>
        <v>2448</v>
      </c>
      <c r="T236" s="761"/>
      <c r="U236" s="960"/>
      <c r="V236" s="867"/>
      <c r="W236" s="867"/>
    </row>
    <row r="237" spans="1:23" s="866" customFormat="1" ht="21" customHeight="1">
      <c r="A237" s="866" t="s">
        <v>1271</v>
      </c>
      <c r="C237" s="755" t="s">
        <v>1793</v>
      </c>
      <c r="D237" s="756" t="s">
        <v>1798</v>
      </c>
      <c r="E237" s="757" t="s">
        <v>795</v>
      </c>
      <c r="F237" s="868">
        <v>1</v>
      </c>
      <c r="G237" s="869"/>
      <c r="H237" s="869">
        <v>140</v>
      </c>
      <c r="I237" s="869"/>
      <c r="J237" s="869"/>
      <c r="K237" s="869"/>
      <c r="L237" s="870">
        <v>250</v>
      </c>
      <c r="M237" s="871" t="s">
        <v>228</v>
      </c>
      <c r="N237" s="872">
        <f>N234</f>
        <v>24</v>
      </c>
      <c r="O237" s="990">
        <v>24</v>
      </c>
      <c r="P237" s="990">
        <f t="shared" si="34"/>
        <v>0</v>
      </c>
      <c r="Q237" s="759">
        <f>F237*H237*L237*0.00000793*N237</f>
        <v>6.6612000000000009</v>
      </c>
      <c r="R237" s="873">
        <v>4200</v>
      </c>
      <c r="S237" s="873">
        <f t="shared" si="37"/>
        <v>27977.040000000005</v>
      </c>
      <c r="T237" s="761"/>
      <c r="U237" s="960"/>
      <c r="V237" s="867"/>
      <c r="W237" s="867"/>
    </row>
    <row r="238" spans="1:23" s="866" customFormat="1" ht="21" customHeight="1">
      <c r="C238" s="755" t="s">
        <v>1793</v>
      </c>
      <c r="D238" s="756" t="s">
        <v>1798</v>
      </c>
      <c r="E238" s="757" t="s">
        <v>795</v>
      </c>
      <c r="F238" s="868">
        <v>3</v>
      </c>
      <c r="G238" s="869"/>
      <c r="H238" s="869">
        <v>150</v>
      </c>
      <c r="I238" s="869"/>
      <c r="J238" s="869"/>
      <c r="K238" s="869"/>
      <c r="L238" s="870">
        <v>25</v>
      </c>
      <c r="M238" s="871" t="s">
        <v>228</v>
      </c>
      <c r="N238" s="872">
        <f>N233</f>
        <v>24</v>
      </c>
      <c r="O238" s="990">
        <v>24</v>
      </c>
      <c r="P238" s="990">
        <f t="shared" si="34"/>
        <v>0</v>
      </c>
      <c r="Q238" s="759">
        <f>F238*H238*L238*0.00000785*N238</f>
        <v>2.1194999999999995</v>
      </c>
      <c r="R238" s="873">
        <v>405</v>
      </c>
      <c r="S238" s="873">
        <f t="shared" si="37"/>
        <v>858.39749999999981</v>
      </c>
      <c r="T238" s="761"/>
      <c r="U238" s="960"/>
      <c r="V238" s="867"/>
      <c r="W238" s="867"/>
    </row>
    <row r="239" spans="1:23" s="866" customFormat="1" ht="21" customHeight="1">
      <c r="A239" s="866" t="s">
        <v>1477</v>
      </c>
      <c r="C239" s="755" t="s">
        <v>1793</v>
      </c>
      <c r="D239" s="756" t="s">
        <v>799</v>
      </c>
      <c r="E239" s="757" t="s">
        <v>799</v>
      </c>
      <c r="F239" s="868" t="s">
        <v>341</v>
      </c>
      <c r="G239" s="869"/>
      <c r="H239" s="869"/>
      <c r="I239" s="869"/>
      <c r="J239" s="869"/>
      <c r="K239" s="869"/>
      <c r="L239" s="870"/>
      <c r="M239" s="871" t="s">
        <v>228</v>
      </c>
      <c r="N239" s="872">
        <f>N236</f>
        <v>48</v>
      </c>
      <c r="O239" s="990">
        <v>48</v>
      </c>
      <c r="P239" s="990">
        <f t="shared" si="34"/>
        <v>0</v>
      </c>
      <c r="Q239" s="762"/>
      <c r="R239" s="873">
        <v>45.7</v>
      </c>
      <c r="S239" s="873">
        <f t="shared" ref="S239:S245" si="38">N239*R239</f>
        <v>2193.6000000000004</v>
      </c>
      <c r="T239" s="761"/>
      <c r="U239" s="960"/>
      <c r="V239" s="867"/>
      <c r="W239" s="867"/>
    </row>
    <row r="240" spans="1:23" s="866" customFormat="1" ht="21" customHeight="1">
      <c r="A240" s="866" t="s">
        <v>1246</v>
      </c>
      <c r="C240" s="755" t="s">
        <v>1793</v>
      </c>
      <c r="D240" s="756" t="s">
        <v>800</v>
      </c>
      <c r="E240" s="757" t="s">
        <v>800</v>
      </c>
      <c r="F240" s="868" t="s">
        <v>341</v>
      </c>
      <c r="G240" s="869"/>
      <c r="H240" s="869"/>
      <c r="I240" s="869"/>
      <c r="J240" s="869"/>
      <c r="K240" s="869"/>
      <c r="L240" s="870"/>
      <c r="M240" s="871" t="s">
        <v>228</v>
      </c>
      <c r="N240" s="872">
        <f>N239</f>
        <v>48</v>
      </c>
      <c r="O240" s="990">
        <v>48</v>
      </c>
      <c r="P240" s="990">
        <f t="shared" si="34"/>
        <v>0</v>
      </c>
      <c r="Q240" s="762"/>
      <c r="R240" s="873">
        <v>19.5</v>
      </c>
      <c r="S240" s="873">
        <f t="shared" si="38"/>
        <v>936</v>
      </c>
      <c r="T240" s="761"/>
      <c r="U240" s="960"/>
      <c r="V240" s="867"/>
      <c r="W240" s="867"/>
    </row>
    <row r="241" spans="1:23" s="866" customFormat="1" ht="21" customHeight="1">
      <c r="A241" s="866" t="s">
        <v>1247</v>
      </c>
      <c r="C241" s="755" t="s">
        <v>1793</v>
      </c>
      <c r="D241" s="756" t="s">
        <v>801</v>
      </c>
      <c r="E241" s="757" t="s">
        <v>801</v>
      </c>
      <c r="F241" s="868" t="s">
        <v>341</v>
      </c>
      <c r="G241" s="869"/>
      <c r="H241" s="869"/>
      <c r="I241" s="869"/>
      <c r="J241" s="869"/>
      <c r="K241" s="869"/>
      <c r="L241" s="870"/>
      <c r="M241" s="871" t="s">
        <v>228</v>
      </c>
      <c r="N241" s="872">
        <f>N239</f>
        <v>48</v>
      </c>
      <c r="O241" s="990">
        <v>48</v>
      </c>
      <c r="P241" s="990">
        <f t="shared" si="34"/>
        <v>0</v>
      </c>
      <c r="Q241" s="762"/>
      <c r="R241" s="873">
        <v>16.14</v>
      </c>
      <c r="S241" s="873">
        <f t="shared" si="38"/>
        <v>774.72</v>
      </c>
      <c r="T241" s="761"/>
      <c r="U241" s="960"/>
      <c r="V241" s="867"/>
      <c r="W241" s="867"/>
    </row>
    <row r="242" spans="1:23" s="866" customFormat="1" ht="21" customHeight="1">
      <c r="C242" s="755" t="s">
        <v>1793</v>
      </c>
      <c r="D242" s="756" t="s">
        <v>1799</v>
      </c>
      <c r="E242" s="757" t="s">
        <v>797</v>
      </c>
      <c r="F242" s="868">
        <v>85</v>
      </c>
      <c r="G242" s="869"/>
      <c r="H242" s="869"/>
      <c r="I242" s="869"/>
      <c r="J242" s="869"/>
      <c r="K242" s="869"/>
      <c r="L242" s="870">
        <v>30</v>
      </c>
      <c r="M242" s="976" t="s">
        <v>1682</v>
      </c>
      <c r="N242" s="872">
        <f>N233</f>
        <v>24</v>
      </c>
      <c r="O242" s="990">
        <v>24</v>
      </c>
      <c r="P242" s="990">
        <f t="shared" si="34"/>
        <v>0</v>
      </c>
      <c r="Q242" s="762"/>
      <c r="R242" s="873">
        <v>2327</v>
      </c>
      <c r="S242" s="873">
        <f t="shared" si="38"/>
        <v>55848</v>
      </c>
      <c r="T242" s="761"/>
      <c r="U242" s="960"/>
      <c r="V242" s="867"/>
      <c r="W242" s="867"/>
    </row>
    <row r="243" spans="1:23" s="866" customFormat="1" ht="21" customHeight="1">
      <c r="C243" s="755" t="s">
        <v>1793</v>
      </c>
      <c r="D243" s="756" t="s">
        <v>1800</v>
      </c>
      <c r="E243" s="757" t="s">
        <v>798</v>
      </c>
      <c r="F243" s="868" t="s">
        <v>356</v>
      </c>
      <c r="G243" s="869" t="s">
        <v>227</v>
      </c>
      <c r="H243" s="869">
        <v>20</v>
      </c>
      <c r="I243" s="869"/>
      <c r="J243" s="869"/>
      <c r="K243" s="869"/>
      <c r="L243" s="870"/>
      <c r="M243" s="871" t="s">
        <v>228</v>
      </c>
      <c r="N243" s="872">
        <f>N233*6</f>
        <v>144</v>
      </c>
      <c r="O243" s="990">
        <v>144</v>
      </c>
      <c r="P243" s="990">
        <f t="shared" si="34"/>
        <v>0</v>
      </c>
      <c r="Q243" s="762"/>
      <c r="R243" s="873">
        <v>46</v>
      </c>
      <c r="S243" s="873">
        <f t="shared" si="38"/>
        <v>6624</v>
      </c>
      <c r="T243" s="761"/>
      <c r="U243" s="960"/>
      <c r="V243" s="867"/>
      <c r="W243" s="867"/>
    </row>
    <row r="244" spans="1:23" s="866" customFormat="1" ht="21" customHeight="1">
      <c r="C244" s="755" t="s">
        <v>1793</v>
      </c>
      <c r="D244" s="756" t="s">
        <v>800</v>
      </c>
      <c r="E244" s="757" t="s">
        <v>800</v>
      </c>
      <c r="F244" s="868" t="s">
        <v>356</v>
      </c>
      <c r="G244" s="869"/>
      <c r="H244" s="869"/>
      <c r="I244" s="869"/>
      <c r="J244" s="869"/>
      <c r="K244" s="869"/>
      <c r="L244" s="870"/>
      <c r="M244" s="871" t="s">
        <v>228</v>
      </c>
      <c r="N244" s="872">
        <f>N243</f>
        <v>144</v>
      </c>
      <c r="O244" s="990">
        <v>144</v>
      </c>
      <c r="P244" s="990">
        <f t="shared" si="34"/>
        <v>0</v>
      </c>
      <c r="Q244" s="762"/>
      <c r="R244" s="873">
        <v>9</v>
      </c>
      <c r="S244" s="873">
        <f t="shared" si="38"/>
        <v>1296</v>
      </c>
      <c r="T244" s="761"/>
      <c r="U244" s="960"/>
      <c r="V244" s="867"/>
      <c r="W244" s="867"/>
    </row>
    <row r="245" spans="1:23" s="866" customFormat="1" ht="21" customHeight="1">
      <c r="C245" s="755" t="s">
        <v>1793</v>
      </c>
      <c r="D245" s="756" t="s">
        <v>801</v>
      </c>
      <c r="E245" s="757" t="s">
        <v>801</v>
      </c>
      <c r="F245" s="868" t="s">
        <v>356</v>
      </c>
      <c r="G245" s="869"/>
      <c r="H245" s="869"/>
      <c r="I245" s="869"/>
      <c r="J245" s="869"/>
      <c r="K245" s="869"/>
      <c r="L245" s="870"/>
      <c r="M245" s="871" t="s">
        <v>228</v>
      </c>
      <c r="N245" s="872">
        <f>N243</f>
        <v>144</v>
      </c>
      <c r="O245" s="990">
        <v>144</v>
      </c>
      <c r="P245" s="990">
        <f t="shared" si="34"/>
        <v>0</v>
      </c>
      <c r="Q245" s="762"/>
      <c r="R245" s="873">
        <v>9</v>
      </c>
      <c r="S245" s="873">
        <f t="shared" si="38"/>
        <v>1296</v>
      </c>
      <c r="T245" s="761"/>
      <c r="U245" s="960"/>
      <c r="V245" s="867"/>
      <c r="W245" s="867"/>
    </row>
    <row r="246" spans="1:23" s="866" customFormat="1" ht="21" customHeight="1">
      <c r="C246" s="755" t="s">
        <v>1793</v>
      </c>
      <c r="D246" s="756" t="s">
        <v>1801</v>
      </c>
      <c r="E246" s="757"/>
      <c r="F246" s="868" t="s">
        <v>1677</v>
      </c>
      <c r="G246" s="869"/>
      <c r="H246" s="869"/>
      <c r="I246" s="869"/>
      <c r="J246" s="869"/>
      <c r="K246" s="869"/>
      <c r="L246" s="870"/>
      <c r="M246" s="871"/>
      <c r="N246" s="872">
        <v>4</v>
      </c>
      <c r="O246" s="990">
        <v>4</v>
      </c>
      <c r="P246" s="990">
        <f t="shared" si="34"/>
        <v>0</v>
      </c>
      <c r="Q246" s="762"/>
      <c r="R246" s="873">
        <v>343024</v>
      </c>
      <c r="S246" s="873">
        <f t="shared" ref="S246" si="39">N246*R246</f>
        <v>1372096</v>
      </c>
      <c r="T246" s="761"/>
      <c r="U246" s="960"/>
      <c r="V246" s="867"/>
      <c r="W246" s="867"/>
    </row>
    <row r="247" spans="1:23" s="866" customFormat="1" ht="21" customHeight="1">
      <c r="A247" s="866" t="s">
        <v>1293</v>
      </c>
      <c r="C247" s="755" t="s">
        <v>1802</v>
      </c>
      <c r="D247" s="756" t="s">
        <v>1803</v>
      </c>
      <c r="E247" s="757" t="s">
        <v>814</v>
      </c>
      <c r="F247" s="868" t="s">
        <v>1510</v>
      </c>
      <c r="G247" s="869" t="s">
        <v>227</v>
      </c>
      <c r="H247" s="869">
        <v>50</v>
      </c>
      <c r="I247" s="869" t="s">
        <v>403</v>
      </c>
      <c r="J247" s="869"/>
      <c r="K247" s="869" t="s">
        <v>403</v>
      </c>
      <c r="L247" s="870">
        <v>105</v>
      </c>
      <c r="M247" s="871"/>
      <c r="N247" s="872">
        <v>4</v>
      </c>
      <c r="O247" s="990">
        <v>4</v>
      </c>
      <c r="P247" s="990">
        <f t="shared" si="34"/>
        <v>0</v>
      </c>
      <c r="Q247" s="759">
        <f>L247/1000*N247*T247</f>
        <v>1.4825999999999999</v>
      </c>
      <c r="R247" s="873">
        <v>1020</v>
      </c>
      <c r="S247" s="873">
        <f>Q247*R247</f>
        <v>1512.252</v>
      </c>
      <c r="T247" s="765">
        <v>3.53</v>
      </c>
      <c r="U247" s="960"/>
      <c r="V247" s="867"/>
      <c r="W247" s="867"/>
    </row>
    <row r="248" spans="1:23" s="866" customFormat="1" ht="21" customHeight="1">
      <c r="A248" s="866" t="s">
        <v>1294</v>
      </c>
      <c r="C248" s="755" t="s">
        <v>1802</v>
      </c>
      <c r="D248" s="756" t="s">
        <v>1803</v>
      </c>
      <c r="E248" s="757" t="s">
        <v>797</v>
      </c>
      <c r="F248" s="868">
        <v>30</v>
      </c>
      <c r="G248" s="869" t="s">
        <v>227</v>
      </c>
      <c r="H248" s="869"/>
      <c r="I248" s="869"/>
      <c r="J248" s="869"/>
      <c r="K248" s="869"/>
      <c r="L248" s="870">
        <v>100</v>
      </c>
      <c r="M248" s="871"/>
      <c r="N248" s="872">
        <v>4</v>
      </c>
      <c r="O248" s="990">
        <v>4</v>
      </c>
      <c r="P248" s="990">
        <f t="shared" si="34"/>
        <v>0</v>
      </c>
      <c r="Q248" s="759">
        <f>3.14156295*(F248/2)^2*L248*0.00000785*N248</f>
        <v>2.2195142241749997</v>
      </c>
      <c r="R248" s="873">
        <v>990</v>
      </c>
      <c r="S248" s="873">
        <f>Q248*R248</f>
        <v>2197.3190819332499</v>
      </c>
      <c r="T248" s="761"/>
      <c r="U248" s="960"/>
      <c r="V248" s="867"/>
      <c r="W248" s="867"/>
    </row>
    <row r="249" spans="1:23" s="866" customFormat="1" ht="21" customHeight="1">
      <c r="A249" s="866" t="s">
        <v>1252</v>
      </c>
      <c r="C249" s="755" t="s">
        <v>1802</v>
      </c>
      <c r="D249" s="756" t="s">
        <v>1773</v>
      </c>
      <c r="E249" s="757" t="s">
        <v>1752</v>
      </c>
      <c r="F249" s="868" t="s">
        <v>2332</v>
      </c>
      <c r="G249" s="869"/>
      <c r="H249" s="869"/>
      <c r="I249" s="869"/>
      <c r="J249" s="869"/>
      <c r="K249" s="869"/>
      <c r="L249" s="870"/>
      <c r="M249" s="871"/>
      <c r="N249" s="872">
        <v>4</v>
      </c>
      <c r="O249" s="990">
        <v>4</v>
      </c>
      <c r="P249" s="990">
        <f t="shared" si="34"/>
        <v>0</v>
      </c>
      <c r="Q249" s="766">
        <f>1.8*N249</f>
        <v>7.2</v>
      </c>
      <c r="R249" s="873">
        <v>4550</v>
      </c>
      <c r="S249" s="873">
        <f>Q249*R249</f>
        <v>32760</v>
      </c>
      <c r="T249" s="761"/>
      <c r="U249" s="960"/>
      <c r="V249" s="867"/>
      <c r="W249" s="867"/>
    </row>
    <row r="250" spans="1:23" s="866" customFormat="1" ht="21" customHeight="1">
      <c r="A250" s="866" t="s">
        <v>1295</v>
      </c>
      <c r="C250" s="755" t="s">
        <v>1802</v>
      </c>
      <c r="D250" s="756" t="s">
        <v>1804</v>
      </c>
      <c r="E250" s="757" t="s">
        <v>807</v>
      </c>
      <c r="F250" s="868" t="s">
        <v>330</v>
      </c>
      <c r="G250" s="869" t="s">
        <v>227</v>
      </c>
      <c r="H250" s="869" t="s">
        <v>342</v>
      </c>
      <c r="I250" s="869"/>
      <c r="J250" s="869"/>
      <c r="K250" s="869"/>
      <c r="L250" s="870"/>
      <c r="M250" s="871"/>
      <c r="N250" s="872">
        <v>8</v>
      </c>
      <c r="O250" s="990">
        <v>8</v>
      </c>
      <c r="P250" s="990">
        <f t="shared" si="34"/>
        <v>0</v>
      </c>
      <c r="Q250" s="762"/>
      <c r="R250" s="873">
        <v>36.1</v>
      </c>
      <c r="S250" s="873">
        <f>N250*R250</f>
        <v>288.8</v>
      </c>
      <c r="T250" s="761"/>
      <c r="U250" s="960"/>
      <c r="V250" s="867"/>
      <c r="W250" s="867"/>
    </row>
    <row r="251" spans="1:23" s="866" customFormat="1" ht="21" customHeight="1">
      <c r="C251" s="755" t="s">
        <v>1802</v>
      </c>
      <c r="D251" s="756" t="s">
        <v>1497</v>
      </c>
      <c r="E251" s="757" t="s">
        <v>813</v>
      </c>
      <c r="F251" s="868" t="s">
        <v>362</v>
      </c>
      <c r="G251" s="869"/>
      <c r="H251" s="869"/>
      <c r="I251" s="869"/>
      <c r="J251" s="869"/>
      <c r="K251" s="869"/>
      <c r="L251" s="870"/>
      <c r="M251" s="871"/>
      <c r="N251" s="872">
        <v>4</v>
      </c>
      <c r="O251" s="990">
        <v>4</v>
      </c>
      <c r="P251" s="990">
        <f t="shared" si="34"/>
        <v>0</v>
      </c>
      <c r="Q251" s="856" t="s">
        <v>2382</v>
      </c>
      <c r="R251" s="873">
        <v>6120</v>
      </c>
      <c r="S251" s="873">
        <f>N251*R251</f>
        <v>24480</v>
      </c>
      <c r="T251" s="761"/>
      <c r="U251" s="960"/>
      <c r="V251" s="867"/>
      <c r="W251" s="867"/>
    </row>
    <row r="252" spans="1:23" s="866" customFormat="1" ht="21" customHeight="1">
      <c r="A252" s="866" t="s">
        <v>1290</v>
      </c>
      <c r="C252" s="755" t="s">
        <v>1802</v>
      </c>
      <c r="D252" s="756" t="s">
        <v>1805</v>
      </c>
      <c r="E252" s="757" t="s">
        <v>798</v>
      </c>
      <c r="F252" s="868" t="s">
        <v>338</v>
      </c>
      <c r="G252" s="869" t="s">
        <v>227</v>
      </c>
      <c r="H252" s="869" t="s">
        <v>331</v>
      </c>
      <c r="I252" s="869"/>
      <c r="J252" s="869"/>
      <c r="K252" s="869"/>
      <c r="L252" s="870"/>
      <c r="M252" s="871" t="s">
        <v>228</v>
      </c>
      <c r="N252" s="872">
        <v>8</v>
      </c>
      <c r="O252" s="990">
        <v>8</v>
      </c>
      <c r="P252" s="990">
        <f t="shared" si="34"/>
        <v>0</v>
      </c>
      <c r="Q252" s="762"/>
      <c r="R252" s="873">
        <v>292</v>
      </c>
      <c r="S252" s="873">
        <f>N252*R252</f>
        <v>2336</v>
      </c>
      <c r="T252" s="761"/>
      <c r="U252" s="960"/>
      <c r="V252" s="867"/>
      <c r="W252" s="867"/>
    </row>
    <row r="253" spans="1:23" s="866" customFormat="1" ht="21" customHeight="1">
      <c r="A253" s="866" t="s">
        <v>1248</v>
      </c>
      <c r="C253" s="755" t="s">
        <v>1802</v>
      </c>
      <c r="D253" s="756" t="s">
        <v>799</v>
      </c>
      <c r="E253" s="757" t="s">
        <v>799</v>
      </c>
      <c r="F253" s="868" t="s">
        <v>338</v>
      </c>
      <c r="G253" s="869"/>
      <c r="H253" s="869"/>
      <c r="I253" s="869"/>
      <c r="J253" s="869"/>
      <c r="K253" s="869"/>
      <c r="L253" s="870"/>
      <c r="M253" s="871" t="s">
        <v>228</v>
      </c>
      <c r="N253" s="872">
        <v>8</v>
      </c>
      <c r="O253" s="990">
        <v>8</v>
      </c>
      <c r="P253" s="990">
        <f t="shared" si="34"/>
        <v>0</v>
      </c>
      <c r="Q253" s="762"/>
      <c r="R253" s="873">
        <v>101.8</v>
      </c>
      <c r="S253" s="873">
        <f>N253*R253</f>
        <v>814.4</v>
      </c>
      <c r="T253" s="761"/>
      <c r="U253" s="960"/>
      <c r="V253" s="867"/>
      <c r="W253" s="867"/>
    </row>
    <row r="254" spans="1:23" s="866" customFormat="1" ht="21" customHeight="1">
      <c r="A254" s="866" t="s">
        <v>1249</v>
      </c>
      <c r="C254" s="755" t="s">
        <v>1802</v>
      </c>
      <c r="D254" s="756" t="s">
        <v>800</v>
      </c>
      <c r="E254" s="757" t="s">
        <v>800</v>
      </c>
      <c r="F254" s="868" t="s">
        <v>338</v>
      </c>
      <c r="G254" s="869"/>
      <c r="H254" s="869"/>
      <c r="I254" s="869"/>
      <c r="J254" s="869"/>
      <c r="K254" s="869"/>
      <c r="L254" s="870"/>
      <c r="M254" s="871" t="s">
        <v>228</v>
      </c>
      <c r="N254" s="872">
        <v>8</v>
      </c>
      <c r="O254" s="990">
        <v>8</v>
      </c>
      <c r="P254" s="990">
        <f t="shared" si="34"/>
        <v>0</v>
      </c>
      <c r="Q254" s="762"/>
      <c r="R254" s="873">
        <v>30.9</v>
      </c>
      <c r="S254" s="873">
        <f>N254*R254</f>
        <v>247.2</v>
      </c>
      <c r="T254" s="761"/>
      <c r="U254" s="960"/>
      <c r="V254" s="867"/>
      <c r="W254" s="867"/>
    </row>
    <row r="255" spans="1:23" s="866" customFormat="1" ht="21" customHeight="1">
      <c r="A255" s="866" t="s">
        <v>1296</v>
      </c>
      <c r="C255" s="755" t="s">
        <v>1802</v>
      </c>
      <c r="D255" s="756" t="s">
        <v>1806</v>
      </c>
      <c r="E255" s="757" t="s">
        <v>797</v>
      </c>
      <c r="F255" s="868">
        <v>16</v>
      </c>
      <c r="G255" s="869" t="s">
        <v>227</v>
      </c>
      <c r="H255" s="869"/>
      <c r="I255" s="869"/>
      <c r="J255" s="869"/>
      <c r="K255" s="869"/>
      <c r="L255" s="870">
        <v>290</v>
      </c>
      <c r="M255" s="871"/>
      <c r="N255" s="872">
        <v>4</v>
      </c>
      <c r="O255" s="990">
        <v>4</v>
      </c>
      <c r="P255" s="990">
        <f t="shared" si="34"/>
        <v>0</v>
      </c>
      <c r="Q255" s="759">
        <f>3.14156295*(F255/2)^2*L255*0.00000785*N255</f>
        <v>1.8308526222527999</v>
      </c>
      <c r="R255" s="873">
        <v>990</v>
      </c>
      <c r="S255" s="873">
        <f>Q255*R255</f>
        <v>1812.5440960302719</v>
      </c>
      <c r="T255" s="761"/>
      <c r="U255" s="960"/>
      <c r="V255" s="867"/>
      <c r="W255" s="867"/>
    </row>
    <row r="256" spans="1:23" s="866" customFormat="1" ht="21" customHeight="1">
      <c r="A256" s="866" t="s">
        <v>1293</v>
      </c>
      <c r="C256" s="755" t="s">
        <v>1802</v>
      </c>
      <c r="D256" s="756" t="s">
        <v>1807</v>
      </c>
      <c r="E256" s="757" t="s">
        <v>814</v>
      </c>
      <c r="F256" s="868" t="s">
        <v>1510</v>
      </c>
      <c r="G256" s="869" t="s">
        <v>227</v>
      </c>
      <c r="H256" s="869">
        <v>32</v>
      </c>
      <c r="I256" s="869" t="s">
        <v>227</v>
      </c>
      <c r="J256" s="869"/>
      <c r="K256" s="869" t="s">
        <v>403</v>
      </c>
      <c r="L256" s="870">
        <v>45</v>
      </c>
      <c r="M256" s="871"/>
      <c r="N256" s="872">
        <v>4</v>
      </c>
      <c r="O256" s="990">
        <v>4</v>
      </c>
      <c r="P256" s="990">
        <f t="shared" si="34"/>
        <v>0</v>
      </c>
      <c r="Q256" s="759">
        <f>L256/1000*N256*T256</f>
        <v>0.40679999999999994</v>
      </c>
      <c r="R256" s="873">
        <v>1020</v>
      </c>
      <c r="S256" s="873">
        <f>Q256*R256</f>
        <v>414.93599999999992</v>
      </c>
      <c r="T256" s="765">
        <v>2.2599999999999998</v>
      </c>
      <c r="U256" s="960"/>
      <c r="V256" s="867"/>
      <c r="W256" s="867"/>
    </row>
    <row r="257" spans="1:23" s="866" customFormat="1" ht="21" customHeight="1">
      <c r="A257" s="866" t="s">
        <v>1283</v>
      </c>
      <c r="C257" s="755" t="s">
        <v>1802</v>
      </c>
      <c r="D257" s="756" t="s">
        <v>1808</v>
      </c>
      <c r="E257" s="757" t="s">
        <v>797</v>
      </c>
      <c r="F257" s="868">
        <v>45</v>
      </c>
      <c r="G257" s="869" t="s">
        <v>227</v>
      </c>
      <c r="H257" s="869"/>
      <c r="I257" s="869"/>
      <c r="J257" s="869"/>
      <c r="K257" s="869"/>
      <c r="L257" s="870">
        <v>16</v>
      </c>
      <c r="M257" s="871"/>
      <c r="N257" s="872">
        <v>8</v>
      </c>
      <c r="O257" s="990">
        <v>8</v>
      </c>
      <c r="P257" s="990">
        <f t="shared" si="34"/>
        <v>0</v>
      </c>
      <c r="Q257" s="759">
        <f>3.14156295*(F257/2)^2*L257*0.00000785*N257</f>
        <v>1.5980502414059998</v>
      </c>
      <c r="R257" s="873">
        <v>990</v>
      </c>
      <c r="S257" s="873">
        <f>Q257*R257</f>
        <v>1582.0697389919399</v>
      </c>
      <c r="T257" s="761"/>
      <c r="U257" s="960"/>
      <c r="V257" s="867"/>
      <c r="W257" s="867"/>
    </row>
    <row r="258" spans="1:23" s="866" customFormat="1" ht="21" customHeight="1">
      <c r="A258" s="866" t="s">
        <v>1297</v>
      </c>
      <c r="C258" s="755" t="s">
        <v>1802</v>
      </c>
      <c r="D258" s="756" t="s">
        <v>1809</v>
      </c>
      <c r="E258" s="757" t="s">
        <v>807</v>
      </c>
      <c r="F258" s="868" t="s">
        <v>338</v>
      </c>
      <c r="G258" s="869" t="s">
        <v>227</v>
      </c>
      <c r="H258" s="869" t="s">
        <v>363</v>
      </c>
      <c r="I258" s="869"/>
      <c r="J258" s="869"/>
      <c r="K258" s="869"/>
      <c r="L258" s="870"/>
      <c r="M258" s="871"/>
      <c r="N258" s="872">
        <v>16</v>
      </c>
      <c r="O258" s="990">
        <v>16</v>
      </c>
      <c r="P258" s="990">
        <f t="shared" si="34"/>
        <v>0</v>
      </c>
      <c r="Q258" s="762"/>
      <c r="R258" s="873">
        <v>25.3</v>
      </c>
      <c r="S258" s="873">
        <f>N258*R258</f>
        <v>404.8</v>
      </c>
      <c r="T258" s="761"/>
      <c r="U258" s="960"/>
      <c r="V258" s="867"/>
      <c r="W258" s="867"/>
    </row>
    <row r="259" spans="1:23" s="866" customFormat="1" ht="21" customHeight="1">
      <c r="A259" s="866" t="s">
        <v>1274</v>
      </c>
      <c r="C259" s="755" t="s">
        <v>1802</v>
      </c>
      <c r="D259" s="756" t="s">
        <v>1810</v>
      </c>
      <c r="E259" s="757" t="s">
        <v>795</v>
      </c>
      <c r="F259" s="868">
        <v>12</v>
      </c>
      <c r="G259" s="869"/>
      <c r="H259" s="869">
        <v>90</v>
      </c>
      <c r="I259" s="869"/>
      <c r="J259" s="869"/>
      <c r="K259" s="869"/>
      <c r="L259" s="870">
        <v>210</v>
      </c>
      <c r="M259" s="871" t="s">
        <v>350</v>
      </c>
      <c r="N259" s="872">
        <v>6</v>
      </c>
      <c r="O259" s="990">
        <v>6</v>
      </c>
      <c r="P259" s="990">
        <f t="shared" si="34"/>
        <v>0</v>
      </c>
      <c r="Q259" s="759">
        <f>F259*H259*L259*0.00000793*N259</f>
        <v>10.791143999999999</v>
      </c>
      <c r="R259" s="873">
        <v>4100</v>
      </c>
      <c r="S259" s="873">
        <f>Q259*R259</f>
        <v>44243.690399999999</v>
      </c>
      <c r="T259" s="761"/>
      <c r="U259" s="960"/>
      <c r="V259" s="867"/>
      <c r="W259" s="867"/>
    </row>
    <row r="260" spans="1:23" s="866" customFormat="1" ht="21" customHeight="1">
      <c r="A260" s="866" t="s">
        <v>1274</v>
      </c>
      <c r="C260" s="755" t="s">
        <v>1802</v>
      </c>
      <c r="D260" s="756" t="s">
        <v>1810</v>
      </c>
      <c r="E260" s="757" t="s">
        <v>795</v>
      </c>
      <c r="F260" s="868">
        <v>6</v>
      </c>
      <c r="G260" s="869"/>
      <c r="H260" s="869">
        <v>120</v>
      </c>
      <c r="I260" s="869"/>
      <c r="J260" s="869"/>
      <c r="K260" s="869"/>
      <c r="L260" s="870">
        <v>160</v>
      </c>
      <c r="M260" s="871" t="s">
        <v>350</v>
      </c>
      <c r="N260" s="872">
        <v>6</v>
      </c>
      <c r="O260" s="990">
        <v>6</v>
      </c>
      <c r="P260" s="990">
        <f t="shared" si="34"/>
        <v>0</v>
      </c>
      <c r="Q260" s="759">
        <f>F260*H260*L260*0.00000793*N260</f>
        <v>5.4812159999999999</v>
      </c>
      <c r="R260" s="873">
        <v>4100</v>
      </c>
      <c r="S260" s="873">
        <f>Q260*R260</f>
        <v>22472.9856</v>
      </c>
      <c r="T260" s="761"/>
      <c r="U260" s="960"/>
      <c r="V260" s="867"/>
      <c r="W260" s="867"/>
    </row>
    <row r="261" spans="1:23" s="866" customFormat="1" ht="21" customHeight="1">
      <c r="C261" s="755" t="s">
        <v>1802</v>
      </c>
      <c r="D261" s="756" t="s">
        <v>1810</v>
      </c>
      <c r="E261" s="757" t="s">
        <v>811</v>
      </c>
      <c r="F261" s="868" t="s">
        <v>362</v>
      </c>
      <c r="G261" s="869"/>
      <c r="H261" s="869"/>
      <c r="I261" s="869"/>
      <c r="J261" s="869"/>
      <c r="K261" s="869"/>
      <c r="L261" s="870"/>
      <c r="M261" s="871"/>
      <c r="N261" s="872">
        <v>6</v>
      </c>
      <c r="O261" s="990">
        <v>6</v>
      </c>
      <c r="P261" s="990">
        <f t="shared" si="34"/>
        <v>0</v>
      </c>
      <c r="Q261" s="856" t="s">
        <v>806</v>
      </c>
      <c r="R261" s="873">
        <v>6120</v>
      </c>
      <c r="S261" s="873">
        <f>N261*R261</f>
        <v>36720</v>
      </c>
      <c r="T261" s="761"/>
      <c r="U261" s="960"/>
      <c r="V261" s="867"/>
      <c r="W261" s="867"/>
    </row>
    <row r="262" spans="1:23" s="866" customFormat="1" ht="21" customHeight="1">
      <c r="A262" s="866" t="s">
        <v>1274</v>
      </c>
      <c r="C262" s="755" t="s">
        <v>1802</v>
      </c>
      <c r="D262" s="756" t="s">
        <v>1811</v>
      </c>
      <c r="E262" s="757" t="s">
        <v>795</v>
      </c>
      <c r="F262" s="868">
        <v>8</v>
      </c>
      <c r="G262" s="869"/>
      <c r="H262" s="869">
        <v>100</v>
      </c>
      <c r="I262" s="869"/>
      <c r="J262" s="869"/>
      <c r="K262" s="869"/>
      <c r="L262" s="870">
        <v>250</v>
      </c>
      <c r="M262" s="871" t="s">
        <v>350</v>
      </c>
      <c r="N262" s="872">
        <v>2</v>
      </c>
      <c r="O262" s="990">
        <v>2</v>
      </c>
      <c r="P262" s="990">
        <f t="shared" si="34"/>
        <v>0</v>
      </c>
      <c r="Q262" s="759">
        <f>F262*H262*L262*0.00000793*N262</f>
        <v>3.1720000000000002</v>
      </c>
      <c r="R262" s="873">
        <v>4100</v>
      </c>
      <c r="S262" s="873">
        <f>Q262*R262</f>
        <v>13005.2</v>
      </c>
      <c r="T262" s="761"/>
      <c r="U262" s="960"/>
      <c r="V262" s="867"/>
      <c r="W262" s="867"/>
    </row>
    <row r="263" spans="1:23" s="866" customFormat="1" ht="21" customHeight="1">
      <c r="C263" s="755" t="s">
        <v>1802</v>
      </c>
      <c r="D263" s="756" t="s">
        <v>1811</v>
      </c>
      <c r="E263" s="757" t="s">
        <v>811</v>
      </c>
      <c r="F263" s="868" t="s">
        <v>362</v>
      </c>
      <c r="G263" s="869"/>
      <c r="H263" s="869"/>
      <c r="I263" s="869"/>
      <c r="J263" s="869"/>
      <c r="K263" s="869"/>
      <c r="L263" s="870"/>
      <c r="M263" s="871"/>
      <c r="N263" s="872">
        <v>2</v>
      </c>
      <c r="O263" s="990">
        <v>2</v>
      </c>
      <c r="P263" s="990">
        <f t="shared" si="34"/>
        <v>0</v>
      </c>
      <c r="Q263" s="856" t="s">
        <v>806</v>
      </c>
      <c r="R263" s="873">
        <v>6120</v>
      </c>
      <c r="S263" s="873">
        <f t="shared" ref="S263:S269" si="40">N263*R263</f>
        <v>12240</v>
      </c>
      <c r="T263" s="761"/>
      <c r="U263" s="960"/>
      <c r="V263" s="867"/>
      <c r="W263" s="867"/>
    </row>
    <row r="264" spans="1:23" s="866" customFormat="1" ht="21" customHeight="1">
      <c r="A264" s="866" t="s">
        <v>1290</v>
      </c>
      <c r="C264" s="755" t="s">
        <v>1802</v>
      </c>
      <c r="D264" s="756" t="s">
        <v>1811</v>
      </c>
      <c r="E264" s="757" t="s">
        <v>798</v>
      </c>
      <c r="F264" s="868" t="s">
        <v>338</v>
      </c>
      <c r="G264" s="869" t="s">
        <v>227</v>
      </c>
      <c r="H264" s="869" t="s">
        <v>331</v>
      </c>
      <c r="I264" s="869"/>
      <c r="J264" s="869"/>
      <c r="K264" s="869"/>
      <c r="L264" s="870"/>
      <c r="M264" s="871" t="s">
        <v>228</v>
      </c>
      <c r="N264" s="872">
        <f>N262*2</f>
        <v>4</v>
      </c>
      <c r="O264" s="990">
        <v>4</v>
      </c>
      <c r="P264" s="990">
        <f t="shared" ref="P264:P319" si="41">N264-O264</f>
        <v>0</v>
      </c>
      <c r="Q264" s="762"/>
      <c r="R264" s="873">
        <v>292</v>
      </c>
      <c r="S264" s="873">
        <f t="shared" si="40"/>
        <v>1168</v>
      </c>
      <c r="T264" s="761"/>
      <c r="U264" s="960"/>
      <c r="V264" s="867"/>
      <c r="W264" s="867"/>
    </row>
    <row r="265" spans="1:23" s="866" customFormat="1" ht="21" customHeight="1">
      <c r="A265" s="866" t="s">
        <v>1298</v>
      </c>
      <c r="C265" s="755" t="s">
        <v>1812</v>
      </c>
      <c r="D265" s="756" t="s">
        <v>808</v>
      </c>
      <c r="E265" s="757" t="s">
        <v>798</v>
      </c>
      <c r="F265" s="868" t="s">
        <v>330</v>
      </c>
      <c r="G265" s="869" t="s">
        <v>227</v>
      </c>
      <c r="H265" s="869" t="s">
        <v>364</v>
      </c>
      <c r="I265" s="869"/>
      <c r="J265" s="869"/>
      <c r="K265" s="869"/>
      <c r="L265" s="870"/>
      <c r="M265" s="871" t="s">
        <v>228</v>
      </c>
      <c r="N265" s="872">
        <v>8</v>
      </c>
      <c r="O265" s="990">
        <v>8</v>
      </c>
      <c r="P265" s="990">
        <f t="shared" si="41"/>
        <v>0</v>
      </c>
      <c r="Q265" s="762"/>
      <c r="R265" s="873">
        <v>533</v>
      </c>
      <c r="S265" s="873">
        <f t="shared" si="40"/>
        <v>4264</v>
      </c>
      <c r="T265" s="761"/>
      <c r="U265" s="960"/>
      <c r="V265" s="867"/>
      <c r="W265" s="867"/>
    </row>
    <row r="266" spans="1:23" s="866" customFormat="1" ht="21" customHeight="1">
      <c r="A266" s="866" t="s">
        <v>1224</v>
      </c>
      <c r="C266" s="755" t="s">
        <v>1812</v>
      </c>
      <c r="D266" s="756" t="s">
        <v>799</v>
      </c>
      <c r="E266" s="757" t="s">
        <v>799</v>
      </c>
      <c r="F266" s="868" t="s">
        <v>330</v>
      </c>
      <c r="G266" s="869"/>
      <c r="H266" s="869"/>
      <c r="I266" s="869"/>
      <c r="J266" s="869"/>
      <c r="K266" s="869"/>
      <c r="L266" s="870"/>
      <c r="M266" s="871" t="s">
        <v>228</v>
      </c>
      <c r="N266" s="872">
        <v>8</v>
      </c>
      <c r="O266" s="990">
        <v>8</v>
      </c>
      <c r="P266" s="990">
        <f t="shared" si="41"/>
        <v>0</v>
      </c>
      <c r="Q266" s="762"/>
      <c r="R266" s="873">
        <v>157.30000000000001</v>
      </c>
      <c r="S266" s="873">
        <f t="shared" si="40"/>
        <v>1258.4000000000001</v>
      </c>
      <c r="T266" s="761"/>
      <c r="U266" s="960"/>
      <c r="V266" s="867"/>
      <c r="W266" s="867"/>
    </row>
    <row r="267" spans="1:23" s="866" customFormat="1" ht="21" customHeight="1">
      <c r="A267" s="866" t="s">
        <v>1225</v>
      </c>
      <c r="C267" s="755" t="s">
        <v>1812</v>
      </c>
      <c r="D267" s="756" t="s">
        <v>800</v>
      </c>
      <c r="E267" s="757" t="s">
        <v>800</v>
      </c>
      <c r="F267" s="868" t="s">
        <v>330</v>
      </c>
      <c r="G267" s="869"/>
      <c r="H267" s="869"/>
      <c r="I267" s="869"/>
      <c r="J267" s="869"/>
      <c r="K267" s="869"/>
      <c r="L267" s="870"/>
      <c r="M267" s="871" t="s">
        <v>228</v>
      </c>
      <c r="N267" s="872">
        <v>8</v>
      </c>
      <c r="O267" s="990">
        <v>8</v>
      </c>
      <c r="P267" s="990">
        <f t="shared" si="41"/>
        <v>0</v>
      </c>
      <c r="Q267" s="762"/>
      <c r="R267" s="873">
        <v>49.2</v>
      </c>
      <c r="S267" s="873">
        <f t="shared" si="40"/>
        <v>393.6</v>
      </c>
      <c r="T267" s="761"/>
      <c r="U267" s="960"/>
      <c r="V267" s="867"/>
      <c r="W267" s="867"/>
    </row>
    <row r="268" spans="1:23" s="866" customFormat="1" ht="21" customHeight="1">
      <c r="A268" s="866" t="s">
        <v>1226</v>
      </c>
      <c r="C268" s="755" t="s">
        <v>1812</v>
      </c>
      <c r="D268" s="756" t="s">
        <v>801</v>
      </c>
      <c r="E268" s="757" t="s">
        <v>801</v>
      </c>
      <c r="F268" s="868" t="s">
        <v>330</v>
      </c>
      <c r="G268" s="869"/>
      <c r="H268" s="869"/>
      <c r="I268" s="869"/>
      <c r="J268" s="869"/>
      <c r="K268" s="869"/>
      <c r="L268" s="870"/>
      <c r="M268" s="871" t="s">
        <v>228</v>
      </c>
      <c r="N268" s="872">
        <v>8</v>
      </c>
      <c r="O268" s="990">
        <v>8</v>
      </c>
      <c r="P268" s="990">
        <f t="shared" si="41"/>
        <v>0</v>
      </c>
      <c r="Q268" s="762"/>
      <c r="R268" s="873">
        <v>53.7</v>
      </c>
      <c r="S268" s="873">
        <f t="shared" si="40"/>
        <v>429.6</v>
      </c>
      <c r="T268" s="761"/>
      <c r="U268" s="960"/>
      <c r="V268" s="867"/>
      <c r="W268" s="867"/>
    </row>
    <row r="269" spans="1:23" s="866" customFormat="1" ht="21" customHeight="1">
      <c r="C269" s="755" t="s">
        <v>1812</v>
      </c>
      <c r="D269" s="756" t="s">
        <v>1813</v>
      </c>
      <c r="E269" s="757" t="s">
        <v>1185</v>
      </c>
      <c r="F269" s="868" t="s">
        <v>330</v>
      </c>
      <c r="G269" s="869"/>
      <c r="H269" s="869"/>
      <c r="I269" s="869"/>
      <c r="J269" s="869"/>
      <c r="K269" s="869"/>
      <c r="L269" s="870"/>
      <c r="M269" s="871" t="s">
        <v>228</v>
      </c>
      <c r="N269" s="872">
        <v>8</v>
      </c>
      <c r="O269" s="990">
        <v>8</v>
      </c>
      <c r="P269" s="990">
        <f t="shared" si="41"/>
        <v>0</v>
      </c>
      <c r="Q269" s="762"/>
      <c r="R269" s="873">
        <v>144</v>
      </c>
      <c r="S269" s="873">
        <f t="shared" si="40"/>
        <v>1152</v>
      </c>
      <c r="T269" s="761"/>
      <c r="U269" s="960"/>
      <c r="V269" s="867"/>
      <c r="W269" s="867"/>
    </row>
    <row r="270" spans="1:23" s="866" customFormat="1" ht="21" customHeight="1">
      <c r="A270" s="866" t="s">
        <v>1299</v>
      </c>
      <c r="C270" s="755" t="s">
        <v>1812</v>
      </c>
      <c r="D270" s="756" t="s">
        <v>1814</v>
      </c>
      <c r="E270" s="757" t="s">
        <v>816</v>
      </c>
      <c r="F270" s="868" t="s">
        <v>330</v>
      </c>
      <c r="G270" s="869" t="s">
        <v>227</v>
      </c>
      <c r="H270" s="869"/>
      <c r="I270" s="869"/>
      <c r="J270" s="869"/>
      <c r="K270" s="869"/>
      <c r="L270" s="870">
        <v>150</v>
      </c>
      <c r="M270" s="871" t="s">
        <v>228</v>
      </c>
      <c r="N270" s="872">
        <v>4</v>
      </c>
      <c r="O270" s="990">
        <v>4</v>
      </c>
      <c r="P270" s="990">
        <f t="shared" si="41"/>
        <v>0</v>
      </c>
      <c r="Q270" s="764">
        <f>L270/1000*N270</f>
        <v>0.6</v>
      </c>
      <c r="R270" s="873">
        <v>5990</v>
      </c>
      <c r="S270" s="873">
        <f>Q270*R270</f>
        <v>3594</v>
      </c>
      <c r="T270" s="761"/>
      <c r="U270" s="960"/>
      <c r="V270" s="867"/>
      <c r="W270" s="867"/>
    </row>
    <row r="271" spans="1:23" s="866" customFormat="1" ht="21" customHeight="1">
      <c r="A271" s="866" t="s">
        <v>1224</v>
      </c>
      <c r="C271" s="755" t="s">
        <v>1812</v>
      </c>
      <c r="D271" s="756" t="s">
        <v>799</v>
      </c>
      <c r="E271" s="757" t="s">
        <v>799</v>
      </c>
      <c r="F271" s="868" t="s">
        <v>330</v>
      </c>
      <c r="G271" s="869"/>
      <c r="H271" s="869"/>
      <c r="I271" s="869"/>
      <c r="J271" s="869"/>
      <c r="K271" s="869"/>
      <c r="L271" s="870"/>
      <c r="M271" s="871" t="s">
        <v>228</v>
      </c>
      <c r="N271" s="872">
        <v>16</v>
      </c>
      <c r="O271" s="990">
        <v>16</v>
      </c>
      <c r="P271" s="990">
        <f t="shared" si="41"/>
        <v>0</v>
      </c>
      <c r="Q271" s="762"/>
      <c r="R271" s="873">
        <v>157.30000000000001</v>
      </c>
      <c r="S271" s="873">
        <f>N271*R271</f>
        <v>2516.8000000000002</v>
      </c>
      <c r="T271" s="761"/>
      <c r="U271" s="960"/>
      <c r="V271" s="867"/>
      <c r="W271" s="867"/>
    </row>
    <row r="272" spans="1:23" s="866" customFormat="1" ht="21" customHeight="1">
      <c r="A272" s="866" t="s">
        <v>1225</v>
      </c>
      <c r="C272" s="755" t="s">
        <v>1812</v>
      </c>
      <c r="D272" s="756" t="s">
        <v>800</v>
      </c>
      <c r="E272" s="757" t="s">
        <v>800</v>
      </c>
      <c r="F272" s="868" t="s">
        <v>330</v>
      </c>
      <c r="G272" s="869"/>
      <c r="H272" s="869"/>
      <c r="I272" s="869"/>
      <c r="J272" s="869"/>
      <c r="K272" s="869"/>
      <c r="L272" s="870"/>
      <c r="M272" s="871" t="s">
        <v>228</v>
      </c>
      <c r="N272" s="872">
        <v>8</v>
      </c>
      <c r="O272" s="990">
        <v>8</v>
      </c>
      <c r="P272" s="990">
        <f t="shared" si="41"/>
        <v>0</v>
      </c>
      <c r="Q272" s="762"/>
      <c r="R272" s="873">
        <v>49.2</v>
      </c>
      <c r="S272" s="873">
        <f>N272*R272</f>
        <v>393.6</v>
      </c>
      <c r="T272" s="761"/>
      <c r="U272" s="960"/>
      <c r="V272" s="867"/>
      <c r="W272" s="867"/>
    </row>
    <row r="273" spans="1:23" s="866" customFormat="1" ht="21" customHeight="1">
      <c r="A273" s="866" t="s">
        <v>1226</v>
      </c>
      <c r="C273" s="755" t="s">
        <v>1812</v>
      </c>
      <c r="D273" s="756" t="s">
        <v>801</v>
      </c>
      <c r="E273" s="757" t="s">
        <v>801</v>
      </c>
      <c r="F273" s="868" t="s">
        <v>330</v>
      </c>
      <c r="G273" s="869"/>
      <c r="H273" s="869"/>
      <c r="I273" s="869"/>
      <c r="J273" s="869"/>
      <c r="K273" s="869"/>
      <c r="L273" s="870"/>
      <c r="M273" s="871" t="s">
        <v>228</v>
      </c>
      <c r="N273" s="872">
        <v>16</v>
      </c>
      <c r="O273" s="990">
        <v>16</v>
      </c>
      <c r="P273" s="990">
        <f t="shared" si="41"/>
        <v>0</v>
      </c>
      <c r="Q273" s="762"/>
      <c r="R273" s="873">
        <v>53.7</v>
      </c>
      <c r="S273" s="873">
        <f>N273*R273</f>
        <v>859.2</v>
      </c>
      <c r="T273" s="761"/>
      <c r="U273" s="960"/>
      <c r="V273" s="867"/>
      <c r="W273" s="867"/>
    </row>
    <row r="274" spans="1:23" s="866" customFormat="1" ht="21" customHeight="1">
      <c r="A274" s="866" t="s">
        <v>1221</v>
      </c>
      <c r="C274" s="755" t="s">
        <v>1815</v>
      </c>
      <c r="D274" s="756" t="s">
        <v>1816</v>
      </c>
      <c r="E274" s="757" t="s">
        <v>795</v>
      </c>
      <c r="F274" s="868">
        <v>6</v>
      </c>
      <c r="G274" s="869" t="s">
        <v>227</v>
      </c>
      <c r="H274" s="869">
        <v>380</v>
      </c>
      <c r="I274" s="869" t="s">
        <v>227</v>
      </c>
      <c r="J274" s="869"/>
      <c r="K274" s="869"/>
      <c r="L274" s="870">
        <v>730</v>
      </c>
      <c r="M274" s="871" t="s">
        <v>228</v>
      </c>
      <c r="N274" s="872">
        <v>4</v>
      </c>
      <c r="O274" s="990">
        <v>4</v>
      </c>
      <c r="P274" s="990">
        <f t="shared" si="41"/>
        <v>0</v>
      </c>
      <c r="Q274" s="759">
        <f>F274*H274*L274*0.00000785*N274</f>
        <v>52.262159999999994</v>
      </c>
      <c r="R274" s="873">
        <v>939</v>
      </c>
      <c r="S274" s="873">
        <f>Q274*R274</f>
        <v>49074.168239999992</v>
      </c>
      <c r="T274" s="761"/>
      <c r="U274" s="960"/>
      <c r="V274" s="867"/>
      <c r="W274" s="867"/>
    </row>
    <row r="275" spans="1:23" s="866" customFormat="1" ht="21" customHeight="1">
      <c r="A275" s="866" t="s">
        <v>1300</v>
      </c>
      <c r="C275" s="755" t="s">
        <v>1815</v>
      </c>
      <c r="D275" s="756" t="s">
        <v>1816</v>
      </c>
      <c r="E275" s="757" t="s">
        <v>817</v>
      </c>
      <c r="F275" s="868">
        <v>130</v>
      </c>
      <c r="G275" s="869" t="s">
        <v>227</v>
      </c>
      <c r="H275" s="869">
        <v>65</v>
      </c>
      <c r="I275" s="869" t="s">
        <v>227</v>
      </c>
      <c r="J275" s="869"/>
      <c r="K275" s="869"/>
      <c r="L275" s="870">
        <v>4130</v>
      </c>
      <c r="M275" s="871" t="s">
        <v>228</v>
      </c>
      <c r="N275" s="872">
        <v>4</v>
      </c>
      <c r="O275" s="990">
        <v>4</v>
      </c>
      <c r="P275" s="990">
        <f t="shared" si="41"/>
        <v>0</v>
      </c>
      <c r="Q275" s="759">
        <f>L275/1000*N275*T275</f>
        <v>221.36799999999999</v>
      </c>
      <c r="R275" s="873">
        <v>1040</v>
      </c>
      <c r="S275" s="873">
        <f>Q275*R275</f>
        <v>230222.72</v>
      </c>
      <c r="T275" s="765">
        <v>13.4</v>
      </c>
      <c r="U275" s="960"/>
      <c r="V275" s="867"/>
      <c r="W275" s="867"/>
    </row>
    <row r="276" spans="1:23" s="866" customFormat="1" ht="21" customHeight="1">
      <c r="A276" s="866" t="s">
        <v>1301</v>
      </c>
      <c r="C276" s="755" t="s">
        <v>1815</v>
      </c>
      <c r="D276" s="756" t="s">
        <v>1816</v>
      </c>
      <c r="E276" s="757" t="s">
        <v>770</v>
      </c>
      <c r="F276" s="868" t="s">
        <v>1182</v>
      </c>
      <c r="G276" s="869" t="s">
        <v>227</v>
      </c>
      <c r="H276" s="869">
        <v>90</v>
      </c>
      <c r="I276" s="869" t="s">
        <v>227</v>
      </c>
      <c r="J276" s="869"/>
      <c r="K276" s="869"/>
      <c r="L276" s="870">
        <v>485</v>
      </c>
      <c r="M276" s="871" t="s">
        <v>228</v>
      </c>
      <c r="N276" s="872">
        <v>22</v>
      </c>
      <c r="O276" s="990">
        <v>22</v>
      </c>
      <c r="P276" s="990">
        <f t="shared" si="41"/>
        <v>0</v>
      </c>
      <c r="Q276" s="759">
        <f>L276/1000*N276*T276</f>
        <v>102.3253</v>
      </c>
      <c r="R276" s="873">
        <v>1040</v>
      </c>
      <c r="S276" s="873">
        <f>Q276*R276</f>
        <v>106418.31200000001</v>
      </c>
      <c r="T276" s="765">
        <v>9.59</v>
      </c>
      <c r="U276" s="960"/>
      <c r="V276" s="867"/>
      <c r="W276" s="867"/>
    </row>
    <row r="277" spans="1:23" s="866" customFormat="1" ht="21" customHeight="1">
      <c r="A277" s="866" t="s">
        <v>1221</v>
      </c>
      <c r="C277" s="755" t="s">
        <v>1815</v>
      </c>
      <c r="D277" s="756" t="s">
        <v>1817</v>
      </c>
      <c r="E277" s="757" t="s">
        <v>795</v>
      </c>
      <c r="F277" s="868">
        <v>6</v>
      </c>
      <c r="G277" s="869" t="s">
        <v>227</v>
      </c>
      <c r="H277" s="869">
        <v>380</v>
      </c>
      <c r="I277" s="869" t="s">
        <v>227</v>
      </c>
      <c r="J277" s="869" t="s">
        <v>350</v>
      </c>
      <c r="K277" s="869"/>
      <c r="L277" s="870">
        <v>730</v>
      </c>
      <c r="M277" s="871" t="s">
        <v>228</v>
      </c>
      <c r="N277" s="872">
        <v>4</v>
      </c>
      <c r="O277" s="990">
        <v>4</v>
      </c>
      <c r="P277" s="990">
        <f t="shared" si="41"/>
        <v>0</v>
      </c>
      <c r="Q277" s="759">
        <f>F277*H277*L277*0.00000785*N277</f>
        <v>52.262159999999994</v>
      </c>
      <c r="R277" s="873">
        <v>939</v>
      </c>
      <c r="S277" s="873">
        <f>Q277*R277</f>
        <v>49074.168239999992</v>
      </c>
      <c r="T277" s="761"/>
      <c r="U277" s="960"/>
      <c r="V277" s="867"/>
      <c r="W277" s="867"/>
    </row>
    <row r="278" spans="1:23" s="866" customFormat="1" ht="21" customHeight="1">
      <c r="C278" s="767" t="s">
        <v>1818</v>
      </c>
      <c r="D278" s="768" t="s">
        <v>805</v>
      </c>
      <c r="E278" s="769" t="s">
        <v>805</v>
      </c>
      <c r="F278" s="868" t="s">
        <v>1679</v>
      </c>
      <c r="G278" s="869"/>
      <c r="H278" s="869"/>
      <c r="I278" s="869"/>
      <c r="J278" s="869"/>
      <c r="K278" s="869"/>
      <c r="L278" s="870"/>
      <c r="M278" s="871"/>
      <c r="N278" s="872">
        <v>4</v>
      </c>
      <c r="O278" s="990">
        <v>4</v>
      </c>
      <c r="P278" s="990">
        <f t="shared" si="41"/>
        <v>0</v>
      </c>
      <c r="Q278" s="856" t="s">
        <v>806</v>
      </c>
      <c r="R278" s="873">
        <v>15620</v>
      </c>
      <c r="S278" s="873">
        <f>N278*R278</f>
        <v>62480</v>
      </c>
      <c r="T278" s="761"/>
      <c r="U278" s="960"/>
      <c r="V278" s="867"/>
      <c r="W278" s="867"/>
    </row>
    <row r="279" spans="1:23" s="866" customFormat="1" ht="21" customHeight="1">
      <c r="A279" s="866" t="s">
        <v>1302</v>
      </c>
      <c r="C279" s="767" t="s">
        <v>1818</v>
      </c>
      <c r="D279" s="768" t="s">
        <v>1819</v>
      </c>
      <c r="E279" s="757" t="s">
        <v>795</v>
      </c>
      <c r="F279" s="868">
        <v>9</v>
      </c>
      <c r="G279" s="869"/>
      <c r="H279" s="869">
        <v>200</v>
      </c>
      <c r="I279" s="869"/>
      <c r="J279" s="869"/>
      <c r="K279" s="869"/>
      <c r="L279" s="870">
        <v>130</v>
      </c>
      <c r="M279" s="871" t="s">
        <v>228</v>
      </c>
      <c r="N279" s="872">
        <v>2</v>
      </c>
      <c r="O279" s="990">
        <v>2</v>
      </c>
      <c r="P279" s="990">
        <f t="shared" si="41"/>
        <v>0</v>
      </c>
      <c r="Q279" s="759">
        <f>F279*H279*L279*0.00000785*N279</f>
        <v>3.6737999999999995</v>
      </c>
      <c r="R279" s="873">
        <v>960</v>
      </c>
      <c r="S279" s="873">
        <f>Q279*R279</f>
        <v>3526.8479999999995</v>
      </c>
      <c r="T279" s="761"/>
      <c r="U279" s="960"/>
      <c r="V279" s="867"/>
      <c r="W279" s="867"/>
    </row>
    <row r="280" spans="1:23" s="866" customFormat="1" ht="21" customHeight="1">
      <c r="A280" s="866" t="s">
        <v>1302</v>
      </c>
      <c r="C280" s="767" t="s">
        <v>1818</v>
      </c>
      <c r="D280" s="768" t="s">
        <v>822</v>
      </c>
      <c r="E280" s="757" t="s">
        <v>795</v>
      </c>
      <c r="F280" s="868">
        <v>9</v>
      </c>
      <c r="G280" s="869"/>
      <c r="H280" s="869">
        <v>200</v>
      </c>
      <c r="I280" s="869"/>
      <c r="J280" s="869"/>
      <c r="K280" s="869"/>
      <c r="L280" s="870">
        <v>130</v>
      </c>
      <c r="M280" s="871" t="s">
        <v>228</v>
      </c>
      <c r="N280" s="872">
        <v>2</v>
      </c>
      <c r="O280" s="990">
        <v>2</v>
      </c>
      <c r="P280" s="990">
        <f t="shared" si="41"/>
        <v>0</v>
      </c>
      <c r="Q280" s="759">
        <f>F280*H280*L280*0.00000785*N280</f>
        <v>3.6737999999999995</v>
      </c>
      <c r="R280" s="873">
        <v>960</v>
      </c>
      <c r="S280" s="873">
        <f>Q280*R280</f>
        <v>3526.8479999999995</v>
      </c>
      <c r="T280" s="761"/>
      <c r="U280" s="960"/>
      <c r="V280" s="867"/>
      <c r="W280" s="867"/>
    </row>
    <row r="281" spans="1:23" s="866" customFormat="1" ht="21" customHeight="1">
      <c r="A281" s="866" t="s">
        <v>1268</v>
      </c>
      <c r="C281" s="767" t="s">
        <v>1818</v>
      </c>
      <c r="D281" s="768" t="s">
        <v>1820</v>
      </c>
      <c r="E281" s="769" t="s">
        <v>797</v>
      </c>
      <c r="F281" s="868">
        <v>35</v>
      </c>
      <c r="G281" s="869"/>
      <c r="H281" s="869"/>
      <c r="I281" s="869"/>
      <c r="J281" s="869"/>
      <c r="K281" s="869"/>
      <c r="L281" s="870">
        <v>50</v>
      </c>
      <c r="M281" s="871" t="s">
        <v>228</v>
      </c>
      <c r="N281" s="872">
        <v>4</v>
      </c>
      <c r="O281" s="990">
        <v>4</v>
      </c>
      <c r="P281" s="990">
        <f t="shared" si="41"/>
        <v>0</v>
      </c>
      <c r="Q281" s="759">
        <f>3.14156295*(F281/2)^2*L281*0.00000785*N281</f>
        <v>1.510502735896875</v>
      </c>
      <c r="R281" s="873">
        <v>990</v>
      </c>
      <c r="S281" s="873">
        <f>Q281*R281</f>
        <v>1495.3977085379063</v>
      </c>
      <c r="T281" s="761"/>
      <c r="U281" s="960"/>
      <c r="V281" s="867"/>
      <c r="W281" s="867"/>
    </row>
    <row r="282" spans="1:23" s="866" customFormat="1" ht="21" customHeight="1">
      <c r="A282" s="866" t="s">
        <v>1303</v>
      </c>
      <c r="C282" s="767" t="s">
        <v>1818</v>
      </c>
      <c r="D282" s="768" t="s">
        <v>804</v>
      </c>
      <c r="E282" s="769" t="s">
        <v>804</v>
      </c>
      <c r="F282" s="868" t="s">
        <v>330</v>
      </c>
      <c r="G282" s="869"/>
      <c r="H282" s="869"/>
      <c r="I282" s="869"/>
      <c r="J282" s="869"/>
      <c r="K282" s="869"/>
      <c r="L282" s="870">
        <v>35</v>
      </c>
      <c r="M282" s="871" t="s">
        <v>228</v>
      </c>
      <c r="N282" s="872">
        <v>4</v>
      </c>
      <c r="O282" s="990">
        <v>4</v>
      </c>
      <c r="P282" s="990">
        <f t="shared" si="41"/>
        <v>0</v>
      </c>
      <c r="Q282" s="762"/>
      <c r="R282" s="873">
        <v>463</v>
      </c>
      <c r="S282" s="873">
        <f t="shared" ref="S282:S288" si="42">N282*R282</f>
        <v>1852</v>
      </c>
      <c r="T282" s="761"/>
      <c r="U282" s="960"/>
      <c r="V282" s="867"/>
      <c r="W282" s="867"/>
    </row>
    <row r="283" spans="1:23" s="866" customFormat="1" ht="21" customHeight="1">
      <c r="A283" s="866" t="s">
        <v>1225</v>
      </c>
      <c r="C283" s="767" t="s">
        <v>1818</v>
      </c>
      <c r="D283" s="756" t="s">
        <v>800</v>
      </c>
      <c r="E283" s="757" t="s">
        <v>800</v>
      </c>
      <c r="F283" s="868" t="s">
        <v>330</v>
      </c>
      <c r="G283" s="869"/>
      <c r="H283" s="869"/>
      <c r="I283" s="869"/>
      <c r="J283" s="869"/>
      <c r="K283" s="869"/>
      <c r="L283" s="870"/>
      <c r="M283" s="871" t="s">
        <v>228</v>
      </c>
      <c r="N283" s="872">
        <v>4</v>
      </c>
      <c r="O283" s="990">
        <v>4</v>
      </c>
      <c r="P283" s="990">
        <f t="shared" si="41"/>
        <v>0</v>
      </c>
      <c r="Q283" s="762"/>
      <c r="R283" s="873">
        <v>49.2</v>
      </c>
      <c r="S283" s="873">
        <f t="shared" si="42"/>
        <v>196.8</v>
      </c>
      <c r="T283" s="761"/>
      <c r="U283" s="960"/>
      <c r="V283" s="867"/>
      <c r="W283" s="867"/>
    </row>
    <row r="284" spans="1:23" s="866" customFormat="1" ht="21" customHeight="1">
      <c r="A284" s="866" t="s">
        <v>1226</v>
      </c>
      <c r="C284" s="767" t="s">
        <v>1818</v>
      </c>
      <c r="D284" s="756" t="s">
        <v>801</v>
      </c>
      <c r="E284" s="757" t="s">
        <v>801</v>
      </c>
      <c r="F284" s="868" t="s">
        <v>330</v>
      </c>
      <c r="G284" s="869"/>
      <c r="H284" s="869"/>
      <c r="I284" s="869"/>
      <c r="J284" s="869"/>
      <c r="K284" s="869"/>
      <c r="L284" s="870"/>
      <c r="M284" s="871" t="s">
        <v>228</v>
      </c>
      <c r="N284" s="872">
        <v>4</v>
      </c>
      <c r="O284" s="990">
        <v>4</v>
      </c>
      <c r="P284" s="990">
        <f t="shared" si="41"/>
        <v>0</v>
      </c>
      <c r="Q284" s="762"/>
      <c r="R284" s="873">
        <v>53.7</v>
      </c>
      <c r="S284" s="873">
        <f t="shared" si="42"/>
        <v>214.8</v>
      </c>
      <c r="T284" s="761"/>
      <c r="U284" s="960"/>
      <c r="V284" s="867"/>
      <c r="W284" s="867"/>
    </row>
    <row r="285" spans="1:23" s="866" customFormat="1" ht="21" customHeight="1">
      <c r="A285" s="866" t="s">
        <v>1304</v>
      </c>
      <c r="C285" s="767" t="s">
        <v>1818</v>
      </c>
      <c r="D285" s="768" t="s">
        <v>802</v>
      </c>
      <c r="E285" s="769" t="s">
        <v>802</v>
      </c>
      <c r="F285" s="868">
        <v>6005</v>
      </c>
      <c r="G285" s="869"/>
      <c r="H285" s="869"/>
      <c r="I285" s="869"/>
      <c r="J285" s="869"/>
      <c r="K285" s="869"/>
      <c r="L285" s="870"/>
      <c r="M285" s="871"/>
      <c r="N285" s="872">
        <v>4</v>
      </c>
      <c r="O285" s="990">
        <v>4</v>
      </c>
      <c r="P285" s="990">
        <f t="shared" si="41"/>
        <v>0</v>
      </c>
      <c r="Q285" s="762"/>
      <c r="R285" s="873">
        <v>3699</v>
      </c>
      <c r="S285" s="873">
        <f t="shared" si="42"/>
        <v>14796</v>
      </c>
      <c r="T285" s="761"/>
      <c r="U285" s="960"/>
      <c r="V285" s="867"/>
      <c r="W285" s="867"/>
    </row>
    <row r="286" spans="1:23" s="866" customFormat="1" ht="21" customHeight="1">
      <c r="C286" s="767" t="s">
        <v>1818</v>
      </c>
      <c r="D286" s="768" t="s">
        <v>815</v>
      </c>
      <c r="E286" s="769" t="s">
        <v>815</v>
      </c>
      <c r="F286" s="868" t="s">
        <v>365</v>
      </c>
      <c r="G286" s="869"/>
      <c r="H286" s="869"/>
      <c r="I286" s="869"/>
      <c r="J286" s="869"/>
      <c r="K286" s="869"/>
      <c r="L286" s="870"/>
      <c r="M286" s="871"/>
      <c r="N286" s="872">
        <v>4</v>
      </c>
      <c r="O286" s="990">
        <v>4</v>
      </c>
      <c r="P286" s="990">
        <f t="shared" si="41"/>
        <v>0</v>
      </c>
      <c r="Q286" s="762"/>
      <c r="R286" s="873">
        <v>187</v>
      </c>
      <c r="S286" s="873">
        <f t="shared" si="42"/>
        <v>748</v>
      </c>
      <c r="T286" s="761"/>
      <c r="U286" s="960"/>
      <c r="V286" s="867"/>
      <c r="W286" s="867"/>
    </row>
    <row r="287" spans="1:23" s="866" customFormat="1" ht="21" customHeight="1">
      <c r="C287" s="767" t="s">
        <v>1821</v>
      </c>
      <c r="D287" s="768" t="s">
        <v>805</v>
      </c>
      <c r="E287" s="769" t="s">
        <v>805</v>
      </c>
      <c r="F287" s="868" t="s">
        <v>366</v>
      </c>
      <c r="G287" s="869"/>
      <c r="H287" s="869"/>
      <c r="I287" s="869"/>
      <c r="J287" s="869"/>
      <c r="K287" s="869"/>
      <c r="L287" s="870"/>
      <c r="M287" s="871"/>
      <c r="N287" s="872">
        <v>2</v>
      </c>
      <c r="O287" s="990">
        <v>2</v>
      </c>
      <c r="P287" s="990">
        <f t="shared" si="41"/>
        <v>0</v>
      </c>
      <c r="Q287" s="856" t="s">
        <v>806</v>
      </c>
      <c r="R287" s="873">
        <v>49370</v>
      </c>
      <c r="S287" s="873">
        <f t="shared" si="42"/>
        <v>98740</v>
      </c>
      <c r="T287" s="761"/>
      <c r="U287" s="960"/>
      <c r="V287" s="867"/>
      <c r="W287" s="867"/>
    </row>
    <row r="288" spans="1:23" s="866" customFormat="1" ht="21" customHeight="1">
      <c r="A288" s="866" t="s">
        <v>1305</v>
      </c>
      <c r="C288" s="767" t="s">
        <v>1821</v>
      </c>
      <c r="D288" s="768" t="s">
        <v>802</v>
      </c>
      <c r="E288" s="769" t="s">
        <v>802</v>
      </c>
      <c r="F288" s="868">
        <v>6205</v>
      </c>
      <c r="G288" s="869"/>
      <c r="H288" s="869"/>
      <c r="I288" s="869"/>
      <c r="J288" s="869"/>
      <c r="K288" s="869"/>
      <c r="L288" s="870"/>
      <c r="M288" s="871"/>
      <c r="N288" s="872">
        <v>4</v>
      </c>
      <c r="O288" s="990">
        <v>4</v>
      </c>
      <c r="P288" s="990">
        <f t="shared" si="41"/>
        <v>0</v>
      </c>
      <c r="Q288" s="762"/>
      <c r="R288" s="873">
        <v>2960</v>
      </c>
      <c r="S288" s="873">
        <f t="shared" si="42"/>
        <v>11840</v>
      </c>
      <c r="T288" s="761"/>
      <c r="U288" s="960"/>
      <c r="V288" s="867"/>
      <c r="W288" s="867"/>
    </row>
    <row r="289" spans="1:23" s="866" customFormat="1" ht="21" customHeight="1">
      <c r="A289" s="866" t="s">
        <v>1306</v>
      </c>
      <c r="C289" s="767" t="s">
        <v>1821</v>
      </c>
      <c r="D289" s="768" t="s">
        <v>819</v>
      </c>
      <c r="E289" s="769" t="s">
        <v>797</v>
      </c>
      <c r="F289" s="868">
        <v>25</v>
      </c>
      <c r="G289" s="869"/>
      <c r="H289" s="869"/>
      <c r="I289" s="869"/>
      <c r="J289" s="869"/>
      <c r="K289" s="869"/>
      <c r="L289" s="870">
        <v>227</v>
      </c>
      <c r="M289" s="871" t="s">
        <v>228</v>
      </c>
      <c r="N289" s="872">
        <v>2</v>
      </c>
      <c r="O289" s="990">
        <v>2</v>
      </c>
      <c r="P289" s="990">
        <f t="shared" si="41"/>
        <v>0</v>
      </c>
      <c r="Q289" s="759">
        <f>3.14156295*(F289/2)^2*L289*0.00000785*N289</f>
        <v>1.7494087808601562</v>
      </c>
      <c r="R289" s="873">
        <v>990</v>
      </c>
      <c r="S289" s="873">
        <f>Q289*R289</f>
        <v>1731.9146930515547</v>
      </c>
      <c r="T289" s="761"/>
      <c r="U289" s="960"/>
      <c r="V289" s="867"/>
      <c r="W289" s="867"/>
    </row>
    <row r="290" spans="1:23" s="866" customFormat="1" ht="21" customHeight="1">
      <c r="A290" s="866" t="s">
        <v>1306</v>
      </c>
      <c r="C290" s="767" t="s">
        <v>1821</v>
      </c>
      <c r="D290" s="768" t="s">
        <v>819</v>
      </c>
      <c r="E290" s="769" t="s">
        <v>797</v>
      </c>
      <c r="F290" s="868">
        <v>25</v>
      </c>
      <c r="G290" s="869"/>
      <c r="H290" s="869"/>
      <c r="I290" s="869"/>
      <c r="J290" s="869"/>
      <c r="K290" s="869"/>
      <c r="L290" s="870">
        <v>110</v>
      </c>
      <c r="M290" s="871" t="s">
        <v>228</v>
      </c>
      <c r="N290" s="872">
        <v>2</v>
      </c>
      <c r="O290" s="990">
        <v>2</v>
      </c>
      <c r="P290" s="990">
        <f t="shared" si="41"/>
        <v>0</v>
      </c>
      <c r="Q290" s="759">
        <f>3.14156295*(F290/2)^2*L290*0.00000785*N290</f>
        <v>0.84773112728906241</v>
      </c>
      <c r="R290" s="873">
        <v>990</v>
      </c>
      <c r="S290" s="873">
        <f>Q290*R290</f>
        <v>839.25381601617175</v>
      </c>
      <c r="T290" s="761"/>
      <c r="U290" s="960"/>
      <c r="V290" s="867"/>
      <c r="W290" s="867"/>
    </row>
    <row r="291" spans="1:23" s="866" customFormat="1" ht="21" customHeight="1">
      <c r="A291" s="866" t="s">
        <v>1286</v>
      </c>
      <c r="C291" s="767" t="s">
        <v>1821</v>
      </c>
      <c r="D291" s="768" t="s">
        <v>1822</v>
      </c>
      <c r="E291" s="769" t="s">
        <v>795</v>
      </c>
      <c r="F291" s="868">
        <v>12</v>
      </c>
      <c r="G291" s="869"/>
      <c r="H291" s="869">
        <v>120</v>
      </c>
      <c r="I291" s="869"/>
      <c r="J291" s="869"/>
      <c r="K291" s="869"/>
      <c r="L291" s="870">
        <v>120</v>
      </c>
      <c r="M291" s="871" t="s">
        <v>228</v>
      </c>
      <c r="N291" s="872">
        <v>4</v>
      </c>
      <c r="O291" s="990">
        <v>4</v>
      </c>
      <c r="P291" s="990">
        <f t="shared" si="41"/>
        <v>0</v>
      </c>
      <c r="Q291" s="759">
        <f>F291*H291*L291*0.00000785*N291</f>
        <v>5.4259199999999996</v>
      </c>
      <c r="R291" s="873">
        <v>1079</v>
      </c>
      <c r="S291" s="873">
        <f>Q291*R291</f>
        <v>5854.5676799999992</v>
      </c>
      <c r="T291" s="761"/>
      <c r="U291" s="960"/>
      <c r="V291" s="867"/>
      <c r="W291" s="867"/>
    </row>
    <row r="292" spans="1:23" s="866" customFormat="1" ht="21" customHeight="1">
      <c r="A292" s="866" t="s">
        <v>1222</v>
      </c>
      <c r="C292" s="767" t="s">
        <v>1821</v>
      </c>
      <c r="D292" s="768" t="s">
        <v>1822</v>
      </c>
      <c r="E292" s="769" t="s">
        <v>797</v>
      </c>
      <c r="F292" s="868">
        <v>50</v>
      </c>
      <c r="G292" s="869"/>
      <c r="H292" s="869"/>
      <c r="I292" s="869"/>
      <c r="J292" s="869"/>
      <c r="K292" s="869"/>
      <c r="L292" s="870">
        <v>30</v>
      </c>
      <c r="M292" s="871" t="s">
        <v>228</v>
      </c>
      <c r="N292" s="872">
        <v>4</v>
      </c>
      <c r="O292" s="990">
        <v>4</v>
      </c>
      <c r="P292" s="990">
        <f t="shared" si="41"/>
        <v>0</v>
      </c>
      <c r="Q292" s="759">
        <f>3.14156295*(F292/2)^2*L292*0.00000785*N292</f>
        <v>1.8495951868124998</v>
      </c>
      <c r="R292" s="873">
        <v>990</v>
      </c>
      <c r="S292" s="873">
        <f>Q292*R292</f>
        <v>1831.0992349443748</v>
      </c>
      <c r="T292" s="761"/>
      <c r="U292" s="960"/>
      <c r="V292" s="867"/>
      <c r="W292" s="867"/>
    </row>
    <row r="293" spans="1:23" s="866" customFormat="1" ht="21" customHeight="1">
      <c r="C293" s="767" t="s">
        <v>1821</v>
      </c>
      <c r="D293" s="768" t="s">
        <v>1745</v>
      </c>
      <c r="E293" s="769" t="s">
        <v>1745</v>
      </c>
      <c r="F293" s="868" t="s">
        <v>367</v>
      </c>
      <c r="G293" s="869"/>
      <c r="H293" s="869"/>
      <c r="I293" s="869"/>
      <c r="J293" s="869"/>
      <c r="K293" s="869"/>
      <c r="L293" s="870"/>
      <c r="M293" s="871"/>
      <c r="N293" s="872">
        <v>4</v>
      </c>
      <c r="O293" s="990">
        <v>4</v>
      </c>
      <c r="P293" s="990">
        <f t="shared" si="41"/>
        <v>0</v>
      </c>
      <c r="Q293" s="762"/>
      <c r="R293" s="873">
        <v>937</v>
      </c>
      <c r="S293" s="873">
        <f>N293*R293</f>
        <v>3748</v>
      </c>
      <c r="T293" s="761"/>
      <c r="U293" s="960"/>
      <c r="V293" s="867"/>
      <c r="W293" s="867"/>
    </row>
    <row r="294" spans="1:23" s="866" customFormat="1" ht="21" customHeight="1">
      <c r="A294" s="866" t="s">
        <v>1307</v>
      </c>
      <c r="C294" s="767" t="s">
        <v>1821</v>
      </c>
      <c r="D294" s="768" t="s">
        <v>804</v>
      </c>
      <c r="E294" s="769" t="s">
        <v>804</v>
      </c>
      <c r="F294" s="868" t="s">
        <v>330</v>
      </c>
      <c r="G294" s="869"/>
      <c r="H294" s="869"/>
      <c r="I294" s="869"/>
      <c r="J294" s="869"/>
      <c r="K294" s="869"/>
      <c r="L294" s="870">
        <v>35</v>
      </c>
      <c r="M294" s="871" t="s">
        <v>228</v>
      </c>
      <c r="N294" s="872">
        <v>12</v>
      </c>
      <c r="O294" s="990">
        <v>12</v>
      </c>
      <c r="P294" s="990">
        <f t="shared" si="41"/>
        <v>0</v>
      </c>
      <c r="Q294" s="762"/>
      <c r="R294" s="873">
        <v>463</v>
      </c>
      <c r="S294" s="873">
        <f>N294*R294</f>
        <v>5556</v>
      </c>
      <c r="T294" s="761"/>
      <c r="U294" s="960"/>
      <c r="V294" s="867"/>
      <c r="W294" s="867"/>
    </row>
    <row r="295" spans="1:23" s="866" customFormat="1" ht="21" customHeight="1">
      <c r="A295" s="866" t="s">
        <v>1225</v>
      </c>
      <c r="C295" s="767" t="s">
        <v>1821</v>
      </c>
      <c r="D295" s="756" t="s">
        <v>800</v>
      </c>
      <c r="E295" s="757" t="s">
        <v>800</v>
      </c>
      <c r="F295" s="868" t="s">
        <v>330</v>
      </c>
      <c r="G295" s="869"/>
      <c r="H295" s="869"/>
      <c r="I295" s="869"/>
      <c r="J295" s="869"/>
      <c r="K295" s="869"/>
      <c r="L295" s="870"/>
      <c r="M295" s="871" t="s">
        <v>228</v>
      </c>
      <c r="N295" s="872">
        <v>12</v>
      </c>
      <c r="O295" s="990">
        <v>12</v>
      </c>
      <c r="P295" s="990">
        <f t="shared" si="41"/>
        <v>0</v>
      </c>
      <c r="Q295" s="762"/>
      <c r="R295" s="873">
        <v>49.2</v>
      </c>
      <c r="S295" s="873">
        <f>N295*R295</f>
        <v>590.40000000000009</v>
      </c>
      <c r="T295" s="761"/>
      <c r="U295" s="960"/>
      <c r="V295" s="867"/>
      <c r="W295" s="867"/>
    </row>
    <row r="296" spans="1:23" s="866" customFormat="1" ht="21" customHeight="1">
      <c r="A296" s="866" t="s">
        <v>1226</v>
      </c>
      <c r="C296" s="767" t="s">
        <v>1821</v>
      </c>
      <c r="D296" s="756" t="s">
        <v>801</v>
      </c>
      <c r="E296" s="757" t="s">
        <v>801</v>
      </c>
      <c r="F296" s="868" t="s">
        <v>330</v>
      </c>
      <c r="G296" s="869"/>
      <c r="H296" s="869"/>
      <c r="I296" s="869"/>
      <c r="J296" s="869"/>
      <c r="K296" s="869"/>
      <c r="L296" s="870"/>
      <c r="M296" s="871" t="s">
        <v>228</v>
      </c>
      <c r="N296" s="872">
        <v>24</v>
      </c>
      <c r="O296" s="990">
        <v>24</v>
      </c>
      <c r="P296" s="990">
        <f t="shared" si="41"/>
        <v>0</v>
      </c>
      <c r="Q296" s="762"/>
      <c r="R296" s="873">
        <v>53.7</v>
      </c>
      <c r="S296" s="873">
        <f>N296*R296</f>
        <v>1288.8000000000002</v>
      </c>
      <c r="T296" s="761"/>
      <c r="U296" s="960"/>
      <c r="V296" s="867"/>
      <c r="W296" s="867"/>
    </row>
    <row r="297" spans="1:23" s="866" customFormat="1" ht="21" customHeight="1">
      <c r="A297" s="866" t="s">
        <v>1224</v>
      </c>
      <c r="C297" s="767" t="s">
        <v>1821</v>
      </c>
      <c r="D297" s="756" t="s">
        <v>799</v>
      </c>
      <c r="E297" s="757" t="s">
        <v>799</v>
      </c>
      <c r="F297" s="868" t="s">
        <v>330</v>
      </c>
      <c r="G297" s="869"/>
      <c r="H297" s="869"/>
      <c r="I297" s="869"/>
      <c r="J297" s="869"/>
      <c r="K297" s="869"/>
      <c r="L297" s="870"/>
      <c r="M297" s="871" t="s">
        <v>228</v>
      </c>
      <c r="N297" s="872">
        <v>12</v>
      </c>
      <c r="O297" s="990">
        <v>12</v>
      </c>
      <c r="P297" s="990">
        <f t="shared" si="41"/>
        <v>0</v>
      </c>
      <c r="Q297" s="762"/>
      <c r="R297" s="873">
        <v>157.30000000000001</v>
      </c>
      <c r="S297" s="873">
        <f>N297*R297</f>
        <v>1887.6000000000001</v>
      </c>
      <c r="T297" s="761"/>
      <c r="U297" s="960"/>
      <c r="V297" s="867"/>
      <c r="W297" s="867"/>
    </row>
    <row r="298" spans="1:23" s="866" customFormat="1" ht="21" customHeight="1">
      <c r="A298" s="866" t="s">
        <v>1221</v>
      </c>
      <c r="C298" s="767" t="s">
        <v>1821</v>
      </c>
      <c r="D298" s="768" t="s">
        <v>1823</v>
      </c>
      <c r="E298" s="769" t="s">
        <v>795</v>
      </c>
      <c r="F298" s="868">
        <v>6</v>
      </c>
      <c r="G298" s="869"/>
      <c r="H298" s="869">
        <v>150</v>
      </c>
      <c r="I298" s="869"/>
      <c r="J298" s="869"/>
      <c r="K298" s="869"/>
      <c r="L298" s="870">
        <v>220</v>
      </c>
      <c r="M298" s="871" t="s">
        <v>228</v>
      </c>
      <c r="N298" s="872">
        <v>4</v>
      </c>
      <c r="O298" s="990">
        <v>4</v>
      </c>
      <c r="P298" s="990">
        <f t="shared" si="41"/>
        <v>0</v>
      </c>
      <c r="Q298" s="759">
        <f>F298*H298*L298*0.00000785*N298</f>
        <v>6.2171999999999992</v>
      </c>
      <c r="R298" s="873">
        <v>939</v>
      </c>
      <c r="S298" s="873">
        <f>Q298*R298</f>
        <v>5837.9507999999996</v>
      </c>
      <c r="T298" s="761"/>
      <c r="U298" s="960"/>
      <c r="V298" s="867"/>
      <c r="W298" s="867"/>
    </row>
    <row r="299" spans="1:23" s="866" customFormat="1" ht="21" customHeight="1">
      <c r="A299" s="866" t="s">
        <v>1222</v>
      </c>
      <c r="C299" s="767" t="s">
        <v>1821</v>
      </c>
      <c r="D299" s="768" t="s">
        <v>1823</v>
      </c>
      <c r="E299" s="769" t="s">
        <v>797</v>
      </c>
      <c r="F299" s="868">
        <v>50</v>
      </c>
      <c r="G299" s="869"/>
      <c r="H299" s="869"/>
      <c r="I299" s="869"/>
      <c r="J299" s="869"/>
      <c r="K299" s="869"/>
      <c r="L299" s="870">
        <v>60</v>
      </c>
      <c r="M299" s="871" t="s">
        <v>228</v>
      </c>
      <c r="N299" s="872">
        <v>4</v>
      </c>
      <c r="O299" s="990">
        <v>4</v>
      </c>
      <c r="P299" s="990">
        <f t="shared" si="41"/>
        <v>0</v>
      </c>
      <c r="Q299" s="759">
        <f>3.14156295*(F299/2)^2*L299*0.00000785*N299</f>
        <v>3.6991903736249996</v>
      </c>
      <c r="R299" s="873">
        <v>990</v>
      </c>
      <c r="S299" s="873">
        <f>Q299*R299</f>
        <v>3662.1984698887495</v>
      </c>
      <c r="T299" s="761"/>
      <c r="U299" s="960"/>
      <c r="V299" s="867"/>
      <c r="W299" s="867"/>
    </row>
    <row r="300" spans="1:23" s="866" customFormat="1" ht="21" customHeight="1">
      <c r="A300" s="866" t="s">
        <v>1234</v>
      </c>
      <c r="C300" s="767" t="s">
        <v>1821</v>
      </c>
      <c r="D300" s="768" t="s">
        <v>807</v>
      </c>
      <c r="E300" s="769" t="s">
        <v>807</v>
      </c>
      <c r="F300" s="868" t="s">
        <v>330</v>
      </c>
      <c r="G300" s="869"/>
      <c r="H300" s="869"/>
      <c r="I300" s="869"/>
      <c r="J300" s="869"/>
      <c r="K300" s="869"/>
      <c r="L300" s="870">
        <v>15</v>
      </c>
      <c r="M300" s="871"/>
      <c r="N300" s="872">
        <v>4</v>
      </c>
      <c r="O300" s="990">
        <v>4</v>
      </c>
      <c r="P300" s="990">
        <f t="shared" si="41"/>
        <v>0</v>
      </c>
      <c r="Q300" s="762"/>
      <c r="R300" s="873">
        <v>52</v>
      </c>
      <c r="S300" s="873">
        <f t="shared" ref="S300:S306" si="43">N300*R300</f>
        <v>208</v>
      </c>
      <c r="T300" s="761"/>
      <c r="U300" s="960"/>
      <c r="V300" s="867"/>
      <c r="W300" s="867"/>
    </row>
    <row r="301" spans="1:23" s="866" customFormat="1" ht="21" customHeight="1">
      <c r="A301" s="866" t="s">
        <v>1307</v>
      </c>
      <c r="C301" s="767" t="s">
        <v>1821</v>
      </c>
      <c r="D301" s="768" t="s">
        <v>804</v>
      </c>
      <c r="E301" s="769" t="s">
        <v>804</v>
      </c>
      <c r="F301" s="868" t="s">
        <v>330</v>
      </c>
      <c r="G301" s="869"/>
      <c r="H301" s="869"/>
      <c r="I301" s="869"/>
      <c r="J301" s="869"/>
      <c r="K301" s="869"/>
      <c r="L301" s="870">
        <v>35</v>
      </c>
      <c r="M301" s="871" t="s">
        <v>228</v>
      </c>
      <c r="N301" s="872">
        <v>8</v>
      </c>
      <c r="O301" s="990">
        <v>8</v>
      </c>
      <c r="P301" s="990">
        <f t="shared" si="41"/>
        <v>0</v>
      </c>
      <c r="Q301" s="762"/>
      <c r="R301" s="873">
        <v>463</v>
      </c>
      <c r="S301" s="873">
        <f t="shared" si="43"/>
        <v>3704</v>
      </c>
      <c r="T301" s="761"/>
      <c r="U301" s="960"/>
      <c r="V301" s="867"/>
      <c r="W301" s="867"/>
    </row>
    <row r="302" spans="1:23" s="866" customFormat="1" ht="21" customHeight="1">
      <c r="A302" s="866" t="s">
        <v>1225</v>
      </c>
      <c r="C302" s="767" t="s">
        <v>1821</v>
      </c>
      <c r="D302" s="756" t="s">
        <v>800</v>
      </c>
      <c r="E302" s="757" t="s">
        <v>800</v>
      </c>
      <c r="F302" s="868" t="s">
        <v>330</v>
      </c>
      <c r="G302" s="869"/>
      <c r="H302" s="869"/>
      <c r="I302" s="869"/>
      <c r="J302" s="869"/>
      <c r="K302" s="869"/>
      <c r="L302" s="870"/>
      <c r="M302" s="871" t="s">
        <v>228</v>
      </c>
      <c r="N302" s="872">
        <v>8</v>
      </c>
      <c r="O302" s="990">
        <v>8</v>
      </c>
      <c r="P302" s="990">
        <f t="shared" si="41"/>
        <v>0</v>
      </c>
      <c r="Q302" s="762"/>
      <c r="R302" s="873">
        <v>49.2</v>
      </c>
      <c r="S302" s="873">
        <f t="shared" si="43"/>
        <v>393.6</v>
      </c>
      <c r="T302" s="761"/>
      <c r="U302" s="960"/>
      <c r="V302" s="867"/>
      <c r="W302" s="867"/>
    </row>
    <row r="303" spans="1:23" s="866" customFormat="1" ht="21" customHeight="1">
      <c r="A303" s="866" t="s">
        <v>1226</v>
      </c>
      <c r="C303" s="767" t="s">
        <v>1821</v>
      </c>
      <c r="D303" s="756" t="s">
        <v>801</v>
      </c>
      <c r="E303" s="757" t="s">
        <v>801</v>
      </c>
      <c r="F303" s="868" t="s">
        <v>330</v>
      </c>
      <c r="G303" s="869"/>
      <c r="H303" s="869"/>
      <c r="I303" s="869"/>
      <c r="J303" s="869"/>
      <c r="K303" s="869"/>
      <c r="L303" s="870"/>
      <c r="M303" s="871" t="s">
        <v>228</v>
      </c>
      <c r="N303" s="872">
        <v>16</v>
      </c>
      <c r="O303" s="990">
        <v>16</v>
      </c>
      <c r="P303" s="990">
        <f t="shared" si="41"/>
        <v>0</v>
      </c>
      <c r="Q303" s="762"/>
      <c r="R303" s="873">
        <v>53.7</v>
      </c>
      <c r="S303" s="873">
        <f t="shared" si="43"/>
        <v>859.2</v>
      </c>
      <c r="T303" s="761"/>
      <c r="U303" s="960"/>
      <c r="V303" s="867"/>
      <c r="W303" s="867"/>
    </row>
    <row r="304" spans="1:23" s="866" customFormat="1" ht="21" customHeight="1">
      <c r="A304" s="866" t="s">
        <v>1224</v>
      </c>
      <c r="C304" s="767" t="s">
        <v>1821</v>
      </c>
      <c r="D304" s="756" t="s">
        <v>799</v>
      </c>
      <c r="E304" s="757" t="s">
        <v>799</v>
      </c>
      <c r="F304" s="868" t="s">
        <v>330</v>
      </c>
      <c r="G304" s="869"/>
      <c r="H304" s="869"/>
      <c r="I304" s="869"/>
      <c r="J304" s="869"/>
      <c r="K304" s="869"/>
      <c r="L304" s="870"/>
      <c r="M304" s="871" t="s">
        <v>228</v>
      </c>
      <c r="N304" s="872">
        <v>8</v>
      </c>
      <c r="O304" s="990">
        <v>8</v>
      </c>
      <c r="P304" s="990">
        <f t="shared" si="41"/>
        <v>0</v>
      </c>
      <c r="Q304" s="762"/>
      <c r="R304" s="873">
        <v>157.30000000000001</v>
      </c>
      <c r="S304" s="873">
        <f t="shared" si="43"/>
        <v>1258.4000000000001</v>
      </c>
      <c r="T304" s="761"/>
      <c r="U304" s="960"/>
      <c r="V304" s="867"/>
      <c r="W304" s="867"/>
    </row>
    <row r="305" spans="1:23" s="866" customFormat="1" ht="21" customHeight="1">
      <c r="C305" s="767" t="s">
        <v>1824</v>
      </c>
      <c r="D305" s="756" t="s">
        <v>1825</v>
      </c>
      <c r="E305" s="757" t="s">
        <v>1825</v>
      </c>
      <c r="F305" s="868" t="s">
        <v>368</v>
      </c>
      <c r="G305" s="869"/>
      <c r="H305" s="869"/>
      <c r="I305" s="869"/>
      <c r="J305" s="869"/>
      <c r="K305" s="869"/>
      <c r="L305" s="870"/>
      <c r="M305" s="871"/>
      <c r="N305" s="872">
        <v>4</v>
      </c>
      <c r="O305" s="990">
        <v>4</v>
      </c>
      <c r="P305" s="990">
        <f t="shared" si="41"/>
        <v>0</v>
      </c>
      <c r="Q305" s="762"/>
      <c r="R305" s="873">
        <v>97500</v>
      </c>
      <c r="S305" s="873">
        <f t="shared" si="43"/>
        <v>390000</v>
      </c>
      <c r="T305" s="761"/>
      <c r="U305" s="960"/>
      <c r="V305" s="867"/>
      <c r="W305" s="867"/>
    </row>
    <row r="306" spans="1:23" s="866" customFormat="1" ht="21" customHeight="1">
      <c r="C306" s="767" t="s">
        <v>1824</v>
      </c>
      <c r="D306" s="756" t="s">
        <v>1826</v>
      </c>
      <c r="E306" s="757" t="s">
        <v>1827</v>
      </c>
      <c r="F306" s="868" t="s">
        <v>369</v>
      </c>
      <c r="G306" s="869"/>
      <c r="H306" s="869"/>
      <c r="I306" s="869"/>
      <c r="J306" s="869"/>
      <c r="K306" s="869"/>
      <c r="L306" s="870"/>
      <c r="M306" s="871"/>
      <c r="N306" s="872">
        <v>2</v>
      </c>
      <c r="O306" s="990">
        <v>2</v>
      </c>
      <c r="P306" s="990">
        <f t="shared" si="41"/>
        <v>0</v>
      </c>
      <c r="Q306" s="762"/>
      <c r="R306" s="873">
        <v>53725</v>
      </c>
      <c r="S306" s="873">
        <f t="shared" si="43"/>
        <v>107450</v>
      </c>
      <c r="T306" s="761"/>
      <c r="U306" s="960"/>
      <c r="V306" s="867"/>
      <c r="W306" s="867"/>
    </row>
    <row r="307" spans="1:23" s="866" customFormat="1" ht="21" customHeight="1">
      <c r="C307" s="767" t="s">
        <v>1824</v>
      </c>
      <c r="D307" s="756" t="s">
        <v>1828</v>
      </c>
      <c r="E307" s="757"/>
      <c r="F307" s="868"/>
      <c r="G307" s="869"/>
      <c r="H307" s="869"/>
      <c r="I307" s="869"/>
      <c r="J307" s="869"/>
      <c r="K307" s="869"/>
      <c r="L307" s="870"/>
      <c r="M307" s="871"/>
      <c r="N307" s="872">
        <v>1</v>
      </c>
      <c r="O307" s="990">
        <v>1</v>
      </c>
      <c r="P307" s="990">
        <f t="shared" si="41"/>
        <v>0</v>
      </c>
      <c r="Q307" s="762"/>
      <c r="R307" s="873">
        <v>162300</v>
      </c>
      <c r="S307" s="873">
        <f t="shared" ref="S307" si="44">N307*R307</f>
        <v>162300</v>
      </c>
      <c r="T307" s="761"/>
      <c r="U307" s="960"/>
      <c r="V307" s="867"/>
      <c r="W307" s="867"/>
    </row>
    <row r="308" spans="1:23" s="866" customFormat="1" ht="21" customHeight="1">
      <c r="A308" s="866" t="s">
        <v>1286</v>
      </c>
      <c r="C308" s="767" t="s">
        <v>1824</v>
      </c>
      <c r="D308" s="756" t="s">
        <v>1822</v>
      </c>
      <c r="E308" s="757" t="s">
        <v>795</v>
      </c>
      <c r="F308" s="868">
        <v>12</v>
      </c>
      <c r="G308" s="869"/>
      <c r="H308" s="869">
        <v>100</v>
      </c>
      <c r="I308" s="869"/>
      <c r="J308" s="869"/>
      <c r="K308" s="869"/>
      <c r="L308" s="870">
        <v>70</v>
      </c>
      <c r="M308" s="871"/>
      <c r="N308" s="872">
        <v>4</v>
      </c>
      <c r="O308" s="990">
        <v>4</v>
      </c>
      <c r="P308" s="990">
        <f t="shared" si="41"/>
        <v>0</v>
      </c>
      <c r="Q308" s="759">
        <f>F308*H308*L308*0.00000785*N308</f>
        <v>2.6375999999999999</v>
      </c>
      <c r="R308" s="873">
        <v>1079</v>
      </c>
      <c r="S308" s="873">
        <f>Q308*R308</f>
        <v>2845.9704000000002</v>
      </c>
      <c r="T308" s="761"/>
      <c r="U308" s="960"/>
      <c r="V308" s="867"/>
      <c r="W308" s="867"/>
    </row>
    <row r="309" spans="1:23" s="866" customFormat="1" ht="21" customHeight="1">
      <c r="A309" s="866" t="s">
        <v>1308</v>
      </c>
      <c r="C309" s="767" t="s">
        <v>1824</v>
      </c>
      <c r="D309" s="756" t="s">
        <v>1822</v>
      </c>
      <c r="E309" s="757" t="s">
        <v>797</v>
      </c>
      <c r="F309" s="868">
        <v>40</v>
      </c>
      <c r="G309" s="869"/>
      <c r="H309" s="869"/>
      <c r="I309" s="869"/>
      <c r="J309" s="869"/>
      <c r="K309" s="869"/>
      <c r="L309" s="870">
        <v>155</v>
      </c>
      <c r="M309" s="871"/>
      <c r="N309" s="872">
        <v>4</v>
      </c>
      <c r="O309" s="990">
        <v>4</v>
      </c>
      <c r="P309" s="990">
        <f t="shared" si="41"/>
        <v>0</v>
      </c>
      <c r="Q309" s="759">
        <f>3.14156295*(F309/2)^2*L309*0.00000785*N309</f>
        <v>6.1159947510599988</v>
      </c>
      <c r="R309" s="873">
        <v>990</v>
      </c>
      <c r="S309" s="873">
        <f>Q309*R309</f>
        <v>6054.8348035493991</v>
      </c>
      <c r="T309" s="761"/>
      <c r="U309" s="960"/>
      <c r="V309" s="867"/>
      <c r="W309" s="867"/>
    </row>
    <row r="310" spans="1:23" s="866" customFormat="1" ht="21" customHeight="1">
      <c r="A310" s="866" t="s">
        <v>1307</v>
      </c>
      <c r="C310" s="767" t="s">
        <v>1824</v>
      </c>
      <c r="D310" s="756" t="s">
        <v>1822</v>
      </c>
      <c r="E310" s="769" t="s">
        <v>804</v>
      </c>
      <c r="F310" s="868" t="s">
        <v>330</v>
      </c>
      <c r="G310" s="869"/>
      <c r="H310" s="869"/>
      <c r="I310" s="869"/>
      <c r="J310" s="869"/>
      <c r="K310" s="869"/>
      <c r="L310" s="870">
        <v>35</v>
      </c>
      <c r="M310" s="871" t="s">
        <v>228</v>
      </c>
      <c r="N310" s="872">
        <v>16</v>
      </c>
      <c r="O310" s="990">
        <v>16</v>
      </c>
      <c r="P310" s="990">
        <f t="shared" si="41"/>
        <v>0</v>
      </c>
      <c r="Q310" s="762"/>
      <c r="R310" s="873">
        <v>463</v>
      </c>
      <c r="S310" s="873">
        <f>N310*R310</f>
        <v>7408</v>
      </c>
      <c r="T310" s="761"/>
      <c r="U310" s="960"/>
      <c r="V310" s="867"/>
      <c r="W310" s="867"/>
    </row>
    <row r="311" spans="1:23" s="866" customFormat="1" ht="21" customHeight="1">
      <c r="A311" s="866" t="s">
        <v>1225</v>
      </c>
      <c r="C311" s="767" t="s">
        <v>1824</v>
      </c>
      <c r="D311" s="756" t="s">
        <v>1822</v>
      </c>
      <c r="E311" s="757" t="s">
        <v>800</v>
      </c>
      <c r="F311" s="868" t="s">
        <v>330</v>
      </c>
      <c r="G311" s="869"/>
      <c r="H311" s="869"/>
      <c r="I311" s="869"/>
      <c r="J311" s="869"/>
      <c r="K311" s="869"/>
      <c r="L311" s="870"/>
      <c r="M311" s="871" t="s">
        <v>228</v>
      </c>
      <c r="N311" s="872">
        <v>16</v>
      </c>
      <c r="O311" s="990">
        <v>16</v>
      </c>
      <c r="P311" s="990">
        <f t="shared" si="41"/>
        <v>0</v>
      </c>
      <c r="Q311" s="762"/>
      <c r="R311" s="873">
        <v>49.2</v>
      </c>
      <c r="S311" s="873">
        <f>N311*R311</f>
        <v>787.2</v>
      </c>
      <c r="T311" s="761"/>
      <c r="U311" s="960"/>
      <c r="V311" s="867"/>
      <c r="W311" s="867"/>
    </row>
    <row r="312" spans="1:23" s="866" customFormat="1" ht="21" customHeight="1">
      <c r="A312" s="866" t="s">
        <v>1226</v>
      </c>
      <c r="C312" s="767" t="s">
        <v>1824</v>
      </c>
      <c r="D312" s="756" t="s">
        <v>1822</v>
      </c>
      <c r="E312" s="757" t="s">
        <v>801</v>
      </c>
      <c r="F312" s="868" t="s">
        <v>330</v>
      </c>
      <c r="G312" s="869"/>
      <c r="H312" s="869"/>
      <c r="I312" s="869"/>
      <c r="J312" s="869"/>
      <c r="K312" s="869"/>
      <c r="L312" s="870"/>
      <c r="M312" s="871" t="s">
        <v>228</v>
      </c>
      <c r="N312" s="872">
        <v>32</v>
      </c>
      <c r="O312" s="990">
        <v>32</v>
      </c>
      <c r="P312" s="990">
        <f t="shared" si="41"/>
        <v>0</v>
      </c>
      <c r="Q312" s="762"/>
      <c r="R312" s="873">
        <v>53.7</v>
      </c>
      <c r="S312" s="873">
        <f>N312*R312</f>
        <v>1718.4</v>
      </c>
      <c r="T312" s="761"/>
      <c r="U312" s="960"/>
      <c r="V312" s="867"/>
      <c r="W312" s="867"/>
    </row>
    <row r="313" spans="1:23" s="866" customFormat="1" ht="21" customHeight="1">
      <c r="A313" s="866" t="s">
        <v>1224</v>
      </c>
      <c r="C313" s="767" t="s">
        <v>1824</v>
      </c>
      <c r="D313" s="756" t="s">
        <v>1822</v>
      </c>
      <c r="E313" s="757" t="s">
        <v>799</v>
      </c>
      <c r="F313" s="868" t="s">
        <v>330</v>
      </c>
      <c r="G313" s="869"/>
      <c r="H313" s="869"/>
      <c r="I313" s="869"/>
      <c r="J313" s="869"/>
      <c r="K313" s="869"/>
      <c r="L313" s="870"/>
      <c r="M313" s="871" t="s">
        <v>228</v>
      </c>
      <c r="N313" s="872">
        <v>16</v>
      </c>
      <c r="O313" s="990">
        <v>16</v>
      </c>
      <c r="P313" s="990">
        <f t="shared" si="41"/>
        <v>0</v>
      </c>
      <c r="Q313" s="762"/>
      <c r="R313" s="873">
        <v>157.30000000000001</v>
      </c>
      <c r="S313" s="873">
        <f>N313*R313</f>
        <v>2516.8000000000002</v>
      </c>
      <c r="T313" s="761"/>
      <c r="U313" s="960"/>
      <c r="V313" s="867"/>
      <c r="W313" s="867"/>
    </row>
    <row r="314" spans="1:23" s="866" customFormat="1" ht="21" customHeight="1">
      <c r="A314" s="866" t="s">
        <v>1286</v>
      </c>
      <c r="C314" s="767" t="s">
        <v>1824</v>
      </c>
      <c r="D314" s="756" t="s">
        <v>1823</v>
      </c>
      <c r="E314" s="757" t="s">
        <v>795</v>
      </c>
      <c r="F314" s="868">
        <v>12</v>
      </c>
      <c r="G314" s="869"/>
      <c r="H314" s="869">
        <v>90</v>
      </c>
      <c r="I314" s="869"/>
      <c r="J314" s="869"/>
      <c r="K314" s="869"/>
      <c r="L314" s="870">
        <v>90</v>
      </c>
      <c r="M314" s="871"/>
      <c r="N314" s="872">
        <v>4</v>
      </c>
      <c r="O314" s="990">
        <v>4</v>
      </c>
      <c r="P314" s="990">
        <f t="shared" si="41"/>
        <v>0</v>
      </c>
      <c r="Q314" s="759">
        <f>F314*H314*L314*0.00000785*N314</f>
        <v>3.0520799999999997</v>
      </c>
      <c r="R314" s="873">
        <v>1079</v>
      </c>
      <c r="S314" s="873">
        <f>Q314*R314</f>
        <v>3293.1943199999996</v>
      </c>
      <c r="T314" s="761"/>
      <c r="U314" s="960"/>
      <c r="V314" s="867"/>
      <c r="W314" s="867"/>
    </row>
    <row r="315" spans="1:23" s="866" customFormat="1" ht="21" customHeight="1">
      <c r="A315" s="866" t="s">
        <v>1222</v>
      </c>
      <c r="C315" s="767" t="s">
        <v>1824</v>
      </c>
      <c r="D315" s="756" t="s">
        <v>1823</v>
      </c>
      <c r="E315" s="757" t="s">
        <v>797</v>
      </c>
      <c r="F315" s="868">
        <v>50</v>
      </c>
      <c r="G315" s="869"/>
      <c r="H315" s="869"/>
      <c r="I315" s="869"/>
      <c r="J315" s="869"/>
      <c r="K315" s="869"/>
      <c r="L315" s="870">
        <v>141</v>
      </c>
      <c r="M315" s="871"/>
      <c r="N315" s="872">
        <v>4</v>
      </c>
      <c r="O315" s="990">
        <v>4</v>
      </c>
      <c r="P315" s="990">
        <f t="shared" si="41"/>
        <v>0</v>
      </c>
      <c r="Q315" s="759">
        <f>3.14156295*(F315/2)^2*L315*0.00000785*N315</f>
        <v>8.6930973780187486</v>
      </c>
      <c r="R315" s="873">
        <v>990</v>
      </c>
      <c r="S315" s="873">
        <f>Q315*R315</f>
        <v>8606.1664042385619</v>
      </c>
      <c r="T315" s="761"/>
      <c r="U315" s="960"/>
      <c r="V315" s="867"/>
      <c r="W315" s="867"/>
    </row>
    <row r="316" spans="1:23" s="866" customFormat="1" ht="21" customHeight="1">
      <c r="A316" s="866" t="s">
        <v>1307</v>
      </c>
      <c r="C316" s="767" t="s">
        <v>1824</v>
      </c>
      <c r="D316" s="756" t="s">
        <v>1823</v>
      </c>
      <c r="E316" s="769" t="s">
        <v>804</v>
      </c>
      <c r="F316" s="868" t="s">
        <v>330</v>
      </c>
      <c r="G316" s="869"/>
      <c r="H316" s="869"/>
      <c r="I316" s="869"/>
      <c r="J316" s="869"/>
      <c r="K316" s="869"/>
      <c r="L316" s="870">
        <v>35</v>
      </c>
      <c r="M316" s="871" t="s">
        <v>228</v>
      </c>
      <c r="N316" s="872">
        <v>16</v>
      </c>
      <c r="O316" s="990">
        <v>16</v>
      </c>
      <c r="P316" s="990">
        <f t="shared" si="41"/>
        <v>0</v>
      </c>
      <c r="Q316" s="762"/>
      <c r="R316" s="873">
        <v>463</v>
      </c>
      <c r="S316" s="873">
        <f>N316*R316</f>
        <v>7408</v>
      </c>
      <c r="T316" s="761"/>
      <c r="U316" s="960"/>
      <c r="V316" s="867"/>
      <c r="W316" s="867"/>
    </row>
    <row r="317" spans="1:23" s="866" customFormat="1" ht="21" customHeight="1">
      <c r="A317" s="866" t="s">
        <v>1225</v>
      </c>
      <c r="C317" s="767" t="s">
        <v>1824</v>
      </c>
      <c r="D317" s="756" t="s">
        <v>1823</v>
      </c>
      <c r="E317" s="757" t="s">
        <v>800</v>
      </c>
      <c r="F317" s="868" t="s">
        <v>330</v>
      </c>
      <c r="G317" s="869"/>
      <c r="H317" s="869"/>
      <c r="I317" s="869"/>
      <c r="J317" s="869"/>
      <c r="K317" s="869"/>
      <c r="L317" s="870"/>
      <c r="M317" s="871" t="s">
        <v>228</v>
      </c>
      <c r="N317" s="872">
        <v>16</v>
      </c>
      <c r="O317" s="990">
        <v>16</v>
      </c>
      <c r="P317" s="990">
        <f t="shared" si="41"/>
        <v>0</v>
      </c>
      <c r="Q317" s="762"/>
      <c r="R317" s="873">
        <v>49.2</v>
      </c>
      <c r="S317" s="873">
        <f>N317*R317</f>
        <v>787.2</v>
      </c>
      <c r="T317" s="761"/>
      <c r="U317" s="960"/>
      <c r="V317" s="867"/>
      <c r="W317" s="867"/>
    </row>
    <row r="318" spans="1:23" s="866" customFormat="1" ht="21" customHeight="1">
      <c r="A318" s="866" t="s">
        <v>1226</v>
      </c>
      <c r="C318" s="767" t="s">
        <v>1824</v>
      </c>
      <c r="D318" s="756" t="s">
        <v>1823</v>
      </c>
      <c r="E318" s="757" t="s">
        <v>801</v>
      </c>
      <c r="F318" s="868" t="s">
        <v>330</v>
      </c>
      <c r="G318" s="869"/>
      <c r="H318" s="869"/>
      <c r="I318" s="869"/>
      <c r="J318" s="869"/>
      <c r="K318" s="869"/>
      <c r="L318" s="870"/>
      <c r="M318" s="871" t="s">
        <v>228</v>
      </c>
      <c r="N318" s="872">
        <v>32</v>
      </c>
      <c r="O318" s="990">
        <v>32</v>
      </c>
      <c r="P318" s="990">
        <f t="shared" si="41"/>
        <v>0</v>
      </c>
      <c r="Q318" s="762"/>
      <c r="R318" s="873">
        <v>53.7</v>
      </c>
      <c r="S318" s="873">
        <f>N318*R318</f>
        <v>1718.4</v>
      </c>
      <c r="T318" s="761"/>
      <c r="U318" s="960"/>
      <c r="V318" s="867"/>
      <c r="W318" s="867"/>
    </row>
    <row r="319" spans="1:23" s="866" customFormat="1" ht="21" customHeight="1">
      <c r="A319" s="866" t="s">
        <v>1224</v>
      </c>
      <c r="C319" s="767" t="s">
        <v>1824</v>
      </c>
      <c r="D319" s="756" t="s">
        <v>1823</v>
      </c>
      <c r="E319" s="757" t="s">
        <v>799</v>
      </c>
      <c r="F319" s="868" t="s">
        <v>330</v>
      </c>
      <c r="G319" s="869"/>
      <c r="H319" s="869"/>
      <c r="I319" s="869"/>
      <c r="J319" s="869"/>
      <c r="K319" s="869"/>
      <c r="L319" s="870"/>
      <c r="M319" s="871" t="s">
        <v>228</v>
      </c>
      <c r="N319" s="872">
        <v>16</v>
      </c>
      <c r="O319" s="990">
        <v>16</v>
      </c>
      <c r="P319" s="990">
        <f t="shared" si="41"/>
        <v>0</v>
      </c>
      <c r="Q319" s="762"/>
      <c r="R319" s="873">
        <v>157.30000000000001</v>
      </c>
      <c r="S319" s="873">
        <f>N319*R319</f>
        <v>2516.8000000000002</v>
      </c>
      <c r="T319" s="761"/>
      <c r="U319" s="960"/>
      <c r="V319" s="867"/>
      <c r="W319" s="867"/>
    </row>
    <row r="320" spans="1:23" ht="21" customHeight="1">
      <c r="A320" s="686" t="s">
        <v>2472</v>
      </c>
      <c r="B320" s="866"/>
      <c r="C320" s="770" t="s">
        <v>2473</v>
      </c>
      <c r="D320" s="771"/>
      <c r="E320" s="772"/>
      <c r="F320" s="681"/>
      <c r="G320" s="682"/>
      <c r="H320" s="682"/>
      <c r="I320" s="682"/>
      <c r="J320" s="682"/>
      <c r="K320" s="682"/>
      <c r="L320" s="683"/>
      <c r="M320" s="684"/>
      <c r="N320" s="758"/>
      <c r="O320" s="991"/>
      <c r="P320" s="991"/>
      <c r="Q320" s="773"/>
      <c r="R320" s="760"/>
      <c r="S320" s="760">
        <f>TRUNC(SUM(S7:S319),0)</f>
        <v>21582255</v>
      </c>
      <c r="T320" s="684"/>
      <c r="U320" s="960"/>
    </row>
    <row r="321" spans="1:23" ht="21" customHeight="1">
      <c r="B321" s="866"/>
      <c r="C321" s="770"/>
      <c r="D321" s="771"/>
      <c r="E321" s="772"/>
      <c r="F321" s="681"/>
      <c r="G321" s="682"/>
      <c r="H321" s="682"/>
      <c r="I321" s="682"/>
      <c r="J321" s="682"/>
      <c r="K321" s="682"/>
      <c r="L321" s="683"/>
      <c r="M321" s="684"/>
      <c r="N321" s="758"/>
      <c r="O321" s="991"/>
      <c r="P321" s="991"/>
      <c r="Q321" s="773"/>
      <c r="R321" s="760"/>
      <c r="S321" s="760"/>
      <c r="T321" s="684"/>
      <c r="U321" s="960"/>
    </row>
    <row r="322" spans="1:23" s="720" customFormat="1" ht="21" customHeight="1">
      <c r="B322" s="686"/>
      <c r="C322" s="950" t="str">
        <f>재료집계!B7</f>
        <v>2. 탈수기sts</v>
      </c>
      <c r="D322" s="750"/>
      <c r="E322" s="751"/>
      <c r="F322" s="1053"/>
      <c r="G322" s="716"/>
      <c r="H322" s="716"/>
      <c r="I322" s="716"/>
      <c r="J322" s="716"/>
      <c r="K322" s="716"/>
      <c r="L322" s="717"/>
      <c r="M322" s="718"/>
      <c r="N322" s="752"/>
      <c r="O322" s="989"/>
      <c r="P322" s="989"/>
      <c r="Q322" s="753"/>
      <c r="R322" s="754"/>
      <c r="S322" s="754"/>
      <c r="T322" s="718"/>
      <c r="U322" s="960"/>
      <c r="V322" s="721"/>
      <c r="W322" s="721"/>
    </row>
    <row r="323" spans="1:23" ht="21" customHeight="1">
      <c r="A323" s="686" t="s">
        <v>1254</v>
      </c>
      <c r="B323" s="686" t="s">
        <v>1829</v>
      </c>
      <c r="C323" s="874" t="s">
        <v>1829</v>
      </c>
      <c r="D323" s="875" t="s">
        <v>1830</v>
      </c>
      <c r="E323" s="876" t="s">
        <v>797</v>
      </c>
      <c r="F323" s="681">
        <v>65</v>
      </c>
      <c r="G323" s="682" t="s">
        <v>227</v>
      </c>
      <c r="H323" s="682"/>
      <c r="I323" s="682"/>
      <c r="J323" s="682"/>
      <c r="K323" s="682"/>
      <c r="L323" s="683">
        <v>4490</v>
      </c>
      <c r="M323" s="684"/>
      <c r="N323" s="758">
        <v>6</v>
      </c>
      <c r="O323" s="991">
        <v>6</v>
      </c>
      <c r="P323" s="991">
        <f>N323-O323</f>
        <v>0</v>
      </c>
      <c r="Q323" s="759">
        <f>3.14156295*(F323/2)^2*L323*0.00000785*N323</f>
        <v>701.74566185259641</v>
      </c>
      <c r="R323" s="873">
        <v>990</v>
      </c>
      <c r="S323" s="760">
        <f>Q323*R323</f>
        <v>694728.20523407042</v>
      </c>
      <c r="T323" s="877"/>
      <c r="U323" s="960"/>
    </row>
    <row r="324" spans="1:23" ht="21" customHeight="1">
      <c r="B324" s="686" t="s">
        <v>1829</v>
      </c>
      <c r="C324" s="874" t="s">
        <v>1829</v>
      </c>
      <c r="D324" s="875" t="s">
        <v>1831</v>
      </c>
      <c r="E324" s="876" t="s">
        <v>802</v>
      </c>
      <c r="F324" s="681" t="s">
        <v>370</v>
      </c>
      <c r="G324" s="682"/>
      <c r="H324" s="682"/>
      <c r="I324" s="682"/>
      <c r="J324" s="682"/>
      <c r="K324" s="682"/>
      <c r="L324" s="683"/>
      <c r="M324" s="684"/>
      <c r="N324" s="758">
        <v>24</v>
      </c>
      <c r="O324" s="991">
        <v>24</v>
      </c>
      <c r="P324" s="991">
        <f t="shared" ref="P324:P387" si="45">N324-O324</f>
        <v>0</v>
      </c>
      <c r="Q324" s="762"/>
      <c r="R324" s="873">
        <v>46734</v>
      </c>
      <c r="S324" s="760">
        <f t="shared" ref="S324:S330" si="46">N324*R324</f>
        <v>1121616</v>
      </c>
      <c r="T324" s="877"/>
      <c r="U324" s="960"/>
    </row>
    <row r="325" spans="1:23" ht="21" customHeight="1">
      <c r="A325" s="686" t="s">
        <v>1309</v>
      </c>
      <c r="B325" s="686" t="s">
        <v>1829</v>
      </c>
      <c r="C325" s="874" t="s">
        <v>1829</v>
      </c>
      <c r="D325" s="875" t="s">
        <v>798</v>
      </c>
      <c r="E325" s="876" t="s">
        <v>798</v>
      </c>
      <c r="F325" s="681" t="s">
        <v>371</v>
      </c>
      <c r="G325" s="682" t="s">
        <v>227</v>
      </c>
      <c r="H325" s="682"/>
      <c r="I325" s="682"/>
      <c r="J325" s="682"/>
      <c r="K325" s="682"/>
      <c r="L325" s="683">
        <v>75</v>
      </c>
      <c r="M325" s="684"/>
      <c r="N325" s="758">
        <v>48</v>
      </c>
      <c r="O325" s="991">
        <v>48</v>
      </c>
      <c r="P325" s="991">
        <f t="shared" si="45"/>
        <v>0</v>
      </c>
      <c r="Q325" s="762"/>
      <c r="R325" s="873">
        <v>1210</v>
      </c>
      <c r="S325" s="760">
        <f t="shared" si="46"/>
        <v>58080</v>
      </c>
      <c r="T325" s="877"/>
      <c r="U325" s="960"/>
    </row>
    <row r="326" spans="1:23" ht="21" customHeight="1">
      <c r="B326" s="686" t="s">
        <v>1829</v>
      </c>
      <c r="C326" s="874" t="s">
        <v>1829</v>
      </c>
      <c r="D326" s="875" t="s">
        <v>800</v>
      </c>
      <c r="E326" s="876" t="s">
        <v>800</v>
      </c>
      <c r="F326" s="681" t="s">
        <v>371</v>
      </c>
      <c r="G326" s="682"/>
      <c r="H326" s="682"/>
      <c r="I326" s="682"/>
      <c r="J326" s="682"/>
      <c r="K326" s="682"/>
      <c r="L326" s="683"/>
      <c r="M326" s="684"/>
      <c r="N326" s="758">
        <v>48</v>
      </c>
      <c r="O326" s="991">
        <v>48</v>
      </c>
      <c r="P326" s="991">
        <f t="shared" si="45"/>
        <v>0</v>
      </c>
      <c r="Q326" s="762"/>
      <c r="R326" s="873">
        <v>334</v>
      </c>
      <c r="S326" s="760">
        <f t="shared" si="46"/>
        <v>16032</v>
      </c>
      <c r="T326" s="877"/>
      <c r="U326" s="960"/>
    </row>
    <row r="327" spans="1:23" ht="21" customHeight="1">
      <c r="B327" s="686" t="s">
        <v>1829</v>
      </c>
      <c r="C327" s="874" t="s">
        <v>1829</v>
      </c>
      <c r="D327" s="875" t="s">
        <v>801</v>
      </c>
      <c r="E327" s="876" t="s">
        <v>801</v>
      </c>
      <c r="F327" s="681" t="s">
        <v>371</v>
      </c>
      <c r="G327" s="682"/>
      <c r="H327" s="682"/>
      <c r="I327" s="682"/>
      <c r="J327" s="682"/>
      <c r="K327" s="682"/>
      <c r="L327" s="683"/>
      <c r="M327" s="684"/>
      <c r="N327" s="758">
        <v>48</v>
      </c>
      <c r="O327" s="991">
        <v>48</v>
      </c>
      <c r="P327" s="991">
        <f t="shared" si="45"/>
        <v>0</v>
      </c>
      <c r="Q327" s="762"/>
      <c r="R327" s="873">
        <v>196</v>
      </c>
      <c r="S327" s="760">
        <f t="shared" si="46"/>
        <v>9408</v>
      </c>
      <c r="T327" s="877"/>
      <c r="U327" s="960"/>
    </row>
    <row r="328" spans="1:23" ht="21" customHeight="1">
      <c r="A328" s="686" t="s">
        <v>1310</v>
      </c>
      <c r="B328" s="686" t="s">
        <v>1829</v>
      </c>
      <c r="C328" s="874" t="s">
        <v>1829</v>
      </c>
      <c r="D328" s="875" t="s">
        <v>799</v>
      </c>
      <c r="E328" s="876" t="s">
        <v>799</v>
      </c>
      <c r="F328" s="681" t="s">
        <v>371</v>
      </c>
      <c r="G328" s="682"/>
      <c r="H328" s="682"/>
      <c r="I328" s="682"/>
      <c r="J328" s="682"/>
      <c r="K328" s="682"/>
      <c r="L328" s="683"/>
      <c r="M328" s="684"/>
      <c r="N328" s="758">
        <v>48</v>
      </c>
      <c r="O328" s="991">
        <v>48</v>
      </c>
      <c r="P328" s="991">
        <f t="shared" si="45"/>
        <v>0</v>
      </c>
      <c r="Q328" s="762"/>
      <c r="R328" s="873">
        <v>283.8</v>
      </c>
      <c r="S328" s="760">
        <f t="shared" si="46"/>
        <v>13622.400000000001</v>
      </c>
      <c r="T328" s="877"/>
      <c r="U328" s="960"/>
    </row>
    <row r="329" spans="1:23" ht="21" customHeight="1">
      <c r="B329" s="686" t="s">
        <v>1829</v>
      </c>
      <c r="C329" s="874" t="s">
        <v>1829</v>
      </c>
      <c r="D329" s="875" t="s">
        <v>372</v>
      </c>
      <c r="E329" s="876" t="s">
        <v>372</v>
      </c>
      <c r="F329" s="681">
        <v>15</v>
      </c>
      <c r="G329" s="682" t="s">
        <v>227</v>
      </c>
      <c r="H329" s="682">
        <v>15</v>
      </c>
      <c r="I329" s="682" t="s">
        <v>227</v>
      </c>
      <c r="J329" s="682"/>
      <c r="K329" s="682"/>
      <c r="L329" s="683">
        <v>130</v>
      </c>
      <c r="M329" s="684"/>
      <c r="N329" s="758">
        <v>12</v>
      </c>
      <c r="O329" s="991">
        <v>12</v>
      </c>
      <c r="P329" s="991">
        <f t="shared" si="45"/>
        <v>0</v>
      </c>
      <c r="Q329" s="762"/>
      <c r="R329" s="873">
        <v>3624</v>
      </c>
      <c r="S329" s="873">
        <f t="shared" si="46"/>
        <v>43488</v>
      </c>
      <c r="T329" s="877"/>
      <c r="U329" s="960"/>
      <c r="W329" s="686"/>
    </row>
    <row r="330" spans="1:23" ht="21" customHeight="1">
      <c r="B330" s="686" t="s">
        <v>1829</v>
      </c>
      <c r="C330" s="874" t="s">
        <v>1829</v>
      </c>
      <c r="D330" s="875" t="s">
        <v>1832</v>
      </c>
      <c r="E330" s="876" t="s">
        <v>805</v>
      </c>
      <c r="F330" s="681" t="s">
        <v>373</v>
      </c>
      <c r="G330" s="682" t="s">
        <v>227</v>
      </c>
      <c r="H330" s="682" t="s">
        <v>1833</v>
      </c>
      <c r="I330" s="682"/>
      <c r="J330" s="682"/>
      <c r="K330" s="682"/>
      <c r="L330" s="683"/>
      <c r="M330" s="684"/>
      <c r="N330" s="758">
        <v>6</v>
      </c>
      <c r="O330" s="991">
        <v>6</v>
      </c>
      <c r="P330" s="991">
        <f t="shared" si="45"/>
        <v>0</v>
      </c>
      <c r="Q330" s="856" t="s">
        <v>806</v>
      </c>
      <c r="R330" s="873">
        <v>149990</v>
      </c>
      <c r="S330" s="760">
        <f t="shared" si="46"/>
        <v>899940</v>
      </c>
      <c r="T330" s="877"/>
      <c r="U330" s="960"/>
      <c r="W330" s="686"/>
    </row>
    <row r="331" spans="1:23" ht="21" customHeight="1">
      <c r="A331" s="686" t="s">
        <v>1311</v>
      </c>
      <c r="B331" s="686" t="s">
        <v>1829</v>
      </c>
      <c r="C331" s="874" t="s">
        <v>1829</v>
      </c>
      <c r="D331" s="875" t="s">
        <v>1834</v>
      </c>
      <c r="E331" s="876" t="s">
        <v>797</v>
      </c>
      <c r="F331" s="681">
        <v>140</v>
      </c>
      <c r="G331" s="682" t="s">
        <v>227</v>
      </c>
      <c r="H331" s="682"/>
      <c r="I331" s="682"/>
      <c r="J331" s="682"/>
      <c r="K331" s="682"/>
      <c r="L331" s="683">
        <v>110</v>
      </c>
      <c r="M331" s="684"/>
      <c r="N331" s="758">
        <v>6</v>
      </c>
      <c r="O331" s="991">
        <v>6</v>
      </c>
      <c r="P331" s="991">
        <f t="shared" si="45"/>
        <v>0</v>
      </c>
      <c r="Q331" s="759">
        <f>3.14156295*(F331/2)^2*L331*0.00000785*N331</f>
        <v>79.754544455355003</v>
      </c>
      <c r="R331" s="873">
        <v>990</v>
      </c>
      <c r="S331" s="760">
        <f>Q331*R331</f>
        <v>78956.999010801446</v>
      </c>
      <c r="T331" s="877"/>
      <c r="U331" s="960"/>
      <c r="W331" s="686"/>
    </row>
    <row r="332" spans="1:23" ht="21" customHeight="1">
      <c r="A332" s="686" t="s">
        <v>1312</v>
      </c>
      <c r="B332" s="686" t="s">
        <v>1829</v>
      </c>
      <c r="C332" s="874" t="s">
        <v>1829</v>
      </c>
      <c r="D332" s="875" t="s">
        <v>810</v>
      </c>
      <c r="E332" s="876" t="s">
        <v>810</v>
      </c>
      <c r="F332" s="681" t="s">
        <v>330</v>
      </c>
      <c r="G332" s="682" t="s">
        <v>227</v>
      </c>
      <c r="H332" s="682" t="s">
        <v>348</v>
      </c>
      <c r="I332" s="682"/>
      <c r="J332" s="682"/>
      <c r="K332" s="682"/>
      <c r="L332" s="683"/>
      <c r="M332" s="684"/>
      <c r="N332" s="758">
        <v>12</v>
      </c>
      <c r="O332" s="991">
        <v>12</v>
      </c>
      <c r="P332" s="991">
        <f t="shared" si="45"/>
        <v>0</v>
      </c>
      <c r="Q332" s="762"/>
      <c r="R332" s="873">
        <v>345</v>
      </c>
      <c r="S332" s="760">
        <f>N332*R332</f>
        <v>4140</v>
      </c>
      <c r="T332" s="877"/>
      <c r="U332" s="960"/>
      <c r="W332" s="686"/>
    </row>
    <row r="333" spans="1:23" ht="21" customHeight="1">
      <c r="A333" s="686" t="s">
        <v>1312</v>
      </c>
      <c r="B333" s="686" t="s">
        <v>1829</v>
      </c>
      <c r="C333" s="874" t="s">
        <v>1829</v>
      </c>
      <c r="D333" s="875" t="s">
        <v>810</v>
      </c>
      <c r="E333" s="876" t="s">
        <v>810</v>
      </c>
      <c r="F333" s="681" t="s">
        <v>330</v>
      </c>
      <c r="G333" s="682" t="s">
        <v>227</v>
      </c>
      <c r="H333" s="682" t="s">
        <v>345</v>
      </c>
      <c r="I333" s="682"/>
      <c r="J333" s="682"/>
      <c r="K333" s="682"/>
      <c r="L333" s="683"/>
      <c r="M333" s="684"/>
      <c r="N333" s="758">
        <v>12</v>
      </c>
      <c r="O333" s="991">
        <v>12</v>
      </c>
      <c r="P333" s="991">
        <f t="shared" si="45"/>
        <v>0</v>
      </c>
      <c r="Q333" s="762"/>
      <c r="R333" s="873">
        <v>345</v>
      </c>
      <c r="S333" s="760">
        <f>N333*R333</f>
        <v>4140</v>
      </c>
      <c r="T333" s="877"/>
      <c r="U333" s="960"/>
      <c r="W333" s="686"/>
    </row>
    <row r="334" spans="1:23" ht="21" customHeight="1">
      <c r="A334" s="686" t="s">
        <v>1313</v>
      </c>
      <c r="B334" s="686" t="s">
        <v>1829</v>
      </c>
      <c r="C334" s="874" t="s">
        <v>1829</v>
      </c>
      <c r="D334" s="875" t="s">
        <v>1835</v>
      </c>
      <c r="E334" s="876" t="s">
        <v>797</v>
      </c>
      <c r="F334" s="681">
        <v>200</v>
      </c>
      <c r="G334" s="682" t="s">
        <v>227</v>
      </c>
      <c r="H334" s="682"/>
      <c r="I334" s="682"/>
      <c r="J334" s="682"/>
      <c r="K334" s="682"/>
      <c r="L334" s="683">
        <v>28</v>
      </c>
      <c r="M334" s="684" t="s">
        <v>337</v>
      </c>
      <c r="N334" s="758">
        <v>12</v>
      </c>
      <c r="O334" s="991">
        <v>12</v>
      </c>
      <c r="P334" s="991">
        <f t="shared" si="45"/>
        <v>0</v>
      </c>
      <c r="Q334" s="759">
        <f>3.14156295*(F334/2)^2*L334*0.00000785*N334</f>
        <v>82.861864369199992</v>
      </c>
      <c r="R334" s="873">
        <v>5350</v>
      </c>
      <c r="S334" s="760">
        <f>Q334*R334</f>
        <v>443310.97437521996</v>
      </c>
      <c r="T334" s="877"/>
      <c r="U334" s="960"/>
      <c r="W334" s="686"/>
    </row>
    <row r="335" spans="1:23" ht="21" customHeight="1">
      <c r="A335" s="686" t="s">
        <v>1314</v>
      </c>
      <c r="B335" s="686" t="s">
        <v>1829</v>
      </c>
      <c r="C335" s="874" t="s">
        <v>1829</v>
      </c>
      <c r="D335" s="875" t="s">
        <v>798</v>
      </c>
      <c r="E335" s="876" t="s">
        <v>798</v>
      </c>
      <c r="F335" s="681" t="s">
        <v>330</v>
      </c>
      <c r="G335" s="682" t="s">
        <v>227</v>
      </c>
      <c r="H335" s="682" t="s">
        <v>334</v>
      </c>
      <c r="I335" s="682"/>
      <c r="J335" s="682"/>
      <c r="K335" s="682"/>
      <c r="L335" s="683"/>
      <c r="M335" s="684"/>
      <c r="N335" s="758">
        <v>48</v>
      </c>
      <c r="O335" s="991">
        <v>48</v>
      </c>
      <c r="P335" s="991">
        <f t="shared" si="45"/>
        <v>0</v>
      </c>
      <c r="Q335" s="762"/>
      <c r="R335" s="873">
        <v>151.80000000000001</v>
      </c>
      <c r="S335" s="760">
        <f>N335*R335</f>
        <v>7286.4000000000005</v>
      </c>
      <c r="T335" s="877"/>
      <c r="U335" s="960"/>
      <c r="W335" s="686"/>
    </row>
    <row r="336" spans="1:23" ht="21" customHeight="1">
      <c r="A336" s="686" t="s">
        <v>1233</v>
      </c>
      <c r="B336" s="686" t="s">
        <v>1829</v>
      </c>
      <c r="C336" s="874" t="s">
        <v>1829</v>
      </c>
      <c r="D336" s="875" t="s">
        <v>800</v>
      </c>
      <c r="E336" s="876" t="s">
        <v>800</v>
      </c>
      <c r="F336" s="681" t="s">
        <v>330</v>
      </c>
      <c r="G336" s="682"/>
      <c r="H336" s="682"/>
      <c r="I336" s="682"/>
      <c r="J336" s="682"/>
      <c r="K336" s="682"/>
      <c r="L336" s="683"/>
      <c r="M336" s="684"/>
      <c r="N336" s="758">
        <v>48</v>
      </c>
      <c r="O336" s="991">
        <v>48</v>
      </c>
      <c r="P336" s="991">
        <f t="shared" si="45"/>
        <v>0</v>
      </c>
      <c r="Q336" s="762"/>
      <c r="R336" s="873">
        <v>14</v>
      </c>
      <c r="S336" s="760">
        <f>N336*R336</f>
        <v>672</v>
      </c>
      <c r="T336" s="877"/>
      <c r="U336" s="960"/>
      <c r="W336" s="686"/>
    </row>
    <row r="337" spans="1:23" ht="21" customHeight="1">
      <c r="B337" s="686" t="s">
        <v>1829</v>
      </c>
      <c r="C337" s="874" t="s">
        <v>1829</v>
      </c>
      <c r="D337" s="875" t="s">
        <v>1836</v>
      </c>
      <c r="E337" s="876" t="s">
        <v>803</v>
      </c>
      <c r="F337" s="681" t="s">
        <v>2288</v>
      </c>
      <c r="G337" s="682"/>
      <c r="H337" s="682"/>
      <c r="I337" s="682"/>
      <c r="J337" s="682"/>
      <c r="K337" s="682"/>
      <c r="L337" s="683"/>
      <c r="M337" s="684"/>
      <c r="N337" s="758">
        <v>12</v>
      </c>
      <c r="O337" s="991">
        <v>12</v>
      </c>
      <c r="P337" s="991">
        <f t="shared" si="45"/>
        <v>0</v>
      </c>
      <c r="Q337" s="759"/>
      <c r="R337" s="873">
        <v>2404</v>
      </c>
      <c r="S337" s="873">
        <f>N337*R337</f>
        <v>28848</v>
      </c>
      <c r="T337" s="877"/>
      <c r="U337" s="960"/>
      <c r="W337" s="686"/>
    </row>
    <row r="338" spans="1:23" ht="21" customHeight="1">
      <c r="A338" s="686" t="s">
        <v>1315</v>
      </c>
      <c r="B338" s="686" t="s">
        <v>1829</v>
      </c>
      <c r="C338" s="874" t="s">
        <v>1829</v>
      </c>
      <c r="D338" s="875" t="s">
        <v>798</v>
      </c>
      <c r="E338" s="876" t="s">
        <v>798</v>
      </c>
      <c r="F338" s="681" t="s">
        <v>330</v>
      </c>
      <c r="G338" s="682" t="s">
        <v>227</v>
      </c>
      <c r="H338" s="682" t="s">
        <v>345</v>
      </c>
      <c r="I338" s="682"/>
      <c r="J338" s="682"/>
      <c r="K338" s="682"/>
      <c r="L338" s="683"/>
      <c r="M338" s="684"/>
      <c r="N338" s="758">
        <v>12</v>
      </c>
      <c r="O338" s="991">
        <v>12</v>
      </c>
      <c r="P338" s="991">
        <f t="shared" si="45"/>
        <v>0</v>
      </c>
      <c r="Q338" s="762"/>
      <c r="R338" s="873">
        <v>124.3</v>
      </c>
      <c r="S338" s="760">
        <f>N338*R338</f>
        <v>1491.6</v>
      </c>
      <c r="T338" s="877"/>
      <c r="U338" s="960"/>
      <c r="W338" s="686"/>
    </row>
    <row r="339" spans="1:23" ht="21" customHeight="1">
      <c r="A339" s="686" t="s">
        <v>1233</v>
      </c>
      <c r="B339" s="686" t="s">
        <v>1829</v>
      </c>
      <c r="C339" s="874" t="s">
        <v>1829</v>
      </c>
      <c r="D339" s="875" t="s">
        <v>800</v>
      </c>
      <c r="E339" s="876" t="s">
        <v>800</v>
      </c>
      <c r="F339" s="681" t="s">
        <v>330</v>
      </c>
      <c r="G339" s="682"/>
      <c r="H339" s="682"/>
      <c r="I339" s="682"/>
      <c r="J339" s="682"/>
      <c r="K339" s="682"/>
      <c r="L339" s="683"/>
      <c r="M339" s="684"/>
      <c r="N339" s="758">
        <v>12</v>
      </c>
      <c r="O339" s="991">
        <v>12</v>
      </c>
      <c r="P339" s="991">
        <f t="shared" si="45"/>
        <v>0</v>
      </c>
      <c r="Q339" s="762"/>
      <c r="R339" s="873">
        <v>14</v>
      </c>
      <c r="S339" s="760">
        <f>N339*R339</f>
        <v>168</v>
      </c>
      <c r="T339" s="877"/>
      <c r="U339" s="960"/>
      <c r="W339" s="686"/>
    </row>
    <row r="340" spans="1:23" ht="21" customHeight="1">
      <c r="A340" s="686" t="s">
        <v>1316</v>
      </c>
      <c r="B340" s="686" t="s">
        <v>1837</v>
      </c>
      <c r="C340" s="874" t="s">
        <v>1837</v>
      </c>
      <c r="D340" s="875" t="s">
        <v>1838</v>
      </c>
      <c r="E340" s="876" t="s">
        <v>812</v>
      </c>
      <c r="F340" s="681">
        <v>60</v>
      </c>
      <c r="G340" s="682" t="s">
        <v>227</v>
      </c>
      <c r="H340" s="682"/>
      <c r="I340" s="682"/>
      <c r="J340" s="682"/>
      <c r="K340" s="682"/>
      <c r="L340" s="683">
        <v>330</v>
      </c>
      <c r="M340" s="684"/>
      <c r="N340" s="758">
        <v>12</v>
      </c>
      <c r="O340" s="991">
        <v>12</v>
      </c>
      <c r="P340" s="991">
        <f t="shared" si="45"/>
        <v>0</v>
      </c>
      <c r="Q340" s="764">
        <f>L340/1000*N340</f>
        <v>3.96</v>
      </c>
      <c r="R340" s="873">
        <v>25524</v>
      </c>
      <c r="S340" s="760">
        <f>Q340*R340</f>
        <v>101075.04</v>
      </c>
      <c r="T340" s="877"/>
      <c r="U340" s="960"/>
      <c r="W340" s="686"/>
    </row>
    <row r="341" spans="1:23" ht="21" customHeight="1">
      <c r="A341" s="686" t="s">
        <v>1286</v>
      </c>
      <c r="B341" s="686" t="s">
        <v>1837</v>
      </c>
      <c r="C341" s="874" t="s">
        <v>1837</v>
      </c>
      <c r="D341" s="875" t="s">
        <v>1838</v>
      </c>
      <c r="E341" s="876" t="s">
        <v>795</v>
      </c>
      <c r="F341" s="681">
        <v>12</v>
      </c>
      <c r="G341" s="682" t="s">
        <v>227</v>
      </c>
      <c r="H341" s="682">
        <v>130</v>
      </c>
      <c r="I341" s="682" t="s">
        <v>227</v>
      </c>
      <c r="J341" s="682"/>
      <c r="K341" s="682"/>
      <c r="L341" s="683">
        <v>80</v>
      </c>
      <c r="M341" s="684"/>
      <c r="N341" s="758">
        <v>12</v>
      </c>
      <c r="O341" s="991">
        <v>12</v>
      </c>
      <c r="P341" s="991">
        <f t="shared" si="45"/>
        <v>0</v>
      </c>
      <c r="Q341" s="759">
        <f>F341*H341*L341*0.00000785*N341</f>
        <v>11.756159999999998</v>
      </c>
      <c r="R341" s="873">
        <v>1079</v>
      </c>
      <c r="S341" s="760">
        <f>Q341*R341</f>
        <v>12684.896639999997</v>
      </c>
      <c r="T341" s="877"/>
      <c r="U341" s="960"/>
      <c r="W341" s="686"/>
    </row>
    <row r="342" spans="1:23" ht="21" customHeight="1">
      <c r="A342" s="686" t="s">
        <v>1232</v>
      </c>
      <c r="B342" s="686" t="s">
        <v>1837</v>
      </c>
      <c r="C342" s="874" t="s">
        <v>1837</v>
      </c>
      <c r="D342" s="875" t="s">
        <v>1838</v>
      </c>
      <c r="E342" s="876" t="s">
        <v>798</v>
      </c>
      <c r="F342" s="681" t="s">
        <v>330</v>
      </c>
      <c r="G342" s="682" t="s">
        <v>227</v>
      </c>
      <c r="H342" s="682" t="s">
        <v>331</v>
      </c>
      <c r="I342" s="682"/>
      <c r="J342" s="682"/>
      <c r="K342" s="682"/>
      <c r="L342" s="683"/>
      <c r="M342" s="684"/>
      <c r="N342" s="758">
        <v>48</v>
      </c>
      <c r="O342" s="991">
        <v>48</v>
      </c>
      <c r="P342" s="991">
        <f t="shared" si="45"/>
        <v>0</v>
      </c>
      <c r="Q342" s="762"/>
      <c r="R342" s="873">
        <v>129.80000000000001</v>
      </c>
      <c r="S342" s="760">
        <f>N342*R342</f>
        <v>6230.4000000000005</v>
      </c>
      <c r="T342" s="877"/>
      <c r="U342" s="960"/>
      <c r="W342" s="686"/>
    </row>
    <row r="343" spans="1:23" ht="21" customHeight="1">
      <c r="A343" s="686" t="s">
        <v>1233</v>
      </c>
      <c r="B343" s="686" t="s">
        <v>1837</v>
      </c>
      <c r="C343" s="874" t="s">
        <v>1837</v>
      </c>
      <c r="D343" s="875" t="s">
        <v>1838</v>
      </c>
      <c r="E343" s="876" t="s">
        <v>800</v>
      </c>
      <c r="F343" s="681" t="s">
        <v>330</v>
      </c>
      <c r="G343" s="682"/>
      <c r="H343" s="682"/>
      <c r="I343" s="682"/>
      <c r="J343" s="682"/>
      <c r="K343" s="682"/>
      <c r="L343" s="683"/>
      <c r="M343" s="684"/>
      <c r="N343" s="758">
        <v>48</v>
      </c>
      <c r="O343" s="991">
        <v>48</v>
      </c>
      <c r="P343" s="991">
        <f t="shared" si="45"/>
        <v>0</v>
      </c>
      <c r="Q343" s="762"/>
      <c r="R343" s="873">
        <v>14</v>
      </c>
      <c r="S343" s="760">
        <f>N343*R343</f>
        <v>672</v>
      </c>
      <c r="T343" s="877"/>
      <c r="U343" s="960"/>
      <c r="W343" s="686"/>
    </row>
    <row r="344" spans="1:23" ht="21" customHeight="1">
      <c r="A344" s="686" t="s">
        <v>1317</v>
      </c>
      <c r="B344" s="686" t="s">
        <v>1837</v>
      </c>
      <c r="C344" s="874" t="s">
        <v>1837</v>
      </c>
      <c r="D344" s="875" t="s">
        <v>1838</v>
      </c>
      <c r="E344" s="876" t="s">
        <v>807</v>
      </c>
      <c r="F344" s="681" t="s">
        <v>338</v>
      </c>
      <c r="G344" s="682" t="s">
        <v>227</v>
      </c>
      <c r="H344" s="682" t="s">
        <v>342</v>
      </c>
      <c r="I344" s="682"/>
      <c r="J344" s="682"/>
      <c r="K344" s="682"/>
      <c r="L344" s="683"/>
      <c r="M344" s="684"/>
      <c r="N344" s="758">
        <v>48</v>
      </c>
      <c r="O344" s="991">
        <v>48</v>
      </c>
      <c r="P344" s="991">
        <f t="shared" si="45"/>
        <v>0</v>
      </c>
      <c r="Q344" s="762"/>
      <c r="R344" s="873">
        <v>22.8</v>
      </c>
      <c r="S344" s="760">
        <f>N344*R344</f>
        <v>1094.4000000000001</v>
      </c>
      <c r="T344" s="877"/>
      <c r="U344" s="960"/>
      <c r="W344" s="686"/>
    </row>
    <row r="345" spans="1:23" ht="21" customHeight="1">
      <c r="B345" s="686" t="s">
        <v>1837</v>
      </c>
      <c r="C345" s="874" t="s">
        <v>1837</v>
      </c>
      <c r="D345" s="875" t="s">
        <v>1838</v>
      </c>
      <c r="E345" s="876" t="s">
        <v>1745</v>
      </c>
      <c r="F345" s="681" t="s">
        <v>374</v>
      </c>
      <c r="G345" s="682"/>
      <c r="H345" s="682"/>
      <c r="I345" s="682"/>
      <c r="J345" s="682"/>
      <c r="K345" s="682"/>
      <c r="L345" s="683"/>
      <c r="M345" s="684"/>
      <c r="N345" s="758">
        <v>36</v>
      </c>
      <c r="O345" s="991">
        <v>36</v>
      </c>
      <c r="P345" s="991">
        <f t="shared" si="45"/>
        <v>0</v>
      </c>
      <c r="Q345" s="762"/>
      <c r="R345" s="873">
        <v>1625</v>
      </c>
      <c r="S345" s="760">
        <f>N345*R345</f>
        <v>58500</v>
      </c>
      <c r="T345" s="877"/>
      <c r="U345" s="960"/>
      <c r="W345" s="686"/>
    </row>
    <row r="346" spans="1:23" ht="21" customHeight="1">
      <c r="B346" s="686" t="s">
        <v>1837</v>
      </c>
      <c r="C346" s="874" t="s">
        <v>1837</v>
      </c>
      <c r="D346" s="875" t="s">
        <v>1839</v>
      </c>
      <c r="E346" s="876" t="s">
        <v>797</v>
      </c>
      <c r="F346" s="681">
        <v>50</v>
      </c>
      <c r="G346" s="682" t="s">
        <v>227</v>
      </c>
      <c r="H346" s="682"/>
      <c r="I346" s="682"/>
      <c r="J346" s="682"/>
      <c r="K346" s="682"/>
      <c r="L346" s="683">
        <v>20</v>
      </c>
      <c r="M346" s="684" t="s">
        <v>344</v>
      </c>
      <c r="N346" s="758">
        <v>12</v>
      </c>
      <c r="O346" s="991">
        <v>12</v>
      </c>
      <c r="P346" s="991">
        <f t="shared" si="45"/>
        <v>0</v>
      </c>
      <c r="Q346" s="759">
        <f>3.14156295*(F346/2)^2*L346*0.0000012*N346</f>
        <v>0.56548133099999998</v>
      </c>
      <c r="R346" s="873">
        <v>502</v>
      </c>
      <c r="S346" s="760">
        <f>Q346*R346</f>
        <v>283.87162816199998</v>
      </c>
      <c r="T346" s="877"/>
      <c r="U346" s="960"/>
      <c r="W346" s="686"/>
    </row>
    <row r="347" spans="1:23" ht="21" customHeight="1">
      <c r="B347" s="686" t="s">
        <v>1837</v>
      </c>
      <c r="C347" s="874" t="s">
        <v>1837</v>
      </c>
      <c r="D347" s="875" t="s">
        <v>1840</v>
      </c>
      <c r="E347" s="876" t="s">
        <v>1841</v>
      </c>
      <c r="F347" s="681" t="s">
        <v>2333</v>
      </c>
      <c r="G347" s="682" t="s">
        <v>227</v>
      </c>
      <c r="H347" s="682" t="s">
        <v>375</v>
      </c>
      <c r="I347" s="682"/>
      <c r="J347" s="682"/>
      <c r="K347" s="682"/>
      <c r="L347" s="683"/>
      <c r="M347" s="684"/>
      <c r="N347" s="758">
        <v>12</v>
      </c>
      <c r="O347" s="991">
        <v>12</v>
      </c>
      <c r="P347" s="991">
        <f t="shared" si="45"/>
        <v>0</v>
      </c>
      <c r="Q347" s="762"/>
      <c r="R347" s="873">
        <v>125</v>
      </c>
      <c r="S347" s="760">
        <f>N347*R347</f>
        <v>1500</v>
      </c>
      <c r="T347" s="877"/>
      <c r="U347" s="960"/>
      <c r="W347" s="686"/>
    </row>
    <row r="348" spans="1:23" ht="21" customHeight="1">
      <c r="B348" s="686" t="s">
        <v>1837</v>
      </c>
      <c r="C348" s="874" t="s">
        <v>1837</v>
      </c>
      <c r="D348" s="875" t="s">
        <v>1842</v>
      </c>
      <c r="E348" s="876" t="s">
        <v>1752</v>
      </c>
      <c r="F348" s="681" t="s">
        <v>2334</v>
      </c>
      <c r="G348" s="682"/>
      <c r="H348" s="682"/>
      <c r="I348" s="682"/>
      <c r="J348" s="682"/>
      <c r="K348" s="682"/>
      <c r="L348" s="683"/>
      <c r="M348" s="684"/>
      <c r="N348" s="758">
        <v>12</v>
      </c>
      <c r="O348" s="991">
        <v>12</v>
      </c>
      <c r="P348" s="991">
        <f t="shared" si="45"/>
        <v>0</v>
      </c>
      <c r="Q348" s="762"/>
      <c r="R348" s="873">
        <v>12974</v>
      </c>
      <c r="S348" s="760">
        <f>N348*R348</f>
        <v>155688</v>
      </c>
      <c r="T348" s="877"/>
      <c r="U348" s="960"/>
      <c r="W348" s="686"/>
    </row>
    <row r="349" spans="1:23" ht="21" customHeight="1">
      <c r="A349" s="686" t="s">
        <v>1315</v>
      </c>
      <c r="B349" s="686" t="s">
        <v>1837</v>
      </c>
      <c r="C349" s="874" t="s">
        <v>1837</v>
      </c>
      <c r="D349" s="875" t="s">
        <v>798</v>
      </c>
      <c r="E349" s="876" t="s">
        <v>798</v>
      </c>
      <c r="F349" s="681" t="s">
        <v>330</v>
      </c>
      <c r="G349" s="682" t="s">
        <v>227</v>
      </c>
      <c r="H349" s="682" t="s">
        <v>345</v>
      </c>
      <c r="I349" s="682"/>
      <c r="J349" s="682"/>
      <c r="K349" s="682"/>
      <c r="L349" s="683"/>
      <c r="M349" s="684"/>
      <c r="N349" s="758">
        <v>48</v>
      </c>
      <c r="O349" s="991">
        <v>48</v>
      </c>
      <c r="P349" s="991">
        <f t="shared" si="45"/>
        <v>0</v>
      </c>
      <c r="Q349" s="762"/>
      <c r="R349" s="873">
        <v>124.3</v>
      </c>
      <c r="S349" s="760">
        <f t="shared" ref="S349:S354" si="47">N349*R349</f>
        <v>5966.4</v>
      </c>
      <c r="T349" s="877"/>
      <c r="U349" s="960"/>
      <c r="W349" s="686"/>
    </row>
    <row r="350" spans="1:23" ht="21" customHeight="1">
      <c r="A350" s="686" t="s">
        <v>1233</v>
      </c>
      <c r="B350" s="686" t="s">
        <v>1837</v>
      </c>
      <c r="C350" s="874" t="s">
        <v>1837</v>
      </c>
      <c r="D350" s="875" t="s">
        <v>800</v>
      </c>
      <c r="E350" s="876" t="s">
        <v>800</v>
      </c>
      <c r="F350" s="681" t="s">
        <v>330</v>
      </c>
      <c r="G350" s="682"/>
      <c r="H350" s="682"/>
      <c r="I350" s="682"/>
      <c r="J350" s="682"/>
      <c r="K350" s="682"/>
      <c r="L350" s="683"/>
      <c r="M350" s="684"/>
      <c r="N350" s="758">
        <v>48</v>
      </c>
      <c r="O350" s="991">
        <v>48</v>
      </c>
      <c r="P350" s="991">
        <f t="shared" si="45"/>
        <v>0</v>
      </c>
      <c r="Q350" s="762"/>
      <c r="R350" s="873">
        <v>14</v>
      </c>
      <c r="S350" s="760">
        <f t="shared" si="47"/>
        <v>672</v>
      </c>
      <c r="T350" s="877"/>
      <c r="U350" s="960"/>
      <c r="W350" s="686"/>
    </row>
    <row r="351" spans="1:23" ht="21" customHeight="1">
      <c r="A351" s="686" t="s">
        <v>1317</v>
      </c>
      <c r="B351" s="686" t="s">
        <v>1837</v>
      </c>
      <c r="C351" s="874" t="s">
        <v>1837</v>
      </c>
      <c r="D351" s="875" t="s">
        <v>807</v>
      </c>
      <c r="E351" s="876" t="s">
        <v>807</v>
      </c>
      <c r="F351" s="681" t="s">
        <v>338</v>
      </c>
      <c r="G351" s="682" t="s">
        <v>227</v>
      </c>
      <c r="H351" s="682" t="s">
        <v>342</v>
      </c>
      <c r="I351" s="682"/>
      <c r="J351" s="682"/>
      <c r="K351" s="682"/>
      <c r="L351" s="683"/>
      <c r="M351" s="684"/>
      <c r="N351" s="758">
        <v>48</v>
      </c>
      <c r="O351" s="991">
        <v>48</v>
      </c>
      <c r="P351" s="991">
        <f t="shared" si="45"/>
        <v>0</v>
      </c>
      <c r="Q351" s="762"/>
      <c r="R351" s="873">
        <v>22.8</v>
      </c>
      <c r="S351" s="760">
        <f t="shared" si="47"/>
        <v>1094.4000000000001</v>
      </c>
      <c r="T351" s="877"/>
      <c r="U351" s="960"/>
      <c r="W351" s="686"/>
    </row>
    <row r="352" spans="1:23" ht="21" customHeight="1">
      <c r="B352" s="686" t="s">
        <v>1837</v>
      </c>
      <c r="C352" s="874" t="s">
        <v>1837</v>
      </c>
      <c r="D352" s="875" t="s">
        <v>1843</v>
      </c>
      <c r="E352" s="876" t="s">
        <v>1745</v>
      </c>
      <c r="F352" s="681" t="s">
        <v>376</v>
      </c>
      <c r="G352" s="682"/>
      <c r="H352" s="682"/>
      <c r="I352" s="682"/>
      <c r="J352" s="682"/>
      <c r="K352" s="682"/>
      <c r="L352" s="683"/>
      <c r="M352" s="684"/>
      <c r="N352" s="758">
        <v>24</v>
      </c>
      <c r="O352" s="991">
        <v>24</v>
      </c>
      <c r="P352" s="991">
        <f t="shared" si="45"/>
        <v>0</v>
      </c>
      <c r="Q352" s="762"/>
      <c r="R352" s="873">
        <v>2000</v>
      </c>
      <c r="S352" s="760">
        <f t="shared" si="47"/>
        <v>48000</v>
      </c>
      <c r="T352" s="877"/>
      <c r="U352" s="960"/>
      <c r="W352" s="686"/>
    </row>
    <row r="353" spans="1:23" ht="21" customHeight="1">
      <c r="B353" s="686" t="s">
        <v>1837</v>
      </c>
      <c r="C353" s="874" t="s">
        <v>1837</v>
      </c>
      <c r="D353" s="875" t="s">
        <v>1844</v>
      </c>
      <c r="E353" s="876" t="s">
        <v>1771</v>
      </c>
      <c r="F353" s="681" t="s">
        <v>377</v>
      </c>
      <c r="G353" s="682"/>
      <c r="H353" s="682"/>
      <c r="I353" s="682"/>
      <c r="J353" s="682"/>
      <c r="K353" s="682"/>
      <c r="L353" s="683"/>
      <c r="M353" s="684"/>
      <c r="N353" s="758">
        <v>12</v>
      </c>
      <c r="O353" s="991">
        <v>12</v>
      </c>
      <c r="P353" s="991">
        <f t="shared" si="45"/>
        <v>0</v>
      </c>
      <c r="Q353" s="762"/>
      <c r="R353" s="873">
        <v>4363</v>
      </c>
      <c r="S353" s="760">
        <f t="shared" si="47"/>
        <v>52356</v>
      </c>
      <c r="T353" s="877"/>
      <c r="U353" s="960"/>
      <c r="W353" s="686"/>
    </row>
    <row r="354" spans="1:23" ht="21" customHeight="1">
      <c r="B354" s="686" t="s">
        <v>1837</v>
      </c>
      <c r="C354" s="874" t="s">
        <v>1837</v>
      </c>
      <c r="D354" s="875" t="s">
        <v>815</v>
      </c>
      <c r="E354" s="876" t="s">
        <v>815</v>
      </c>
      <c r="F354" s="681" t="s">
        <v>378</v>
      </c>
      <c r="G354" s="682"/>
      <c r="H354" s="682"/>
      <c r="I354" s="682"/>
      <c r="J354" s="682"/>
      <c r="K354" s="682"/>
      <c r="L354" s="683"/>
      <c r="M354" s="684"/>
      <c r="N354" s="758">
        <v>12</v>
      </c>
      <c r="O354" s="991">
        <v>12</v>
      </c>
      <c r="P354" s="991">
        <f t="shared" si="45"/>
        <v>0</v>
      </c>
      <c r="Q354" s="762"/>
      <c r="R354" s="873">
        <v>250</v>
      </c>
      <c r="S354" s="760">
        <f t="shared" si="47"/>
        <v>3000</v>
      </c>
      <c r="T354" s="877"/>
      <c r="U354" s="960"/>
      <c r="W354" s="686"/>
    </row>
    <row r="355" spans="1:23" ht="21" customHeight="1">
      <c r="A355" s="686" t="s">
        <v>1283</v>
      </c>
      <c r="B355" s="686" t="s">
        <v>1837</v>
      </c>
      <c r="C355" s="874" t="s">
        <v>1837</v>
      </c>
      <c r="D355" s="875" t="s">
        <v>1845</v>
      </c>
      <c r="E355" s="876" t="s">
        <v>797</v>
      </c>
      <c r="F355" s="681">
        <v>45</v>
      </c>
      <c r="G355" s="682" t="s">
        <v>227</v>
      </c>
      <c r="H355" s="682"/>
      <c r="I355" s="682"/>
      <c r="J355" s="682"/>
      <c r="K355" s="682"/>
      <c r="L355" s="683">
        <v>305</v>
      </c>
      <c r="M355" s="684"/>
      <c r="N355" s="758">
        <v>12</v>
      </c>
      <c r="O355" s="991">
        <v>12</v>
      </c>
      <c r="P355" s="991">
        <f t="shared" si="45"/>
        <v>0</v>
      </c>
      <c r="Q355" s="759">
        <f>3.14156295*(F355/2)^2*L355*0.00000785*N355</f>
        <v>45.69424909020281</v>
      </c>
      <c r="R355" s="873">
        <v>990</v>
      </c>
      <c r="S355" s="760">
        <f>Q355*R355</f>
        <v>45237.306599300784</v>
      </c>
      <c r="T355" s="877"/>
      <c r="U355" s="960"/>
      <c r="W355" s="686"/>
    </row>
    <row r="356" spans="1:23" ht="21" customHeight="1">
      <c r="A356" s="686" t="s">
        <v>1318</v>
      </c>
      <c r="B356" s="686" t="s">
        <v>1837</v>
      </c>
      <c r="C356" s="874" t="s">
        <v>1837</v>
      </c>
      <c r="D356" s="875" t="s">
        <v>1845</v>
      </c>
      <c r="E356" s="876" t="s">
        <v>797</v>
      </c>
      <c r="F356" s="681">
        <v>60</v>
      </c>
      <c r="G356" s="682" t="s">
        <v>227</v>
      </c>
      <c r="H356" s="682"/>
      <c r="I356" s="682"/>
      <c r="J356" s="682"/>
      <c r="K356" s="682"/>
      <c r="L356" s="683">
        <v>100</v>
      </c>
      <c r="M356" s="684"/>
      <c r="N356" s="758">
        <v>12</v>
      </c>
      <c r="O356" s="991">
        <v>12</v>
      </c>
      <c r="P356" s="991">
        <f t="shared" si="45"/>
        <v>0</v>
      </c>
      <c r="Q356" s="759">
        <f>3.14156295*(F356/2)^2*L356*0.00000785*N356</f>
        <v>26.634170690099996</v>
      </c>
      <c r="R356" s="873">
        <v>990</v>
      </c>
      <c r="S356" s="760">
        <f>Q356*R356</f>
        <v>26367.828983198997</v>
      </c>
      <c r="T356" s="877"/>
      <c r="U356" s="960"/>
      <c r="W356" s="686"/>
    </row>
    <row r="357" spans="1:23" ht="21" customHeight="1">
      <c r="A357" s="686" t="s">
        <v>1319</v>
      </c>
      <c r="B357" s="686" t="s">
        <v>1837</v>
      </c>
      <c r="C357" s="874" t="s">
        <v>1837</v>
      </c>
      <c r="D357" s="875" t="s">
        <v>798</v>
      </c>
      <c r="E357" s="876" t="s">
        <v>798</v>
      </c>
      <c r="F357" s="681" t="s">
        <v>330</v>
      </c>
      <c r="G357" s="682" t="s">
        <v>227</v>
      </c>
      <c r="H357" s="682" t="s">
        <v>379</v>
      </c>
      <c r="I357" s="682"/>
      <c r="J357" s="682"/>
      <c r="K357" s="682"/>
      <c r="L357" s="683"/>
      <c r="M357" s="684"/>
      <c r="N357" s="758">
        <v>24</v>
      </c>
      <c r="O357" s="991">
        <v>24</v>
      </c>
      <c r="P357" s="991">
        <f t="shared" si="45"/>
        <v>0</v>
      </c>
      <c r="Q357" s="762"/>
      <c r="R357" s="873">
        <v>290.39999999999998</v>
      </c>
      <c r="S357" s="760">
        <f>N357*R357</f>
        <v>6969.5999999999995</v>
      </c>
      <c r="T357" s="877"/>
      <c r="U357" s="960"/>
      <c r="W357" s="686"/>
    </row>
    <row r="358" spans="1:23" ht="21" customHeight="1">
      <c r="A358" s="686" t="s">
        <v>1233</v>
      </c>
      <c r="B358" s="686" t="s">
        <v>1837</v>
      </c>
      <c r="C358" s="874" t="s">
        <v>1837</v>
      </c>
      <c r="D358" s="875" t="s">
        <v>800</v>
      </c>
      <c r="E358" s="876" t="s">
        <v>800</v>
      </c>
      <c r="F358" s="681" t="s">
        <v>330</v>
      </c>
      <c r="G358" s="682"/>
      <c r="H358" s="682"/>
      <c r="I358" s="682"/>
      <c r="J358" s="682"/>
      <c r="K358" s="682"/>
      <c r="L358" s="683"/>
      <c r="M358" s="684"/>
      <c r="N358" s="758">
        <v>24</v>
      </c>
      <c r="O358" s="991">
        <v>24</v>
      </c>
      <c r="P358" s="991">
        <f t="shared" si="45"/>
        <v>0</v>
      </c>
      <c r="Q358" s="762"/>
      <c r="R358" s="873">
        <v>14</v>
      </c>
      <c r="S358" s="760">
        <f>N358*R358</f>
        <v>336</v>
      </c>
      <c r="T358" s="877"/>
      <c r="U358" s="960"/>
      <c r="W358" s="686"/>
    </row>
    <row r="359" spans="1:23" ht="21" customHeight="1">
      <c r="A359" s="686" t="s">
        <v>1253</v>
      </c>
      <c r="B359" s="686" t="s">
        <v>1837</v>
      </c>
      <c r="C359" s="874" t="s">
        <v>1837</v>
      </c>
      <c r="D359" s="875" t="s">
        <v>807</v>
      </c>
      <c r="E359" s="876" t="s">
        <v>807</v>
      </c>
      <c r="F359" s="681" t="s">
        <v>330</v>
      </c>
      <c r="G359" s="682" t="s">
        <v>227</v>
      </c>
      <c r="H359" s="682" t="s">
        <v>348</v>
      </c>
      <c r="I359" s="682"/>
      <c r="J359" s="682"/>
      <c r="K359" s="682"/>
      <c r="L359" s="683"/>
      <c r="M359" s="684"/>
      <c r="N359" s="758">
        <v>96</v>
      </c>
      <c r="O359" s="991">
        <v>96</v>
      </c>
      <c r="P359" s="991">
        <f t="shared" si="45"/>
        <v>0</v>
      </c>
      <c r="Q359" s="762"/>
      <c r="R359" s="873">
        <v>68.2</v>
      </c>
      <c r="S359" s="760">
        <f>N359*R359</f>
        <v>6547.2000000000007</v>
      </c>
      <c r="T359" s="877"/>
      <c r="U359" s="960"/>
      <c r="W359" s="686"/>
    </row>
    <row r="360" spans="1:23" ht="21" customHeight="1">
      <c r="A360" s="686" t="s">
        <v>1264</v>
      </c>
      <c r="B360" s="686" t="s">
        <v>823</v>
      </c>
      <c r="C360" s="874" t="s">
        <v>823</v>
      </c>
      <c r="D360" s="875" t="s">
        <v>1846</v>
      </c>
      <c r="E360" s="876" t="s">
        <v>795</v>
      </c>
      <c r="F360" s="681">
        <v>9</v>
      </c>
      <c r="G360" s="682" t="s">
        <v>227</v>
      </c>
      <c r="H360" s="682">
        <v>650</v>
      </c>
      <c r="I360" s="682" t="s">
        <v>227</v>
      </c>
      <c r="J360" s="682"/>
      <c r="K360" s="682"/>
      <c r="L360" s="683">
        <v>250</v>
      </c>
      <c r="M360" s="684"/>
      <c r="N360" s="758">
        <v>6</v>
      </c>
      <c r="O360" s="991">
        <v>6</v>
      </c>
      <c r="P360" s="991">
        <f t="shared" si="45"/>
        <v>0</v>
      </c>
      <c r="Q360" s="759">
        <f t="shared" ref="Q360:Q366" si="48">F360*H360*L360*0.00000785*N360</f>
        <v>68.883749999999992</v>
      </c>
      <c r="R360" s="873">
        <v>960</v>
      </c>
      <c r="S360" s="760">
        <f t="shared" ref="S360:S386" si="49">Q360*R360</f>
        <v>66128.399999999994</v>
      </c>
      <c r="T360" s="877"/>
      <c r="U360" s="960"/>
      <c r="W360" s="686"/>
    </row>
    <row r="361" spans="1:23" ht="21" customHeight="1">
      <c r="A361" s="686" t="s">
        <v>1264</v>
      </c>
      <c r="B361" s="686" t="s">
        <v>823</v>
      </c>
      <c r="C361" s="874" t="s">
        <v>823</v>
      </c>
      <c r="D361" s="875" t="s">
        <v>1846</v>
      </c>
      <c r="E361" s="876" t="s">
        <v>795</v>
      </c>
      <c r="F361" s="681">
        <v>12</v>
      </c>
      <c r="G361" s="682" t="s">
        <v>227</v>
      </c>
      <c r="H361" s="682">
        <v>105</v>
      </c>
      <c r="I361" s="682" t="s">
        <v>227</v>
      </c>
      <c r="J361" s="682"/>
      <c r="K361" s="682"/>
      <c r="L361" s="683">
        <v>650</v>
      </c>
      <c r="M361" s="684"/>
      <c r="N361" s="758">
        <v>6</v>
      </c>
      <c r="O361" s="991">
        <v>6</v>
      </c>
      <c r="P361" s="991">
        <f t="shared" si="45"/>
        <v>0</v>
      </c>
      <c r="Q361" s="759">
        <f t="shared" si="48"/>
        <v>38.5749</v>
      </c>
      <c r="R361" s="873">
        <v>960</v>
      </c>
      <c r="S361" s="760">
        <f t="shared" si="49"/>
        <v>37031.904000000002</v>
      </c>
      <c r="T361" s="877"/>
      <c r="U361" s="960"/>
    </row>
    <row r="362" spans="1:23" ht="21" customHeight="1">
      <c r="A362" s="686" t="s">
        <v>1264</v>
      </c>
      <c r="B362" s="686" t="s">
        <v>823</v>
      </c>
      <c r="C362" s="874" t="s">
        <v>823</v>
      </c>
      <c r="D362" s="875" t="s">
        <v>1846</v>
      </c>
      <c r="E362" s="876" t="s">
        <v>795</v>
      </c>
      <c r="F362" s="681">
        <v>12</v>
      </c>
      <c r="G362" s="682" t="s">
        <v>227</v>
      </c>
      <c r="H362" s="682">
        <v>105</v>
      </c>
      <c r="I362" s="682" t="s">
        <v>227</v>
      </c>
      <c r="J362" s="682"/>
      <c r="K362" s="682"/>
      <c r="L362" s="683">
        <v>650</v>
      </c>
      <c r="M362" s="684"/>
      <c r="N362" s="758">
        <v>6</v>
      </c>
      <c r="O362" s="991">
        <v>6</v>
      </c>
      <c r="P362" s="991">
        <f t="shared" si="45"/>
        <v>0</v>
      </c>
      <c r="Q362" s="759">
        <f t="shared" si="48"/>
        <v>38.5749</v>
      </c>
      <c r="R362" s="873">
        <v>960</v>
      </c>
      <c r="S362" s="760">
        <f t="shared" si="49"/>
        <v>37031.904000000002</v>
      </c>
      <c r="T362" s="877"/>
      <c r="U362" s="960"/>
    </row>
    <row r="363" spans="1:23" ht="21" customHeight="1">
      <c r="A363" s="686" t="s">
        <v>1264</v>
      </c>
      <c r="B363" s="686" t="s">
        <v>823</v>
      </c>
      <c r="C363" s="874" t="s">
        <v>823</v>
      </c>
      <c r="D363" s="875" t="s">
        <v>1846</v>
      </c>
      <c r="E363" s="876" t="s">
        <v>795</v>
      </c>
      <c r="F363" s="681">
        <v>9</v>
      </c>
      <c r="G363" s="682" t="s">
        <v>227</v>
      </c>
      <c r="H363" s="682">
        <v>105</v>
      </c>
      <c r="I363" s="682" t="s">
        <v>227</v>
      </c>
      <c r="J363" s="682"/>
      <c r="K363" s="682"/>
      <c r="L363" s="683">
        <v>190</v>
      </c>
      <c r="M363" s="684"/>
      <c r="N363" s="758">
        <v>12</v>
      </c>
      <c r="O363" s="991">
        <v>12</v>
      </c>
      <c r="P363" s="991">
        <f t="shared" si="45"/>
        <v>0</v>
      </c>
      <c r="Q363" s="759">
        <f t="shared" si="48"/>
        <v>16.913609999999998</v>
      </c>
      <c r="R363" s="873">
        <v>960</v>
      </c>
      <c r="S363" s="760">
        <f t="shared" si="49"/>
        <v>16237.065599999998</v>
      </c>
      <c r="T363" s="877"/>
      <c r="U363" s="960"/>
    </row>
    <row r="364" spans="1:23" ht="21" customHeight="1">
      <c r="A364" s="686" t="s">
        <v>1264</v>
      </c>
      <c r="B364" s="686" t="s">
        <v>823</v>
      </c>
      <c r="C364" s="874" t="s">
        <v>823</v>
      </c>
      <c r="D364" s="875" t="s">
        <v>1846</v>
      </c>
      <c r="E364" s="876" t="s">
        <v>795</v>
      </c>
      <c r="F364" s="681">
        <v>12</v>
      </c>
      <c r="G364" s="682" t="s">
        <v>227</v>
      </c>
      <c r="H364" s="682">
        <v>100</v>
      </c>
      <c r="I364" s="682" t="s">
        <v>227</v>
      </c>
      <c r="J364" s="682"/>
      <c r="K364" s="682"/>
      <c r="L364" s="683">
        <v>190</v>
      </c>
      <c r="M364" s="684"/>
      <c r="N364" s="758">
        <v>6</v>
      </c>
      <c r="O364" s="991">
        <v>6</v>
      </c>
      <c r="P364" s="991">
        <f t="shared" si="45"/>
        <v>0</v>
      </c>
      <c r="Q364" s="759">
        <f t="shared" si="48"/>
        <v>10.738799999999999</v>
      </c>
      <c r="R364" s="873">
        <v>960</v>
      </c>
      <c r="S364" s="760">
        <f t="shared" si="49"/>
        <v>10309.248</v>
      </c>
      <c r="T364" s="877"/>
      <c r="U364" s="960"/>
    </row>
    <row r="365" spans="1:23" ht="21" customHeight="1">
      <c r="A365" s="686" t="s">
        <v>1264</v>
      </c>
      <c r="B365" s="686" t="s">
        <v>823</v>
      </c>
      <c r="C365" s="874" t="s">
        <v>823</v>
      </c>
      <c r="D365" s="875" t="s">
        <v>1846</v>
      </c>
      <c r="E365" s="876" t="s">
        <v>795</v>
      </c>
      <c r="F365" s="681">
        <v>12</v>
      </c>
      <c r="G365" s="682" t="s">
        <v>227</v>
      </c>
      <c r="H365" s="682">
        <v>100</v>
      </c>
      <c r="I365" s="682" t="s">
        <v>227</v>
      </c>
      <c r="J365" s="682"/>
      <c r="K365" s="682"/>
      <c r="L365" s="683">
        <v>30</v>
      </c>
      <c r="M365" s="684"/>
      <c r="N365" s="758">
        <v>3</v>
      </c>
      <c r="O365" s="991">
        <v>3</v>
      </c>
      <c r="P365" s="991">
        <f t="shared" si="45"/>
        <v>0</v>
      </c>
      <c r="Q365" s="759">
        <f t="shared" si="48"/>
        <v>0.84779999999999989</v>
      </c>
      <c r="R365" s="873">
        <v>960</v>
      </c>
      <c r="S365" s="760">
        <f t="shared" si="49"/>
        <v>813.88799999999992</v>
      </c>
      <c r="T365" s="877"/>
      <c r="U365" s="960"/>
    </row>
    <row r="366" spans="1:23" ht="21" customHeight="1">
      <c r="A366" s="686" t="s">
        <v>1264</v>
      </c>
      <c r="B366" s="686" t="s">
        <v>823</v>
      </c>
      <c r="C366" s="874" t="s">
        <v>823</v>
      </c>
      <c r="D366" s="875" t="s">
        <v>1847</v>
      </c>
      <c r="E366" s="876" t="s">
        <v>795</v>
      </c>
      <c r="F366" s="681">
        <v>9</v>
      </c>
      <c r="G366" s="682"/>
      <c r="H366" s="682">
        <v>650</v>
      </c>
      <c r="I366" s="682"/>
      <c r="J366" s="682"/>
      <c r="K366" s="682"/>
      <c r="L366" s="683">
        <v>175</v>
      </c>
      <c r="M366" s="684"/>
      <c r="N366" s="758">
        <v>6</v>
      </c>
      <c r="O366" s="991">
        <v>6</v>
      </c>
      <c r="P366" s="991">
        <f t="shared" si="45"/>
        <v>0</v>
      </c>
      <c r="Q366" s="759">
        <f t="shared" si="48"/>
        <v>48.218625000000003</v>
      </c>
      <c r="R366" s="873">
        <v>960</v>
      </c>
      <c r="S366" s="760">
        <f t="shared" si="49"/>
        <v>46289.880000000005</v>
      </c>
      <c r="T366" s="877"/>
      <c r="U366" s="960"/>
    </row>
    <row r="367" spans="1:23" ht="21" customHeight="1">
      <c r="A367" s="686" t="s">
        <v>1320</v>
      </c>
      <c r="B367" s="686" t="s">
        <v>823</v>
      </c>
      <c r="C367" s="874" t="s">
        <v>823</v>
      </c>
      <c r="D367" s="875" t="s">
        <v>817</v>
      </c>
      <c r="E367" s="876" t="s">
        <v>817</v>
      </c>
      <c r="F367" s="681">
        <v>9</v>
      </c>
      <c r="G367" s="682" t="s">
        <v>227</v>
      </c>
      <c r="H367" s="682">
        <v>150</v>
      </c>
      <c r="I367" s="682" t="s">
        <v>227</v>
      </c>
      <c r="J367" s="682">
        <v>75</v>
      </c>
      <c r="K367" s="682"/>
      <c r="L367" s="683">
        <v>4050</v>
      </c>
      <c r="M367" s="684"/>
      <c r="N367" s="758">
        <v>6</v>
      </c>
      <c r="O367" s="991">
        <v>6</v>
      </c>
      <c r="P367" s="991">
        <f t="shared" si="45"/>
        <v>0</v>
      </c>
      <c r="Q367" s="759">
        <f>L367/1000*N367*T367</f>
        <v>451.97999999999996</v>
      </c>
      <c r="R367" s="873">
        <v>1040</v>
      </c>
      <c r="S367" s="760">
        <f t="shared" si="49"/>
        <v>470059.19999999995</v>
      </c>
      <c r="T367" s="878">
        <v>18.600000000000001</v>
      </c>
      <c r="U367" s="960"/>
    </row>
    <row r="368" spans="1:23" ht="21" customHeight="1">
      <c r="A368" s="686" t="s">
        <v>1264</v>
      </c>
      <c r="B368" s="686" t="s">
        <v>1848</v>
      </c>
      <c r="C368" s="874" t="s">
        <v>1848</v>
      </c>
      <c r="D368" s="875" t="s">
        <v>796</v>
      </c>
      <c r="E368" s="876" t="s">
        <v>795</v>
      </c>
      <c r="F368" s="681">
        <v>9</v>
      </c>
      <c r="G368" s="682" t="s">
        <v>227</v>
      </c>
      <c r="H368" s="682">
        <v>1220</v>
      </c>
      <c r="I368" s="682" t="s">
        <v>227</v>
      </c>
      <c r="J368" s="682"/>
      <c r="K368" s="682"/>
      <c r="L368" s="683">
        <v>256</v>
      </c>
      <c r="M368" s="684" t="s">
        <v>228</v>
      </c>
      <c r="N368" s="758">
        <v>12</v>
      </c>
      <c r="O368" s="991">
        <v>12</v>
      </c>
      <c r="P368" s="991">
        <f t="shared" si="45"/>
        <v>0</v>
      </c>
      <c r="Q368" s="759">
        <f t="shared" ref="Q368:Q373" si="50">F368*H368*L368*0.00000785*N368</f>
        <v>264.784896</v>
      </c>
      <c r="R368" s="873">
        <v>960</v>
      </c>
      <c r="S368" s="760">
        <f t="shared" si="49"/>
        <v>254193.50016</v>
      </c>
      <c r="T368" s="877"/>
      <c r="U368" s="960"/>
    </row>
    <row r="369" spans="1:23" ht="21" customHeight="1">
      <c r="A369" s="686" t="s">
        <v>1264</v>
      </c>
      <c r="B369" s="686" t="s">
        <v>1848</v>
      </c>
      <c r="C369" s="874" t="s">
        <v>1848</v>
      </c>
      <c r="D369" s="875" t="s">
        <v>796</v>
      </c>
      <c r="E369" s="876" t="s">
        <v>795</v>
      </c>
      <c r="F369" s="681">
        <v>9</v>
      </c>
      <c r="G369" s="682" t="s">
        <v>227</v>
      </c>
      <c r="H369" s="682">
        <v>1260</v>
      </c>
      <c r="I369" s="682" t="s">
        <v>227</v>
      </c>
      <c r="J369" s="682"/>
      <c r="K369" s="682"/>
      <c r="L369" s="683">
        <v>256</v>
      </c>
      <c r="M369" s="684" t="s">
        <v>228</v>
      </c>
      <c r="N369" s="758">
        <v>6</v>
      </c>
      <c r="O369" s="991">
        <v>6</v>
      </c>
      <c r="P369" s="991">
        <f t="shared" si="45"/>
        <v>0</v>
      </c>
      <c r="Q369" s="759">
        <f t="shared" si="50"/>
        <v>136.73318399999999</v>
      </c>
      <c r="R369" s="873">
        <v>960</v>
      </c>
      <c r="S369" s="760">
        <f t="shared" si="49"/>
        <v>131263.85663999998</v>
      </c>
      <c r="T369" s="877"/>
      <c r="U369" s="960"/>
    </row>
    <row r="370" spans="1:23" ht="21" customHeight="1">
      <c r="A370" s="686" t="s">
        <v>1264</v>
      </c>
      <c r="B370" s="686" t="s">
        <v>1848</v>
      </c>
      <c r="C370" s="874" t="s">
        <v>1848</v>
      </c>
      <c r="D370" s="875" t="s">
        <v>796</v>
      </c>
      <c r="E370" s="876" t="s">
        <v>795</v>
      </c>
      <c r="F370" s="681">
        <v>12</v>
      </c>
      <c r="G370" s="682" t="s">
        <v>227</v>
      </c>
      <c r="H370" s="682">
        <v>220</v>
      </c>
      <c r="I370" s="682" t="s">
        <v>227</v>
      </c>
      <c r="J370" s="682"/>
      <c r="K370" s="682"/>
      <c r="L370" s="683">
        <v>279</v>
      </c>
      <c r="M370" s="684"/>
      <c r="N370" s="758">
        <v>24</v>
      </c>
      <c r="O370" s="991">
        <v>24</v>
      </c>
      <c r="P370" s="991">
        <f t="shared" si="45"/>
        <v>0</v>
      </c>
      <c r="Q370" s="759">
        <f t="shared" si="50"/>
        <v>138.76790399999999</v>
      </c>
      <c r="R370" s="873">
        <v>960</v>
      </c>
      <c r="S370" s="760">
        <f t="shared" si="49"/>
        <v>133217.18784</v>
      </c>
      <c r="T370" s="877"/>
      <c r="U370" s="960"/>
    </row>
    <row r="371" spans="1:23" ht="21" customHeight="1">
      <c r="A371" s="686" t="s">
        <v>1264</v>
      </c>
      <c r="B371" s="686" t="s">
        <v>1848</v>
      </c>
      <c r="C371" s="874" t="s">
        <v>1848</v>
      </c>
      <c r="D371" s="875" t="s">
        <v>796</v>
      </c>
      <c r="E371" s="876" t="s">
        <v>795</v>
      </c>
      <c r="F371" s="681">
        <v>16</v>
      </c>
      <c r="G371" s="682" t="s">
        <v>227</v>
      </c>
      <c r="H371" s="682">
        <v>150</v>
      </c>
      <c r="I371" s="682" t="s">
        <v>227</v>
      </c>
      <c r="J371" s="682"/>
      <c r="K371" s="682"/>
      <c r="L371" s="683">
        <v>220</v>
      </c>
      <c r="M371" s="684"/>
      <c r="N371" s="758">
        <v>12</v>
      </c>
      <c r="O371" s="991">
        <v>12</v>
      </c>
      <c r="P371" s="991">
        <f t="shared" si="45"/>
        <v>0</v>
      </c>
      <c r="Q371" s="759">
        <f t="shared" si="50"/>
        <v>49.7376</v>
      </c>
      <c r="R371" s="873">
        <v>960</v>
      </c>
      <c r="S371" s="760">
        <f t="shared" si="49"/>
        <v>47748.095999999998</v>
      </c>
      <c r="T371" s="877"/>
      <c r="U371" s="960"/>
    </row>
    <row r="372" spans="1:23" ht="21" customHeight="1">
      <c r="A372" s="686" t="s">
        <v>1264</v>
      </c>
      <c r="B372" s="686" t="s">
        <v>1848</v>
      </c>
      <c r="C372" s="874" t="s">
        <v>1848</v>
      </c>
      <c r="D372" s="875" t="s">
        <v>796</v>
      </c>
      <c r="E372" s="876" t="s">
        <v>795</v>
      </c>
      <c r="F372" s="681">
        <v>9</v>
      </c>
      <c r="G372" s="682" t="s">
        <v>227</v>
      </c>
      <c r="H372" s="682">
        <v>225</v>
      </c>
      <c r="I372" s="682" t="s">
        <v>227</v>
      </c>
      <c r="J372" s="682"/>
      <c r="K372" s="682"/>
      <c r="L372" s="683">
        <v>85</v>
      </c>
      <c r="M372" s="684"/>
      <c r="N372" s="758">
        <v>24</v>
      </c>
      <c r="O372" s="991">
        <v>24</v>
      </c>
      <c r="P372" s="991">
        <f t="shared" si="45"/>
        <v>0</v>
      </c>
      <c r="Q372" s="759">
        <f t="shared" si="50"/>
        <v>32.428350000000002</v>
      </c>
      <c r="R372" s="873">
        <v>960</v>
      </c>
      <c r="S372" s="760">
        <f t="shared" si="49"/>
        <v>31131.216</v>
      </c>
      <c r="T372" s="877"/>
      <c r="U372" s="960"/>
    </row>
    <row r="373" spans="1:23" ht="21" customHeight="1">
      <c r="A373" s="686" t="s">
        <v>1264</v>
      </c>
      <c r="B373" s="686" t="s">
        <v>1848</v>
      </c>
      <c r="C373" s="874" t="s">
        <v>1848</v>
      </c>
      <c r="D373" s="875" t="s">
        <v>796</v>
      </c>
      <c r="E373" s="876" t="s">
        <v>795</v>
      </c>
      <c r="F373" s="681">
        <v>9</v>
      </c>
      <c r="G373" s="682" t="s">
        <v>227</v>
      </c>
      <c r="H373" s="682">
        <v>125</v>
      </c>
      <c r="I373" s="682" t="s">
        <v>227</v>
      </c>
      <c r="J373" s="682"/>
      <c r="K373" s="682"/>
      <c r="L373" s="683">
        <v>85</v>
      </c>
      <c r="M373" s="684"/>
      <c r="N373" s="758">
        <v>24</v>
      </c>
      <c r="O373" s="991">
        <v>24</v>
      </c>
      <c r="P373" s="991">
        <f t="shared" si="45"/>
        <v>0</v>
      </c>
      <c r="Q373" s="759">
        <f t="shared" si="50"/>
        <v>18.015749999999997</v>
      </c>
      <c r="R373" s="873">
        <v>960</v>
      </c>
      <c r="S373" s="760">
        <f t="shared" si="49"/>
        <v>17295.119999999995</v>
      </c>
      <c r="T373" s="877"/>
      <c r="U373" s="960"/>
    </row>
    <row r="374" spans="1:23" ht="21" customHeight="1">
      <c r="A374" s="686" t="s">
        <v>1321</v>
      </c>
      <c r="B374" s="686" t="s">
        <v>1848</v>
      </c>
      <c r="C374" s="874" t="s">
        <v>1848</v>
      </c>
      <c r="D374" s="875" t="s">
        <v>824</v>
      </c>
      <c r="E374" s="876" t="s">
        <v>824</v>
      </c>
      <c r="F374" s="681">
        <v>244</v>
      </c>
      <c r="G374" s="682" t="s">
        <v>227</v>
      </c>
      <c r="H374" s="682">
        <v>175</v>
      </c>
      <c r="I374" s="682" t="s">
        <v>227</v>
      </c>
      <c r="J374" s="682"/>
      <c r="K374" s="682"/>
      <c r="L374" s="683">
        <v>4408</v>
      </c>
      <c r="M374" s="684"/>
      <c r="N374" s="758">
        <v>6</v>
      </c>
      <c r="O374" s="991">
        <v>6</v>
      </c>
      <c r="P374" s="991">
        <f t="shared" si="45"/>
        <v>0</v>
      </c>
      <c r="Q374" s="759">
        <f>L374/1000*N374*T374</f>
        <v>1166.3568</v>
      </c>
      <c r="R374" s="873">
        <v>1210</v>
      </c>
      <c r="S374" s="760">
        <f t="shared" si="49"/>
        <v>1411291.7280000001</v>
      </c>
      <c r="T374" s="878">
        <v>44.1</v>
      </c>
      <c r="U374" s="960"/>
    </row>
    <row r="375" spans="1:23" s="866" customFormat="1" ht="21" customHeight="1">
      <c r="A375" s="866" t="s">
        <v>1264</v>
      </c>
      <c r="B375" s="686" t="s">
        <v>1848</v>
      </c>
      <c r="C375" s="874" t="s">
        <v>1848</v>
      </c>
      <c r="D375" s="875" t="s">
        <v>1849</v>
      </c>
      <c r="E375" s="876" t="s">
        <v>795</v>
      </c>
      <c r="F375" s="868">
        <v>12</v>
      </c>
      <c r="G375" s="869" t="s">
        <v>227</v>
      </c>
      <c r="H375" s="869">
        <v>170</v>
      </c>
      <c r="I375" s="869" t="s">
        <v>227</v>
      </c>
      <c r="J375" s="869"/>
      <c r="K375" s="869"/>
      <c r="L375" s="870">
        <v>190</v>
      </c>
      <c r="M375" s="871"/>
      <c r="N375" s="872">
        <v>6</v>
      </c>
      <c r="O375" s="990">
        <v>6</v>
      </c>
      <c r="P375" s="991">
        <f t="shared" si="45"/>
        <v>0</v>
      </c>
      <c r="Q375" s="759">
        <f>F375*H375*L375*0.00000785*N375</f>
        <v>18.255959999999998</v>
      </c>
      <c r="R375" s="873">
        <v>960</v>
      </c>
      <c r="S375" s="873">
        <f t="shared" si="49"/>
        <v>17525.721599999997</v>
      </c>
      <c r="T375" s="877"/>
      <c r="U375" s="960"/>
      <c r="V375" s="867"/>
      <c r="W375" s="867"/>
    </row>
    <row r="376" spans="1:23" s="866" customFormat="1" ht="21" customHeight="1">
      <c r="A376" s="866" t="s">
        <v>1264</v>
      </c>
      <c r="B376" s="686" t="s">
        <v>1848</v>
      </c>
      <c r="C376" s="874" t="s">
        <v>1848</v>
      </c>
      <c r="D376" s="875" t="s">
        <v>1850</v>
      </c>
      <c r="E376" s="876" t="s">
        <v>814</v>
      </c>
      <c r="F376" s="868">
        <v>9</v>
      </c>
      <c r="G376" s="869" t="s">
        <v>227</v>
      </c>
      <c r="H376" s="869">
        <v>60</v>
      </c>
      <c r="I376" s="869" t="s">
        <v>227</v>
      </c>
      <c r="J376" s="869"/>
      <c r="K376" s="869"/>
      <c r="L376" s="870">
        <v>232</v>
      </c>
      <c r="M376" s="871"/>
      <c r="N376" s="872">
        <v>84</v>
      </c>
      <c r="O376" s="990">
        <v>84</v>
      </c>
      <c r="P376" s="991">
        <f t="shared" si="45"/>
        <v>0</v>
      </c>
      <c r="Q376" s="759">
        <f>F376*H376*L376*0.00000785*N376</f>
        <v>82.609631999999991</v>
      </c>
      <c r="R376" s="873">
        <v>960</v>
      </c>
      <c r="S376" s="873">
        <f t="shared" si="49"/>
        <v>79305.246719999996</v>
      </c>
      <c r="T376" s="877"/>
      <c r="U376" s="960"/>
      <c r="V376" s="867"/>
      <c r="W376" s="867"/>
    </row>
    <row r="377" spans="1:23" s="866" customFormat="1" ht="21" customHeight="1">
      <c r="A377" s="866" t="s">
        <v>1264</v>
      </c>
      <c r="B377" s="686" t="s">
        <v>1851</v>
      </c>
      <c r="C377" s="874" t="s">
        <v>1851</v>
      </c>
      <c r="D377" s="875" t="s">
        <v>796</v>
      </c>
      <c r="E377" s="876" t="s">
        <v>795</v>
      </c>
      <c r="F377" s="868">
        <v>9</v>
      </c>
      <c r="G377" s="869" t="s">
        <v>227</v>
      </c>
      <c r="H377" s="869">
        <v>1220</v>
      </c>
      <c r="I377" s="869" t="s">
        <v>227</v>
      </c>
      <c r="J377" s="869"/>
      <c r="K377" s="869"/>
      <c r="L377" s="870">
        <v>256</v>
      </c>
      <c r="M377" s="871" t="s">
        <v>228</v>
      </c>
      <c r="N377" s="872">
        <v>12</v>
      </c>
      <c r="O377" s="990">
        <v>12</v>
      </c>
      <c r="P377" s="991">
        <f t="shared" si="45"/>
        <v>0</v>
      </c>
      <c r="Q377" s="759">
        <f t="shared" ref="Q377:Q378" si="51">F377*H377*L377*0.00000785*N377</f>
        <v>264.784896</v>
      </c>
      <c r="R377" s="873">
        <v>960</v>
      </c>
      <c r="S377" s="873">
        <f t="shared" ref="S377:S378" si="52">Q377*R377</f>
        <v>254193.50016</v>
      </c>
      <c r="T377" s="877"/>
      <c r="U377" s="960"/>
      <c r="V377" s="867"/>
      <c r="W377" s="867"/>
    </row>
    <row r="378" spans="1:23" s="866" customFormat="1" ht="21" customHeight="1">
      <c r="A378" s="866" t="s">
        <v>1264</v>
      </c>
      <c r="B378" s="686" t="s">
        <v>1851</v>
      </c>
      <c r="C378" s="874" t="s">
        <v>1851</v>
      </c>
      <c r="D378" s="875" t="s">
        <v>796</v>
      </c>
      <c r="E378" s="876" t="s">
        <v>795</v>
      </c>
      <c r="F378" s="868">
        <v>9</v>
      </c>
      <c r="G378" s="869" t="s">
        <v>227</v>
      </c>
      <c r="H378" s="869">
        <v>1260</v>
      </c>
      <c r="I378" s="869" t="s">
        <v>227</v>
      </c>
      <c r="J378" s="869"/>
      <c r="K378" s="869"/>
      <c r="L378" s="870">
        <v>256</v>
      </c>
      <c r="M378" s="871" t="s">
        <v>228</v>
      </c>
      <c r="N378" s="872">
        <v>6</v>
      </c>
      <c r="O378" s="990">
        <v>6</v>
      </c>
      <c r="P378" s="991">
        <f t="shared" si="45"/>
        <v>0</v>
      </c>
      <c r="Q378" s="759">
        <f t="shared" si="51"/>
        <v>136.73318399999999</v>
      </c>
      <c r="R378" s="873">
        <v>960</v>
      </c>
      <c r="S378" s="873">
        <f t="shared" si="52"/>
        <v>131263.85663999998</v>
      </c>
      <c r="T378" s="877"/>
      <c r="U378" s="960"/>
      <c r="V378" s="867"/>
      <c r="W378" s="867"/>
    </row>
    <row r="379" spans="1:23" s="866" customFormat="1" ht="21" customHeight="1">
      <c r="A379" s="866" t="s">
        <v>1286</v>
      </c>
      <c r="B379" s="866" t="s">
        <v>1851</v>
      </c>
      <c r="C379" s="874" t="s">
        <v>1851</v>
      </c>
      <c r="D379" s="875" t="s">
        <v>796</v>
      </c>
      <c r="E379" s="876" t="s">
        <v>795</v>
      </c>
      <c r="F379" s="868">
        <v>12</v>
      </c>
      <c r="G379" s="869" t="s">
        <v>227</v>
      </c>
      <c r="H379" s="869">
        <v>170</v>
      </c>
      <c r="I379" s="869" t="s">
        <v>227</v>
      </c>
      <c r="J379" s="869"/>
      <c r="K379" s="869"/>
      <c r="L379" s="870">
        <v>170</v>
      </c>
      <c r="M379" s="871"/>
      <c r="N379" s="872">
        <v>12</v>
      </c>
      <c r="O379" s="990">
        <v>12</v>
      </c>
      <c r="P379" s="991">
        <f t="shared" si="45"/>
        <v>0</v>
      </c>
      <c r="Q379" s="759">
        <f>F379*H379*L379*0.00000785*N379</f>
        <v>32.668559999999999</v>
      </c>
      <c r="R379" s="873">
        <v>1079</v>
      </c>
      <c r="S379" s="873">
        <f t="shared" si="49"/>
        <v>35249.376239999998</v>
      </c>
      <c r="T379" s="877"/>
      <c r="U379" s="960"/>
      <c r="V379" s="867"/>
      <c r="W379" s="867"/>
    </row>
    <row r="380" spans="1:23" s="866" customFormat="1" ht="21" customHeight="1">
      <c r="A380" s="866" t="s">
        <v>1286</v>
      </c>
      <c r="B380" s="866" t="s">
        <v>1851</v>
      </c>
      <c r="C380" s="874" t="s">
        <v>1851</v>
      </c>
      <c r="D380" s="875" t="s">
        <v>796</v>
      </c>
      <c r="E380" s="876" t="s">
        <v>795</v>
      </c>
      <c r="F380" s="868">
        <v>12</v>
      </c>
      <c r="G380" s="869" t="s">
        <v>227</v>
      </c>
      <c r="H380" s="869">
        <v>90</v>
      </c>
      <c r="I380" s="869" t="s">
        <v>227</v>
      </c>
      <c r="J380" s="869"/>
      <c r="K380" s="869"/>
      <c r="L380" s="870">
        <v>60</v>
      </c>
      <c r="M380" s="871"/>
      <c r="N380" s="872">
        <v>24</v>
      </c>
      <c r="O380" s="990">
        <v>24</v>
      </c>
      <c r="P380" s="991">
        <f t="shared" si="45"/>
        <v>0</v>
      </c>
      <c r="Q380" s="759">
        <f>F380*H380*L380*0.00000785*N380</f>
        <v>12.208319999999997</v>
      </c>
      <c r="R380" s="873">
        <v>1079</v>
      </c>
      <c r="S380" s="873">
        <f t="shared" si="49"/>
        <v>13172.777279999997</v>
      </c>
      <c r="T380" s="877"/>
      <c r="U380" s="960"/>
      <c r="V380" s="867"/>
      <c r="W380" s="867"/>
    </row>
    <row r="381" spans="1:23" s="866" customFormat="1" ht="21" customHeight="1">
      <c r="A381" s="866" t="s">
        <v>1322</v>
      </c>
      <c r="B381" s="866" t="s">
        <v>1851</v>
      </c>
      <c r="C381" s="874" t="s">
        <v>1851</v>
      </c>
      <c r="D381" s="875" t="s">
        <v>796</v>
      </c>
      <c r="E381" s="876" t="s">
        <v>1474</v>
      </c>
      <c r="F381" s="868">
        <v>40</v>
      </c>
      <c r="G381" s="869" t="s">
        <v>227</v>
      </c>
      <c r="H381" s="869">
        <v>150</v>
      </c>
      <c r="I381" s="869" t="s">
        <v>227</v>
      </c>
      <c r="J381" s="869"/>
      <c r="K381" s="869"/>
      <c r="L381" s="870">
        <v>230</v>
      </c>
      <c r="M381" s="871"/>
      <c r="N381" s="872">
        <v>24</v>
      </c>
      <c r="O381" s="990">
        <v>24</v>
      </c>
      <c r="P381" s="991">
        <f t="shared" si="45"/>
        <v>0</v>
      </c>
      <c r="Q381" s="759">
        <f>F381*H381*L381*0.00000785*N381</f>
        <v>259.99199999999996</v>
      </c>
      <c r="R381" s="873">
        <v>1069</v>
      </c>
      <c r="S381" s="873">
        <f t="shared" si="49"/>
        <v>277931.44799999997</v>
      </c>
      <c r="T381" s="877"/>
      <c r="U381" s="960"/>
      <c r="V381" s="867"/>
      <c r="W381" s="867"/>
    </row>
    <row r="382" spans="1:23" s="866" customFormat="1" ht="21" customHeight="1">
      <c r="A382" s="866" t="s">
        <v>1321</v>
      </c>
      <c r="B382" s="866" t="s">
        <v>1851</v>
      </c>
      <c r="C382" s="874" t="s">
        <v>1851</v>
      </c>
      <c r="D382" s="875" t="s">
        <v>824</v>
      </c>
      <c r="E382" s="876" t="s">
        <v>824</v>
      </c>
      <c r="F382" s="868">
        <v>244</v>
      </c>
      <c r="G382" s="869" t="s">
        <v>227</v>
      </c>
      <c r="H382" s="869">
        <v>175</v>
      </c>
      <c r="I382" s="869" t="s">
        <v>227</v>
      </c>
      <c r="J382" s="869"/>
      <c r="K382" s="869"/>
      <c r="L382" s="870">
        <v>4030</v>
      </c>
      <c r="M382" s="871"/>
      <c r="N382" s="872">
        <v>6</v>
      </c>
      <c r="O382" s="990">
        <v>6</v>
      </c>
      <c r="P382" s="991">
        <f t="shared" si="45"/>
        <v>0</v>
      </c>
      <c r="Q382" s="759">
        <f>L382/1000*N382*T382</f>
        <v>1066.338</v>
      </c>
      <c r="R382" s="873">
        <v>1210</v>
      </c>
      <c r="S382" s="873">
        <f t="shared" si="49"/>
        <v>1290268.98</v>
      </c>
      <c r="T382" s="878">
        <v>44.1</v>
      </c>
      <c r="U382" s="960"/>
      <c r="V382" s="867"/>
      <c r="W382" s="867"/>
    </row>
    <row r="383" spans="1:23" s="866" customFormat="1" ht="21" customHeight="1">
      <c r="A383" s="866" t="s">
        <v>1286</v>
      </c>
      <c r="B383" s="866" t="s">
        <v>1851</v>
      </c>
      <c r="C383" s="874" t="s">
        <v>1851</v>
      </c>
      <c r="D383" s="875" t="s">
        <v>1852</v>
      </c>
      <c r="E383" s="876" t="s">
        <v>795</v>
      </c>
      <c r="F383" s="868">
        <v>12</v>
      </c>
      <c r="G383" s="869" t="s">
        <v>227</v>
      </c>
      <c r="H383" s="869">
        <v>95</v>
      </c>
      <c r="I383" s="869" t="s">
        <v>227</v>
      </c>
      <c r="J383" s="869"/>
      <c r="K383" s="869"/>
      <c r="L383" s="870">
        <v>150</v>
      </c>
      <c r="M383" s="871"/>
      <c r="N383" s="872">
        <v>24</v>
      </c>
      <c r="O383" s="990">
        <v>24</v>
      </c>
      <c r="P383" s="991">
        <f t="shared" si="45"/>
        <v>0</v>
      </c>
      <c r="Q383" s="759">
        <f>F383*H383*L383*0.00000785*N383</f>
        <v>32.2164</v>
      </c>
      <c r="R383" s="873">
        <v>1079</v>
      </c>
      <c r="S383" s="873">
        <f t="shared" si="49"/>
        <v>34761.495600000002</v>
      </c>
      <c r="T383" s="877"/>
      <c r="U383" s="960"/>
      <c r="V383" s="867"/>
      <c r="W383" s="867"/>
    </row>
    <row r="384" spans="1:23" s="866" customFormat="1" ht="21" customHeight="1">
      <c r="A384" s="866" t="s">
        <v>1323</v>
      </c>
      <c r="B384" s="866" t="s">
        <v>1851</v>
      </c>
      <c r="C384" s="874" t="s">
        <v>1851</v>
      </c>
      <c r="D384" s="875" t="s">
        <v>1853</v>
      </c>
      <c r="E384" s="876" t="s">
        <v>814</v>
      </c>
      <c r="F384" s="868">
        <v>4</v>
      </c>
      <c r="G384" s="869" t="s">
        <v>227</v>
      </c>
      <c r="H384" s="869">
        <v>25</v>
      </c>
      <c r="I384" s="869" t="s">
        <v>227</v>
      </c>
      <c r="J384" s="869"/>
      <c r="K384" s="869"/>
      <c r="L384" s="870">
        <v>250</v>
      </c>
      <c r="M384" s="871"/>
      <c r="N384" s="872">
        <v>24</v>
      </c>
      <c r="O384" s="990">
        <v>24</v>
      </c>
      <c r="P384" s="991">
        <f t="shared" si="45"/>
        <v>0</v>
      </c>
      <c r="Q384" s="759">
        <f>L384/1000*N384*T384</f>
        <v>5.28</v>
      </c>
      <c r="R384" s="873">
        <v>1020</v>
      </c>
      <c r="S384" s="873">
        <f t="shared" si="49"/>
        <v>5385.6</v>
      </c>
      <c r="T384" s="878">
        <v>0.88</v>
      </c>
      <c r="U384" s="960"/>
      <c r="V384" s="867"/>
      <c r="W384" s="867"/>
    </row>
    <row r="385" spans="1:23" ht="21" customHeight="1">
      <c r="A385" s="686" t="s">
        <v>1324</v>
      </c>
      <c r="B385" s="866" t="s">
        <v>1854</v>
      </c>
      <c r="C385" s="874" t="s">
        <v>1854</v>
      </c>
      <c r="D385" s="875" t="s">
        <v>1855</v>
      </c>
      <c r="E385" s="876" t="s">
        <v>795</v>
      </c>
      <c r="F385" s="681">
        <v>16</v>
      </c>
      <c r="G385" s="682" t="s">
        <v>227</v>
      </c>
      <c r="H385" s="682">
        <v>120</v>
      </c>
      <c r="I385" s="682" t="s">
        <v>227</v>
      </c>
      <c r="J385" s="682"/>
      <c r="K385" s="682"/>
      <c r="L385" s="683">
        <v>120</v>
      </c>
      <c r="M385" s="684"/>
      <c r="N385" s="758">
        <v>12</v>
      </c>
      <c r="O385" s="991">
        <v>12</v>
      </c>
      <c r="P385" s="991">
        <f t="shared" si="45"/>
        <v>0</v>
      </c>
      <c r="Q385" s="759">
        <f>F385*H385*L385*0.00000785*N385</f>
        <v>21.703679999999999</v>
      </c>
      <c r="R385" s="873">
        <v>1044</v>
      </c>
      <c r="S385" s="760">
        <f t="shared" si="49"/>
        <v>22658.641919999998</v>
      </c>
      <c r="T385" s="877"/>
      <c r="U385" s="960"/>
    </row>
    <row r="386" spans="1:23" ht="21" customHeight="1">
      <c r="A386" s="686" t="s">
        <v>1222</v>
      </c>
      <c r="B386" s="866" t="s">
        <v>1854</v>
      </c>
      <c r="C386" s="874" t="s">
        <v>1854</v>
      </c>
      <c r="D386" s="875" t="s">
        <v>1855</v>
      </c>
      <c r="E386" s="876" t="s">
        <v>797</v>
      </c>
      <c r="F386" s="681">
        <v>50</v>
      </c>
      <c r="G386" s="682" t="s">
        <v>227</v>
      </c>
      <c r="H386" s="682"/>
      <c r="I386" s="682"/>
      <c r="J386" s="682"/>
      <c r="K386" s="682"/>
      <c r="L386" s="683">
        <v>90</v>
      </c>
      <c r="M386" s="684"/>
      <c r="N386" s="758">
        <v>12</v>
      </c>
      <c r="O386" s="991">
        <v>12</v>
      </c>
      <c r="P386" s="991">
        <f t="shared" si="45"/>
        <v>0</v>
      </c>
      <c r="Q386" s="759">
        <f>3.14156295*(F386/2)^2*L386*0.00000785*N386</f>
        <v>16.646356681312497</v>
      </c>
      <c r="R386" s="873">
        <v>990</v>
      </c>
      <c r="S386" s="760">
        <f t="shared" si="49"/>
        <v>16479.893114499373</v>
      </c>
      <c r="T386" s="877"/>
      <c r="U386" s="960"/>
    </row>
    <row r="387" spans="1:23" ht="21" customHeight="1">
      <c r="A387" s="686" t="s">
        <v>1228</v>
      </c>
      <c r="B387" s="686" t="s">
        <v>1854</v>
      </c>
      <c r="C387" s="874" t="s">
        <v>1854</v>
      </c>
      <c r="D387" s="875" t="s">
        <v>798</v>
      </c>
      <c r="E387" s="876" t="s">
        <v>798</v>
      </c>
      <c r="F387" s="681" t="s">
        <v>333</v>
      </c>
      <c r="G387" s="682" t="s">
        <v>227</v>
      </c>
      <c r="H387" s="682"/>
      <c r="I387" s="682"/>
      <c r="J387" s="682"/>
      <c r="K387" s="682"/>
      <c r="L387" s="683">
        <v>40</v>
      </c>
      <c r="M387" s="684"/>
      <c r="N387" s="758">
        <v>48</v>
      </c>
      <c r="O387" s="991">
        <v>48</v>
      </c>
      <c r="P387" s="991">
        <f t="shared" si="45"/>
        <v>0</v>
      </c>
      <c r="Q387" s="762"/>
      <c r="R387" s="873">
        <v>262.89999999999998</v>
      </c>
      <c r="S387" s="760">
        <f t="shared" ref="S387:S394" si="53">N387*R387</f>
        <v>12619.199999999999</v>
      </c>
      <c r="T387" s="877"/>
      <c r="U387" s="960"/>
    </row>
    <row r="388" spans="1:23" ht="21" customHeight="1">
      <c r="A388" s="686" t="s">
        <v>1230</v>
      </c>
      <c r="B388" s="686" t="s">
        <v>1854</v>
      </c>
      <c r="C388" s="874" t="s">
        <v>1854</v>
      </c>
      <c r="D388" s="875" t="s">
        <v>800</v>
      </c>
      <c r="E388" s="876" t="s">
        <v>800</v>
      </c>
      <c r="F388" s="681" t="s">
        <v>333</v>
      </c>
      <c r="G388" s="682"/>
      <c r="H388" s="682"/>
      <c r="I388" s="682"/>
      <c r="J388" s="682"/>
      <c r="K388" s="682"/>
      <c r="L388" s="683"/>
      <c r="M388" s="684"/>
      <c r="N388" s="758">
        <v>48</v>
      </c>
      <c r="O388" s="991">
        <v>48</v>
      </c>
      <c r="P388" s="991">
        <f t="shared" ref="P388:P420" si="54">N388-O388</f>
        <v>0</v>
      </c>
      <c r="Q388" s="762"/>
      <c r="R388" s="873">
        <v>21.7</v>
      </c>
      <c r="S388" s="760">
        <f t="shared" si="53"/>
        <v>1041.5999999999999</v>
      </c>
      <c r="T388" s="877"/>
      <c r="U388" s="960"/>
    </row>
    <row r="389" spans="1:23" ht="21" customHeight="1">
      <c r="B389" s="686" t="s">
        <v>1854</v>
      </c>
      <c r="C389" s="874" t="s">
        <v>1854</v>
      </c>
      <c r="D389" s="875" t="s">
        <v>1856</v>
      </c>
      <c r="E389" s="876" t="s">
        <v>802</v>
      </c>
      <c r="F389" s="681" t="s">
        <v>380</v>
      </c>
      <c r="G389" s="682"/>
      <c r="H389" s="682"/>
      <c r="I389" s="682"/>
      <c r="J389" s="682"/>
      <c r="K389" s="682"/>
      <c r="L389" s="683"/>
      <c r="M389" s="684"/>
      <c r="N389" s="758">
        <v>24</v>
      </c>
      <c r="O389" s="991">
        <v>24</v>
      </c>
      <c r="P389" s="991">
        <f t="shared" si="54"/>
        <v>0</v>
      </c>
      <c r="Q389" s="762"/>
      <c r="R389" s="873">
        <v>70329</v>
      </c>
      <c r="S389" s="760">
        <f t="shared" si="53"/>
        <v>1687896</v>
      </c>
      <c r="T389" s="877"/>
      <c r="U389" s="960"/>
    </row>
    <row r="390" spans="1:23" ht="21" customHeight="1">
      <c r="B390" s="686" t="s">
        <v>1854</v>
      </c>
      <c r="C390" s="874" t="s">
        <v>1854</v>
      </c>
      <c r="D390" s="875" t="s">
        <v>1857</v>
      </c>
      <c r="E390" s="876" t="s">
        <v>821</v>
      </c>
      <c r="F390" s="681">
        <v>35</v>
      </c>
      <c r="G390" s="682" t="s">
        <v>227</v>
      </c>
      <c r="H390" s="682"/>
      <c r="I390" s="682"/>
      <c r="J390" s="682"/>
      <c r="K390" s="682"/>
      <c r="L390" s="683">
        <v>430</v>
      </c>
      <c r="M390" s="684"/>
      <c r="N390" s="758">
        <v>12</v>
      </c>
      <c r="O390" s="991">
        <v>12</v>
      </c>
      <c r="P390" s="991">
        <f t="shared" si="54"/>
        <v>0</v>
      </c>
      <c r="Q390" s="759"/>
      <c r="R390" s="873">
        <v>10745</v>
      </c>
      <c r="S390" s="760">
        <f t="shared" si="53"/>
        <v>128940</v>
      </c>
      <c r="T390" s="878"/>
      <c r="U390" s="960"/>
    </row>
    <row r="391" spans="1:23" ht="21" customHeight="1">
      <c r="B391" s="686" t="s">
        <v>1854</v>
      </c>
      <c r="C391" s="874" t="s">
        <v>1854</v>
      </c>
      <c r="D391" s="875" t="s">
        <v>1858</v>
      </c>
      <c r="E391" s="876" t="s">
        <v>821</v>
      </c>
      <c r="F391" s="681">
        <v>38</v>
      </c>
      <c r="G391" s="682" t="s">
        <v>227</v>
      </c>
      <c r="H391" s="682"/>
      <c r="I391" s="682"/>
      <c r="J391" s="682"/>
      <c r="K391" s="682"/>
      <c r="L391" s="683">
        <v>20</v>
      </c>
      <c r="M391" s="684"/>
      <c r="N391" s="758">
        <v>24</v>
      </c>
      <c r="O391" s="991">
        <v>24</v>
      </c>
      <c r="P391" s="991">
        <f t="shared" si="54"/>
        <v>0</v>
      </c>
      <c r="Q391" s="759"/>
      <c r="R391" s="873">
        <v>684</v>
      </c>
      <c r="S391" s="760">
        <f t="shared" si="53"/>
        <v>16416</v>
      </c>
      <c r="T391" s="878"/>
      <c r="U391" s="960"/>
    </row>
    <row r="392" spans="1:23" ht="21" customHeight="1">
      <c r="B392" s="686" t="s">
        <v>1854</v>
      </c>
      <c r="C392" s="874" t="s">
        <v>1854</v>
      </c>
      <c r="D392" s="875" t="s">
        <v>1859</v>
      </c>
      <c r="E392" s="876" t="s">
        <v>803</v>
      </c>
      <c r="F392" s="681" t="s">
        <v>2287</v>
      </c>
      <c r="G392" s="682"/>
      <c r="H392" s="682"/>
      <c r="I392" s="682"/>
      <c r="J392" s="682"/>
      <c r="K392" s="682"/>
      <c r="L392" s="683"/>
      <c r="M392" s="684"/>
      <c r="N392" s="758">
        <v>24</v>
      </c>
      <c r="O392" s="991">
        <v>24</v>
      </c>
      <c r="P392" s="991">
        <f t="shared" si="54"/>
        <v>0</v>
      </c>
      <c r="Q392" s="759"/>
      <c r="R392" s="873">
        <v>1215</v>
      </c>
      <c r="S392" s="873">
        <f t="shared" si="53"/>
        <v>29160</v>
      </c>
      <c r="T392" s="877"/>
      <c r="U392" s="960"/>
    </row>
    <row r="393" spans="1:23" ht="21" customHeight="1">
      <c r="A393" s="686" t="s">
        <v>1315</v>
      </c>
      <c r="B393" s="686" t="s">
        <v>1854</v>
      </c>
      <c r="C393" s="874" t="s">
        <v>1854</v>
      </c>
      <c r="D393" s="875" t="s">
        <v>798</v>
      </c>
      <c r="E393" s="876" t="s">
        <v>798</v>
      </c>
      <c r="F393" s="681" t="s">
        <v>330</v>
      </c>
      <c r="G393" s="682" t="s">
        <v>227</v>
      </c>
      <c r="H393" s="682" t="s">
        <v>345</v>
      </c>
      <c r="I393" s="682"/>
      <c r="J393" s="682"/>
      <c r="K393" s="682"/>
      <c r="L393" s="683"/>
      <c r="M393" s="684"/>
      <c r="N393" s="758">
        <v>24</v>
      </c>
      <c r="O393" s="991">
        <v>24</v>
      </c>
      <c r="P393" s="991">
        <f t="shared" si="54"/>
        <v>0</v>
      </c>
      <c r="Q393" s="762"/>
      <c r="R393" s="873">
        <v>124.3</v>
      </c>
      <c r="S393" s="760">
        <f t="shared" si="53"/>
        <v>2983.2</v>
      </c>
      <c r="T393" s="877"/>
      <c r="U393" s="960"/>
    </row>
    <row r="394" spans="1:23" ht="21" customHeight="1">
      <c r="A394" s="686" t="s">
        <v>1233</v>
      </c>
      <c r="B394" s="686" t="s">
        <v>1854</v>
      </c>
      <c r="C394" s="874" t="s">
        <v>1854</v>
      </c>
      <c r="D394" s="875" t="s">
        <v>800</v>
      </c>
      <c r="E394" s="876" t="s">
        <v>800</v>
      </c>
      <c r="F394" s="681" t="s">
        <v>330</v>
      </c>
      <c r="G394" s="682"/>
      <c r="H394" s="682"/>
      <c r="I394" s="682"/>
      <c r="J394" s="682"/>
      <c r="K394" s="682"/>
      <c r="L394" s="683"/>
      <c r="M394" s="684"/>
      <c r="N394" s="758">
        <v>24</v>
      </c>
      <c r="O394" s="991">
        <v>24</v>
      </c>
      <c r="P394" s="991">
        <f t="shared" si="54"/>
        <v>0</v>
      </c>
      <c r="Q394" s="762"/>
      <c r="R394" s="873">
        <v>14</v>
      </c>
      <c r="S394" s="760">
        <f t="shared" si="53"/>
        <v>336</v>
      </c>
      <c r="T394" s="877"/>
      <c r="U394" s="960"/>
    </row>
    <row r="395" spans="1:23" ht="21" customHeight="1">
      <c r="A395" s="686" t="s">
        <v>1324</v>
      </c>
      <c r="B395" s="686" t="s">
        <v>1860</v>
      </c>
      <c r="C395" s="874" t="s">
        <v>1860</v>
      </c>
      <c r="D395" s="875" t="s">
        <v>1861</v>
      </c>
      <c r="E395" s="876" t="s">
        <v>795</v>
      </c>
      <c r="F395" s="681">
        <v>25</v>
      </c>
      <c r="G395" s="682" t="s">
        <v>227</v>
      </c>
      <c r="H395" s="682">
        <v>120</v>
      </c>
      <c r="I395" s="682" t="s">
        <v>227</v>
      </c>
      <c r="J395" s="682"/>
      <c r="K395" s="682"/>
      <c r="L395" s="683">
        <v>150</v>
      </c>
      <c r="M395" s="684"/>
      <c r="N395" s="758">
        <v>12</v>
      </c>
      <c r="O395" s="991">
        <v>12</v>
      </c>
      <c r="P395" s="991">
        <f t="shared" si="54"/>
        <v>0</v>
      </c>
      <c r="Q395" s="759">
        <f>F395*H395*L395*0.00000785*N395</f>
        <v>42.39</v>
      </c>
      <c r="R395" s="873">
        <v>1044</v>
      </c>
      <c r="S395" s="760">
        <f>Q395*R395</f>
        <v>44255.16</v>
      </c>
      <c r="T395" s="877"/>
      <c r="U395" s="960"/>
      <c r="W395" s="686"/>
    </row>
    <row r="396" spans="1:23" ht="21" customHeight="1">
      <c r="A396" s="686" t="s">
        <v>1254</v>
      </c>
      <c r="B396" s="686" t="s">
        <v>1860</v>
      </c>
      <c r="C396" s="874" t="s">
        <v>1860</v>
      </c>
      <c r="D396" s="875" t="s">
        <v>1861</v>
      </c>
      <c r="E396" s="876" t="s">
        <v>797</v>
      </c>
      <c r="F396" s="681">
        <v>65</v>
      </c>
      <c r="G396" s="682" t="s">
        <v>227</v>
      </c>
      <c r="H396" s="682"/>
      <c r="I396" s="682"/>
      <c r="J396" s="682"/>
      <c r="K396" s="682"/>
      <c r="L396" s="683">
        <v>80</v>
      </c>
      <c r="M396" s="684"/>
      <c r="N396" s="758">
        <v>12</v>
      </c>
      <c r="O396" s="991">
        <v>12</v>
      </c>
      <c r="P396" s="991">
        <f t="shared" si="54"/>
        <v>0</v>
      </c>
      <c r="Q396" s="759">
        <f>3.14156295*(F396/2)^2*L396*0.00000785*N396</f>
        <v>25.006526925704996</v>
      </c>
      <c r="R396" s="873">
        <v>990</v>
      </c>
      <c r="S396" s="760">
        <f>Q396*R396</f>
        <v>24756.461656447947</v>
      </c>
      <c r="T396" s="877"/>
      <c r="U396" s="960"/>
      <c r="W396" s="686"/>
    </row>
    <row r="397" spans="1:23" ht="21" customHeight="1">
      <c r="A397" s="686" t="s">
        <v>1228</v>
      </c>
      <c r="B397" s="686" t="s">
        <v>1860</v>
      </c>
      <c r="C397" s="874" t="s">
        <v>1860</v>
      </c>
      <c r="D397" s="875" t="s">
        <v>798</v>
      </c>
      <c r="E397" s="876" t="s">
        <v>798</v>
      </c>
      <c r="F397" s="681" t="s">
        <v>333</v>
      </c>
      <c r="G397" s="682" t="s">
        <v>227</v>
      </c>
      <c r="H397" s="682"/>
      <c r="I397" s="682"/>
      <c r="J397" s="682"/>
      <c r="K397" s="682"/>
      <c r="L397" s="683">
        <v>40</v>
      </c>
      <c r="M397" s="684"/>
      <c r="N397" s="758">
        <v>48</v>
      </c>
      <c r="O397" s="991">
        <v>48</v>
      </c>
      <c r="P397" s="991">
        <f t="shared" si="54"/>
        <v>0</v>
      </c>
      <c r="Q397" s="762"/>
      <c r="R397" s="873">
        <v>262.89999999999998</v>
      </c>
      <c r="S397" s="760">
        <f>N397*R397</f>
        <v>12619.199999999999</v>
      </c>
      <c r="T397" s="877"/>
      <c r="U397" s="960"/>
      <c r="W397" s="686"/>
    </row>
    <row r="398" spans="1:23" ht="21" customHeight="1">
      <c r="A398" s="686" t="s">
        <v>1230</v>
      </c>
      <c r="B398" s="686" t="s">
        <v>1860</v>
      </c>
      <c r="C398" s="874" t="s">
        <v>1860</v>
      </c>
      <c r="D398" s="875" t="s">
        <v>800</v>
      </c>
      <c r="E398" s="876" t="s">
        <v>800</v>
      </c>
      <c r="F398" s="681" t="s">
        <v>333</v>
      </c>
      <c r="G398" s="682"/>
      <c r="H398" s="682"/>
      <c r="I398" s="682"/>
      <c r="J398" s="682"/>
      <c r="K398" s="682"/>
      <c r="L398" s="683"/>
      <c r="M398" s="684"/>
      <c r="N398" s="758">
        <v>48</v>
      </c>
      <c r="O398" s="991">
        <v>48</v>
      </c>
      <c r="P398" s="991">
        <f t="shared" si="54"/>
        <v>0</v>
      </c>
      <c r="Q398" s="762"/>
      <c r="R398" s="873">
        <v>21.7</v>
      </c>
      <c r="S398" s="760">
        <f>N398*R398</f>
        <v>1041.5999999999999</v>
      </c>
      <c r="T398" s="877"/>
      <c r="U398" s="960"/>
      <c r="W398" s="686"/>
    </row>
    <row r="399" spans="1:23" ht="21" customHeight="1">
      <c r="B399" s="686" t="s">
        <v>1860</v>
      </c>
      <c r="C399" s="874" t="s">
        <v>1860</v>
      </c>
      <c r="D399" s="875" t="s">
        <v>1862</v>
      </c>
      <c r="E399" s="876" t="s">
        <v>802</v>
      </c>
      <c r="F399" s="681">
        <v>6310</v>
      </c>
      <c r="G399" s="682"/>
      <c r="H399" s="682"/>
      <c r="I399" s="682"/>
      <c r="J399" s="682"/>
      <c r="K399" s="682"/>
      <c r="L399" s="683"/>
      <c r="M399" s="684"/>
      <c r="N399" s="758">
        <v>12</v>
      </c>
      <c r="O399" s="991">
        <v>12</v>
      </c>
      <c r="P399" s="991">
        <f t="shared" si="54"/>
        <v>0</v>
      </c>
      <c r="Q399" s="762"/>
      <c r="R399" s="873">
        <v>17556</v>
      </c>
      <c r="S399" s="760">
        <f>N399*R399</f>
        <v>210672</v>
      </c>
      <c r="T399" s="877"/>
      <c r="U399" s="960"/>
      <c r="W399" s="686"/>
    </row>
    <row r="400" spans="1:23" ht="21" customHeight="1">
      <c r="A400" s="686" t="s">
        <v>1325</v>
      </c>
      <c r="B400" s="686" t="s">
        <v>1860</v>
      </c>
      <c r="C400" s="874" t="s">
        <v>1860</v>
      </c>
      <c r="D400" s="875" t="s">
        <v>1860</v>
      </c>
      <c r="E400" s="876" t="s">
        <v>1752</v>
      </c>
      <c r="F400" s="681">
        <v>156</v>
      </c>
      <c r="G400" s="682" t="s">
        <v>227</v>
      </c>
      <c r="H400" s="682"/>
      <c r="I400" s="682"/>
      <c r="J400" s="682"/>
      <c r="K400" s="682"/>
      <c r="L400" s="683">
        <v>36</v>
      </c>
      <c r="M400" s="684"/>
      <c r="N400" s="758">
        <v>12</v>
      </c>
      <c r="O400" s="991">
        <v>12</v>
      </c>
      <c r="P400" s="991">
        <f t="shared" si="54"/>
        <v>0</v>
      </c>
      <c r="Q400" s="759">
        <f>3.14156295*(F400/2)^2*L400*0.00000785*N400</f>
        <v>64.816917791427358</v>
      </c>
      <c r="R400" s="873">
        <v>990</v>
      </c>
      <c r="S400" s="760">
        <f>Q400*R400</f>
        <v>64168.748613513082</v>
      </c>
      <c r="T400" s="877"/>
      <c r="U400" s="960"/>
      <c r="W400" s="686"/>
    </row>
    <row r="401" spans="1:23" ht="21" customHeight="1">
      <c r="B401" s="686" t="s">
        <v>1860</v>
      </c>
      <c r="C401" s="874" t="s">
        <v>1860</v>
      </c>
      <c r="D401" s="875" t="s">
        <v>815</v>
      </c>
      <c r="E401" s="876" t="s">
        <v>815</v>
      </c>
      <c r="F401" s="681" t="s">
        <v>381</v>
      </c>
      <c r="G401" s="682" t="s">
        <v>227</v>
      </c>
      <c r="H401" s="682" t="s">
        <v>382</v>
      </c>
      <c r="I401" s="682"/>
      <c r="J401" s="682"/>
      <c r="K401" s="682"/>
      <c r="L401" s="683"/>
      <c r="M401" s="684"/>
      <c r="N401" s="758">
        <v>12</v>
      </c>
      <c r="O401" s="991">
        <v>12</v>
      </c>
      <c r="P401" s="991">
        <f t="shared" si="54"/>
        <v>0</v>
      </c>
      <c r="Q401" s="762"/>
      <c r="R401" s="873">
        <v>1125</v>
      </c>
      <c r="S401" s="760">
        <f>N401*R401</f>
        <v>13500</v>
      </c>
      <c r="T401" s="877"/>
      <c r="U401" s="960"/>
      <c r="W401" s="686"/>
    </row>
    <row r="402" spans="1:23" ht="21" customHeight="1">
      <c r="B402" s="686" t="s">
        <v>1860</v>
      </c>
      <c r="C402" s="874" t="s">
        <v>1860</v>
      </c>
      <c r="D402" s="875" t="s">
        <v>1863</v>
      </c>
      <c r="E402" s="876" t="s">
        <v>803</v>
      </c>
      <c r="F402" s="681" t="s">
        <v>2288</v>
      </c>
      <c r="G402" s="682"/>
      <c r="H402" s="682"/>
      <c r="I402" s="682"/>
      <c r="J402" s="682"/>
      <c r="K402" s="682"/>
      <c r="L402" s="683"/>
      <c r="M402" s="684"/>
      <c r="N402" s="758">
        <v>12</v>
      </c>
      <c r="O402" s="991">
        <v>12</v>
      </c>
      <c r="P402" s="991">
        <f t="shared" si="54"/>
        <v>0</v>
      </c>
      <c r="Q402" s="759"/>
      <c r="R402" s="873">
        <v>2404</v>
      </c>
      <c r="S402" s="873">
        <f>N402*R402</f>
        <v>28848</v>
      </c>
      <c r="T402" s="877"/>
      <c r="U402" s="960"/>
      <c r="W402" s="686"/>
    </row>
    <row r="403" spans="1:23" ht="21" customHeight="1">
      <c r="A403" s="686" t="s">
        <v>1315</v>
      </c>
      <c r="B403" s="686" t="s">
        <v>1860</v>
      </c>
      <c r="C403" s="874" t="s">
        <v>1860</v>
      </c>
      <c r="D403" s="875" t="s">
        <v>798</v>
      </c>
      <c r="E403" s="876" t="s">
        <v>798</v>
      </c>
      <c r="F403" s="681" t="s">
        <v>330</v>
      </c>
      <c r="G403" s="682" t="s">
        <v>227</v>
      </c>
      <c r="H403" s="682" t="s">
        <v>345</v>
      </c>
      <c r="I403" s="682"/>
      <c r="J403" s="682"/>
      <c r="K403" s="682"/>
      <c r="L403" s="683"/>
      <c r="M403" s="684"/>
      <c r="N403" s="758">
        <v>12</v>
      </c>
      <c r="O403" s="991">
        <v>12</v>
      </c>
      <c r="P403" s="991">
        <f t="shared" si="54"/>
        <v>0</v>
      </c>
      <c r="Q403" s="762"/>
      <c r="R403" s="873">
        <v>124.3</v>
      </c>
      <c r="S403" s="760">
        <f>N403*R403</f>
        <v>1491.6</v>
      </c>
      <c r="T403" s="877"/>
      <c r="U403" s="960"/>
      <c r="W403" s="686"/>
    </row>
    <row r="404" spans="1:23" ht="21" customHeight="1">
      <c r="A404" s="686" t="s">
        <v>1233</v>
      </c>
      <c r="B404" s="686" t="s">
        <v>1860</v>
      </c>
      <c r="C404" s="874" t="s">
        <v>1860</v>
      </c>
      <c r="D404" s="875" t="s">
        <v>800</v>
      </c>
      <c r="E404" s="876" t="s">
        <v>800</v>
      </c>
      <c r="F404" s="681" t="s">
        <v>330</v>
      </c>
      <c r="G404" s="682"/>
      <c r="H404" s="682"/>
      <c r="I404" s="682"/>
      <c r="J404" s="682"/>
      <c r="K404" s="682"/>
      <c r="L404" s="683"/>
      <c r="M404" s="684"/>
      <c r="N404" s="758">
        <v>12</v>
      </c>
      <c r="O404" s="991">
        <v>12</v>
      </c>
      <c r="P404" s="991">
        <f t="shared" si="54"/>
        <v>0</v>
      </c>
      <c r="Q404" s="762"/>
      <c r="R404" s="873">
        <v>14</v>
      </c>
      <c r="S404" s="760">
        <f>N404*R404</f>
        <v>168</v>
      </c>
      <c r="T404" s="877"/>
      <c r="U404" s="960"/>
      <c r="W404" s="686"/>
    </row>
    <row r="405" spans="1:23" ht="21" customHeight="1">
      <c r="B405" s="686" t="s">
        <v>1864</v>
      </c>
      <c r="C405" s="874" t="s">
        <v>1864</v>
      </c>
      <c r="D405" s="875" t="s">
        <v>1865</v>
      </c>
      <c r="E405" s="876" t="s">
        <v>805</v>
      </c>
      <c r="F405" s="681" t="s">
        <v>383</v>
      </c>
      <c r="G405" s="682" t="s">
        <v>227</v>
      </c>
      <c r="H405" s="682" t="s">
        <v>384</v>
      </c>
      <c r="I405" s="682" t="s">
        <v>227</v>
      </c>
      <c r="J405" s="682" t="s">
        <v>1833</v>
      </c>
      <c r="K405" s="682"/>
      <c r="L405" s="683"/>
      <c r="M405" s="684"/>
      <c r="N405" s="758">
        <v>3</v>
      </c>
      <c r="O405" s="991">
        <v>3</v>
      </c>
      <c r="P405" s="991">
        <f t="shared" si="54"/>
        <v>0</v>
      </c>
      <c r="Q405" s="856" t="s">
        <v>806</v>
      </c>
      <c r="R405" s="873">
        <v>31250</v>
      </c>
      <c r="S405" s="760">
        <f>N405*R405</f>
        <v>93750</v>
      </c>
      <c r="T405" s="877"/>
      <c r="U405" s="960"/>
      <c r="W405" s="686"/>
    </row>
    <row r="406" spans="1:23" ht="21" customHeight="1">
      <c r="A406" s="686" t="s">
        <v>1265</v>
      </c>
      <c r="B406" s="686" t="s">
        <v>1864</v>
      </c>
      <c r="C406" s="874" t="s">
        <v>1864</v>
      </c>
      <c r="D406" s="875" t="s">
        <v>822</v>
      </c>
      <c r="E406" s="876" t="s">
        <v>814</v>
      </c>
      <c r="F406" s="681">
        <v>12</v>
      </c>
      <c r="G406" s="682" t="s">
        <v>227</v>
      </c>
      <c r="H406" s="682">
        <v>90</v>
      </c>
      <c r="I406" s="682" t="s">
        <v>227</v>
      </c>
      <c r="J406" s="682"/>
      <c r="K406" s="682"/>
      <c r="L406" s="683">
        <v>160</v>
      </c>
      <c r="M406" s="684"/>
      <c r="N406" s="758">
        <v>3</v>
      </c>
      <c r="O406" s="991">
        <v>3</v>
      </c>
      <c r="P406" s="991">
        <f t="shared" si="54"/>
        <v>0</v>
      </c>
      <c r="Q406" s="759">
        <f>L406/1000*N406*T406</f>
        <v>4.0704000000000002</v>
      </c>
      <c r="R406" s="873">
        <v>1020</v>
      </c>
      <c r="S406" s="760">
        <f>Q406*R406</f>
        <v>4151.808</v>
      </c>
      <c r="T406" s="878">
        <v>8.48</v>
      </c>
      <c r="U406" s="960"/>
      <c r="W406" s="686"/>
    </row>
    <row r="407" spans="1:23" ht="21" customHeight="1">
      <c r="A407" s="686" t="s">
        <v>1222</v>
      </c>
      <c r="B407" s="686" t="s">
        <v>1864</v>
      </c>
      <c r="C407" s="874" t="s">
        <v>1864</v>
      </c>
      <c r="D407" s="875" t="s">
        <v>822</v>
      </c>
      <c r="E407" s="876" t="s">
        <v>797</v>
      </c>
      <c r="F407" s="681">
        <v>50</v>
      </c>
      <c r="G407" s="682" t="s">
        <v>227</v>
      </c>
      <c r="H407" s="682"/>
      <c r="I407" s="682"/>
      <c r="J407" s="682"/>
      <c r="K407" s="682"/>
      <c r="L407" s="683">
        <v>105</v>
      </c>
      <c r="M407" s="684"/>
      <c r="N407" s="758">
        <v>3</v>
      </c>
      <c r="O407" s="991">
        <v>3</v>
      </c>
      <c r="P407" s="991">
        <f t="shared" si="54"/>
        <v>0</v>
      </c>
      <c r="Q407" s="759">
        <f>3.14156295*(F407/2)^2*L407*0.00000785*N407</f>
        <v>4.8551873653828119</v>
      </c>
      <c r="R407" s="873">
        <v>990</v>
      </c>
      <c r="S407" s="760">
        <f>Q407*R407</f>
        <v>4806.6354917289837</v>
      </c>
      <c r="T407" s="877"/>
      <c r="U407" s="960"/>
      <c r="W407" s="686"/>
    </row>
    <row r="408" spans="1:23" ht="21" customHeight="1">
      <c r="A408" s="686" t="s">
        <v>1232</v>
      </c>
      <c r="B408" s="686" t="s">
        <v>1864</v>
      </c>
      <c r="C408" s="874" t="s">
        <v>1864</v>
      </c>
      <c r="D408" s="875" t="s">
        <v>798</v>
      </c>
      <c r="E408" s="876" t="s">
        <v>798</v>
      </c>
      <c r="F408" s="681" t="s">
        <v>330</v>
      </c>
      <c r="G408" s="682" t="s">
        <v>227</v>
      </c>
      <c r="H408" s="682" t="s">
        <v>331</v>
      </c>
      <c r="I408" s="682"/>
      <c r="J408" s="682"/>
      <c r="K408" s="682"/>
      <c r="L408" s="683"/>
      <c r="M408" s="684"/>
      <c r="N408" s="758">
        <v>6</v>
      </c>
      <c r="O408" s="991">
        <v>6</v>
      </c>
      <c r="P408" s="991">
        <f t="shared" si="54"/>
        <v>0</v>
      </c>
      <c r="Q408" s="762"/>
      <c r="R408" s="873">
        <v>129.80000000000001</v>
      </c>
      <c r="S408" s="760">
        <f t="shared" ref="S408:S418" si="55">N408*R408</f>
        <v>778.80000000000007</v>
      </c>
      <c r="T408" s="877"/>
      <c r="U408" s="960"/>
      <c r="W408" s="686"/>
    </row>
    <row r="409" spans="1:23" ht="21" customHeight="1">
      <c r="A409" s="686" t="s">
        <v>1233</v>
      </c>
      <c r="B409" s="686" t="s">
        <v>1864</v>
      </c>
      <c r="C409" s="874" t="s">
        <v>1864</v>
      </c>
      <c r="D409" s="875" t="s">
        <v>800</v>
      </c>
      <c r="E409" s="876" t="s">
        <v>800</v>
      </c>
      <c r="F409" s="681" t="s">
        <v>330</v>
      </c>
      <c r="G409" s="682"/>
      <c r="H409" s="682"/>
      <c r="I409" s="682"/>
      <c r="J409" s="682"/>
      <c r="K409" s="682"/>
      <c r="L409" s="683"/>
      <c r="M409" s="684"/>
      <c r="N409" s="758">
        <v>6</v>
      </c>
      <c r="O409" s="991">
        <v>6</v>
      </c>
      <c r="P409" s="991">
        <f t="shared" si="54"/>
        <v>0</v>
      </c>
      <c r="Q409" s="762"/>
      <c r="R409" s="873">
        <v>14</v>
      </c>
      <c r="S409" s="760">
        <f t="shared" si="55"/>
        <v>84</v>
      </c>
      <c r="T409" s="877"/>
      <c r="U409" s="960"/>
      <c r="W409" s="686"/>
    </row>
    <row r="410" spans="1:23" ht="21" customHeight="1">
      <c r="A410" s="686" t="s">
        <v>1326</v>
      </c>
      <c r="B410" s="686" t="s">
        <v>1864</v>
      </c>
      <c r="C410" s="874" t="s">
        <v>1864</v>
      </c>
      <c r="D410" s="875" t="s">
        <v>801</v>
      </c>
      <c r="E410" s="876" t="s">
        <v>801</v>
      </c>
      <c r="F410" s="681" t="s">
        <v>330</v>
      </c>
      <c r="G410" s="682"/>
      <c r="H410" s="682"/>
      <c r="I410" s="682"/>
      <c r="J410" s="682"/>
      <c r="K410" s="682"/>
      <c r="L410" s="683"/>
      <c r="M410" s="684"/>
      <c r="N410" s="758">
        <v>6</v>
      </c>
      <c r="O410" s="991">
        <v>6</v>
      </c>
      <c r="P410" s="991">
        <f t="shared" si="54"/>
        <v>0</v>
      </c>
      <c r="Q410" s="762"/>
      <c r="R410" s="873">
        <v>22.9</v>
      </c>
      <c r="S410" s="760">
        <f t="shared" si="55"/>
        <v>137.39999999999998</v>
      </c>
      <c r="T410" s="877"/>
      <c r="U410" s="960"/>
      <c r="W410" s="686"/>
    </row>
    <row r="411" spans="1:23" ht="21" customHeight="1">
      <c r="A411" s="686" t="s">
        <v>1327</v>
      </c>
      <c r="B411" s="686" t="s">
        <v>1864</v>
      </c>
      <c r="C411" s="874" t="s">
        <v>1864</v>
      </c>
      <c r="D411" s="875" t="s">
        <v>798</v>
      </c>
      <c r="E411" s="876" t="s">
        <v>798</v>
      </c>
      <c r="F411" s="681" t="s">
        <v>330</v>
      </c>
      <c r="G411" s="682" t="s">
        <v>227</v>
      </c>
      <c r="H411" s="682" t="s">
        <v>385</v>
      </c>
      <c r="I411" s="682"/>
      <c r="J411" s="682"/>
      <c r="K411" s="682"/>
      <c r="L411" s="683"/>
      <c r="M411" s="684"/>
      <c r="N411" s="758">
        <v>3</v>
      </c>
      <c r="O411" s="991">
        <v>3</v>
      </c>
      <c r="P411" s="991">
        <f t="shared" si="54"/>
        <v>0</v>
      </c>
      <c r="Q411" s="762"/>
      <c r="R411" s="873">
        <v>233.2</v>
      </c>
      <c r="S411" s="760">
        <f t="shared" si="55"/>
        <v>699.59999999999991</v>
      </c>
      <c r="T411" s="877"/>
      <c r="U411" s="960"/>
    </row>
    <row r="412" spans="1:23" ht="21" customHeight="1">
      <c r="A412" s="686" t="s">
        <v>1328</v>
      </c>
      <c r="B412" s="686" t="s">
        <v>1864</v>
      </c>
      <c r="C412" s="874" t="s">
        <v>1864</v>
      </c>
      <c r="D412" s="875" t="s">
        <v>1866</v>
      </c>
      <c r="E412" s="876" t="s">
        <v>799</v>
      </c>
      <c r="F412" s="681" t="s">
        <v>330</v>
      </c>
      <c r="G412" s="682"/>
      <c r="H412" s="682"/>
      <c r="I412" s="682"/>
      <c r="J412" s="682"/>
      <c r="K412" s="682"/>
      <c r="L412" s="683"/>
      <c r="M412" s="684"/>
      <c r="N412" s="758">
        <v>3</v>
      </c>
      <c r="O412" s="991">
        <v>3</v>
      </c>
      <c r="P412" s="991">
        <f t="shared" si="54"/>
        <v>0</v>
      </c>
      <c r="Q412" s="762"/>
      <c r="R412" s="873">
        <v>41.2</v>
      </c>
      <c r="S412" s="760">
        <f t="shared" si="55"/>
        <v>123.60000000000001</v>
      </c>
      <c r="T412" s="877"/>
      <c r="U412" s="960"/>
    </row>
    <row r="413" spans="1:23" ht="21" customHeight="1">
      <c r="A413" s="686" t="s">
        <v>1326</v>
      </c>
      <c r="B413" s="686" t="s">
        <v>1864</v>
      </c>
      <c r="C413" s="874" t="s">
        <v>1864</v>
      </c>
      <c r="D413" s="875" t="s">
        <v>801</v>
      </c>
      <c r="E413" s="876" t="s">
        <v>801</v>
      </c>
      <c r="F413" s="681" t="s">
        <v>330</v>
      </c>
      <c r="G413" s="682"/>
      <c r="H413" s="682"/>
      <c r="I413" s="682"/>
      <c r="J413" s="682"/>
      <c r="K413" s="682"/>
      <c r="L413" s="683"/>
      <c r="M413" s="684"/>
      <c r="N413" s="758">
        <v>3</v>
      </c>
      <c r="O413" s="991">
        <v>3</v>
      </c>
      <c r="P413" s="991">
        <f t="shared" si="54"/>
        <v>0</v>
      </c>
      <c r="Q413" s="762"/>
      <c r="R413" s="873">
        <v>22.9</v>
      </c>
      <c r="S413" s="760">
        <f t="shared" si="55"/>
        <v>68.699999999999989</v>
      </c>
      <c r="T413" s="877"/>
      <c r="U413" s="960"/>
    </row>
    <row r="414" spans="1:23" ht="21" customHeight="1">
      <c r="A414" s="686" t="s">
        <v>1287</v>
      </c>
      <c r="B414" s="686" t="s">
        <v>1864</v>
      </c>
      <c r="C414" s="874" t="s">
        <v>1864</v>
      </c>
      <c r="D414" s="875" t="s">
        <v>1862</v>
      </c>
      <c r="E414" s="876" t="s">
        <v>802</v>
      </c>
      <c r="F414" s="681">
        <v>6206</v>
      </c>
      <c r="G414" s="682"/>
      <c r="H414" s="682"/>
      <c r="I414" s="682"/>
      <c r="J414" s="682"/>
      <c r="K414" s="682"/>
      <c r="L414" s="683"/>
      <c r="M414" s="684"/>
      <c r="N414" s="758">
        <v>6</v>
      </c>
      <c r="O414" s="991">
        <v>6</v>
      </c>
      <c r="P414" s="991">
        <f t="shared" si="54"/>
        <v>0</v>
      </c>
      <c r="Q414" s="762"/>
      <c r="R414" s="873">
        <v>3830</v>
      </c>
      <c r="S414" s="760">
        <f t="shared" si="55"/>
        <v>22980</v>
      </c>
      <c r="T414" s="877"/>
      <c r="U414" s="960"/>
    </row>
    <row r="415" spans="1:23" ht="21" customHeight="1">
      <c r="B415" s="686" t="s">
        <v>1864</v>
      </c>
      <c r="C415" s="874" t="s">
        <v>1864</v>
      </c>
      <c r="D415" s="875" t="s">
        <v>815</v>
      </c>
      <c r="E415" s="876" t="s">
        <v>815</v>
      </c>
      <c r="F415" s="681" t="s">
        <v>386</v>
      </c>
      <c r="G415" s="682"/>
      <c r="H415" s="682"/>
      <c r="I415" s="682"/>
      <c r="J415" s="682"/>
      <c r="K415" s="682"/>
      <c r="L415" s="683"/>
      <c r="M415" s="684"/>
      <c r="N415" s="758">
        <v>3</v>
      </c>
      <c r="O415" s="991">
        <v>3</v>
      </c>
      <c r="P415" s="991">
        <f t="shared" si="54"/>
        <v>0</v>
      </c>
      <c r="Q415" s="762"/>
      <c r="R415" s="873">
        <v>125</v>
      </c>
      <c r="S415" s="760">
        <f t="shared" si="55"/>
        <v>375</v>
      </c>
      <c r="T415" s="877"/>
      <c r="U415" s="960"/>
    </row>
    <row r="416" spans="1:23" ht="21" customHeight="1">
      <c r="B416" s="686" t="s">
        <v>1867</v>
      </c>
      <c r="C416" s="874" t="s">
        <v>1867</v>
      </c>
      <c r="D416" s="875" t="s">
        <v>1868</v>
      </c>
      <c r="E416" s="876" t="s">
        <v>813</v>
      </c>
      <c r="F416" s="681">
        <v>285</v>
      </c>
      <c r="G416" s="682" t="s">
        <v>227</v>
      </c>
      <c r="H416" s="682">
        <v>240</v>
      </c>
      <c r="I416" s="682"/>
      <c r="J416" s="682"/>
      <c r="K416" s="682"/>
      <c r="L416" s="683"/>
      <c r="M416" s="684"/>
      <c r="N416" s="758">
        <f>U5*6*2*2</f>
        <v>288</v>
      </c>
      <c r="O416" s="991">
        <v>288</v>
      </c>
      <c r="P416" s="991">
        <f t="shared" si="54"/>
        <v>0</v>
      </c>
      <c r="Q416" s="856" t="s">
        <v>2382</v>
      </c>
      <c r="R416" s="873">
        <v>7140</v>
      </c>
      <c r="S416" s="760">
        <f t="shared" si="55"/>
        <v>2056320</v>
      </c>
      <c r="T416" s="877"/>
      <c r="U416" s="960"/>
    </row>
    <row r="417" spans="1:23" ht="21" customHeight="1">
      <c r="B417" s="686" t="s">
        <v>1867</v>
      </c>
      <c r="C417" s="874" t="s">
        <v>1867</v>
      </c>
      <c r="D417" s="875" t="s">
        <v>1869</v>
      </c>
      <c r="E417" s="876" t="s">
        <v>813</v>
      </c>
      <c r="F417" s="681"/>
      <c r="G417" s="682"/>
      <c r="H417" s="682"/>
      <c r="I417" s="682"/>
      <c r="J417" s="682"/>
      <c r="K417" s="682"/>
      <c r="L417" s="683"/>
      <c r="M417" s="684" t="s">
        <v>228</v>
      </c>
      <c r="N417" s="758">
        <f>N416*2</f>
        <v>576</v>
      </c>
      <c r="O417" s="991">
        <v>576</v>
      </c>
      <c r="P417" s="991">
        <f t="shared" si="54"/>
        <v>0</v>
      </c>
      <c r="Q417" s="856" t="s">
        <v>2382</v>
      </c>
      <c r="R417" s="873">
        <v>540</v>
      </c>
      <c r="S417" s="760">
        <f t="shared" si="55"/>
        <v>311040</v>
      </c>
      <c r="T417" s="877"/>
      <c r="U417" s="960"/>
    </row>
    <row r="418" spans="1:23" ht="21" customHeight="1">
      <c r="B418" s="686" t="s">
        <v>1867</v>
      </c>
      <c r="C418" s="874" t="s">
        <v>1867</v>
      </c>
      <c r="D418" s="875" t="s">
        <v>1870</v>
      </c>
      <c r="E418" s="876" t="s">
        <v>1871</v>
      </c>
      <c r="F418" s="681" t="s">
        <v>356</v>
      </c>
      <c r="G418" s="682" t="s">
        <v>227</v>
      </c>
      <c r="H418" s="682" t="s">
        <v>387</v>
      </c>
      <c r="I418" s="682"/>
      <c r="J418" s="682"/>
      <c r="K418" s="682"/>
      <c r="L418" s="683"/>
      <c r="M418" s="684" t="s">
        <v>228</v>
      </c>
      <c r="N418" s="758">
        <f>N417*2</f>
        <v>1152</v>
      </c>
      <c r="O418" s="991">
        <v>1152</v>
      </c>
      <c r="P418" s="991">
        <f t="shared" si="54"/>
        <v>0</v>
      </c>
      <c r="Q418" s="762"/>
      <c r="R418" s="873">
        <v>57</v>
      </c>
      <c r="S418" s="760">
        <f t="shared" si="55"/>
        <v>65664</v>
      </c>
      <c r="T418" s="877"/>
      <c r="U418" s="960"/>
    </row>
    <row r="419" spans="1:23" ht="21" customHeight="1">
      <c r="A419" s="686" t="s">
        <v>1329</v>
      </c>
      <c r="B419" s="686" t="s">
        <v>1867</v>
      </c>
      <c r="C419" s="874" t="s">
        <v>1867</v>
      </c>
      <c r="D419" s="875" t="s">
        <v>1872</v>
      </c>
      <c r="E419" s="876" t="s">
        <v>770</v>
      </c>
      <c r="F419" s="681">
        <v>30</v>
      </c>
      <c r="G419" s="682" t="s">
        <v>403</v>
      </c>
      <c r="H419" s="682">
        <v>30</v>
      </c>
      <c r="I419" s="682" t="s">
        <v>403</v>
      </c>
      <c r="J419" s="682" t="s">
        <v>1683</v>
      </c>
      <c r="K419" s="682" t="s">
        <v>403</v>
      </c>
      <c r="L419" s="683">
        <v>100</v>
      </c>
      <c r="M419" s="684"/>
      <c r="N419" s="758">
        <f>N416/2</f>
        <v>144</v>
      </c>
      <c r="O419" s="991">
        <v>144</v>
      </c>
      <c r="P419" s="991">
        <f t="shared" si="54"/>
        <v>0</v>
      </c>
      <c r="Q419" s="759">
        <f>L419/1000*N419*T419</f>
        <v>19.584000000000003</v>
      </c>
      <c r="R419" s="873">
        <v>1040</v>
      </c>
      <c r="S419" s="760">
        <f>Q419*R419</f>
        <v>20367.360000000004</v>
      </c>
      <c r="T419" s="878">
        <v>1.36</v>
      </c>
      <c r="U419" s="960"/>
    </row>
    <row r="420" spans="1:23" ht="21" customHeight="1">
      <c r="A420" s="686" t="s">
        <v>1271</v>
      </c>
      <c r="B420" s="686" t="s">
        <v>1873</v>
      </c>
      <c r="C420" s="874" t="s">
        <v>1873</v>
      </c>
      <c r="D420" s="875" t="s">
        <v>1874</v>
      </c>
      <c r="E420" s="876" t="s">
        <v>795</v>
      </c>
      <c r="F420" s="681">
        <v>1</v>
      </c>
      <c r="G420" s="682"/>
      <c r="H420" s="682">
        <v>950</v>
      </c>
      <c r="I420" s="682"/>
      <c r="J420" s="682"/>
      <c r="K420" s="682"/>
      <c r="L420" s="683">
        <v>4240</v>
      </c>
      <c r="M420" s="684" t="s">
        <v>228</v>
      </c>
      <c r="N420" s="758">
        <v>3</v>
      </c>
      <c r="O420" s="991">
        <v>3</v>
      </c>
      <c r="P420" s="991">
        <f t="shared" si="54"/>
        <v>0</v>
      </c>
      <c r="Q420" s="759">
        <f>F420*H420*L420*0.00000793*N420</f>
        <v>95.826120000000003</v>
      </c>
      <c r="R420" s="873">
        <v>4200</v>
      </c>
      <c r="S420" s="760">
        <f>Q420*R420</f>
        <v>402469.70400000003</v>
      </c>
      <c r="T420" s="877"/>
      <c r="U420" s="960"/>
    </row>
    <row r="421" spans="1:23" ht="21" customHeight="1">
      <c r="A421" s="686" t="s">
        <v>2472</v>
      </c>
      <c r="C421" s="770" t="s">
        <v>2473</v>
      </c>
      <c r="D421" s="771"/>
      <c r="E421" s="772"/>
      <c r="F421" s="681"/>
      <c r="G421" s="682"/>
      <c r="H421" s="682"/>
      <c r="I421" s="682"/>
      <c r="J421" s="682"/>
      <c r="K421" s="682"/>
      <c r="L421" s="683"/>
      <c r="M421" s="684"/>
      <c r="N421" s="758"/>
      <c r="O421" s="991"/>
      <c r="P421" s="991"/>
      <c r="Q421" s="773"/>
      <c r="R421" s="760"/>
      <c r="S421" s="760">
        <f>TRUNC(SUM(S323:S420),0)</f>
        <v>14113172</v>
      </c>
      <c r="T421" s="684"/>
      <c r="U421" s="960"/>
    </row>
    <row r="422" spans="1:23" ht="21" customHeight="1">
      <c r="C422" s="770"/>
      <c r="D422" s="771"/>
      <c r="E422" s="772"/>
      <c r="F422" s="681"/>
      <c r="G422" s="682"/>
      <c r="H422" s="682"/>
      <c r="I422" s="682"/>
      <c r="J422" s="682"/>
      <c r="K422" s="682"/>
      <c r="L422" s="683"/>
      <c r="M422" s="684"/>
      <c r="N422" s="758"/>
      <c r="O422" s="991"/>
      <c r="P422" s="991"/>
      <c r="Q422" s="773"/>
      <c r="R422" s="760"/>
      <c r="S422" s="760"/>
      <c r="T422" s="684"/>
      <c r="U422" s="960"/>
    </row>
    <row r="423" spans="1:23" s="720" customFormat="1" ht="21" customHeight="1">
      <c r="B423" s="686"/>
      <c r="C423" s="950" t="str">
        <f>재료집계!B8</f>
        <v>3. 김떼기</v>
      </c>
      <c r="D423" s="750"/>
      <c r="E423" s="751"/>
      <c r="F423" s="1053"/>
      <c r="G423" s="716"/>
      <c r="H423" s="716"/>
      <c r="I423" s="716"/>
      <c r="J423" s="716"/>
      <c r="K423" s="716"/>
      <c r="L423" s="717"/>
      <c r="M423" s="718"/>
      <c r="N423" s="752"/>
      <c r="O423" s="989"/>
      <c r="P423" s="989"/>
      <c r="Q423" s="753"/>
      <c r="R423" s="754"/>
      <c r="S423" s="754"/>
      <c r="T423" s="718"/>
      <c r="U423" s="960"/>
      <c r="V423" s="721"/>
      <c r="W423" s="721"/>
    </row>
    <row r="424" spans="1:23" s="961" customFormat="1" ht="21" customHeight="1">
      <c r="B424" s="686" t="s">
        <v>1875</v>
      </c>
      <c r="C424" s="962" t="s">
        <v>1875</v>
      </c>
      <c r="D424" s="963" t="s">
        <v>1876</v>
      </c>
      <c r="E424" s="964" t="s">
        <v>797</v>
      </c>
      <c r="F424" s="681">
        <v>50</v>
      </c>
      <c r="G424" s="682" t="s">
        <v>227</v>
      </c>
      <c r="H424" s="682"/>
      <c r="I424" s="682"/>
      <c r="J424" s="682"/>
      <c r="K424" s="682"/>
      <c r="L424" s="683">
        <v>4430</v>
      </c>
      <c r="M424" s="684"/>
      <c r="N424" s="758">
        <v>1</v>
      </c>
      <c r="O424" s="991">
        <v>1</v>
      </c>
      <c r="P424" s="991">
        <f t="shared" ref="P424:P487" si="56">N424-O424</f>
        <v>0</v>
      </c>
      <c r="Q424" s="773"/>
      <c r="R424" s="873">
        <v>134666</v>
      </c>
      <c r="S424" s="760">
        <f t="shared" ref="S424:S453" si="57">N424*R424</f>
        <v>134666</v>
      </c>
      <c r="T424" s="684"/>
      <c r="U424" s="960"/>
      <c r="V424" s="691"/>
      <c r="W424" s="691"/>
    </row>
    <row r="425" spans="1:23" s="961" customFormat="1" ht="21" customHeight="1">
      <c r="B425" s="961" t="s">
        <v>1875</v>
      </c>
      <c r="C425" s="962" t="s">
        <v>1875</v>
      </c>
      <c r="D425" s="963" t="s">
        <v>1877</v>
      </c>
      <c r="E425" s="964" t="s">
        <v>802</v>
      </c>
      <c r="F425" s="681" t="s">
        <v>1496</v>
      </c>
      <c r="G425" s="682"/>
      <c r="H425" s="682"/>
      <c r="I425" s="682"/>
      <c r="J425" s="682"/>
      <c r="K425" s="682"/>
      <c r="L425" s="683"/>
      <c r="M425" s="684"/>
      <c r="N425" s="758">
        <v>2</v>
      </c>
      <c r="O425" s="991">
        <v>2</v>
      </c>
      <c r="P425" s="991">
        <f t="shared" si="56"/>
        <v>0</v>
      </c>
      <c r="Q425" s="773"/>
      <c r="R425" s="873">
        <v>15499</v>
      </c>
      <c r="S425" s="760">
        <f t="shared" si="57"/>
        <v>30998</v>
      </c>
      <c r="T425" s="684"/>
      <c r="U425" s="960"/>
      <c r="V425" s="691"/>
      <c r="W425" s="691"/>
    </row>
    <row r="426" spans="1:23" s="961" customFormat="1" ht="21" customHeight="1">
      <c r="A426" s="897" t="s">
        <v>1414</v>
      </c>
      <c r="B426" s="961" t="s">
        <v>1875</v>
      </c>
      <c r="C426" s="962" t="s">
        <v>1875</v>
      </c>
      <c r="D426" s="963" t="s">
        <v>798</v>
      </c>
      <c r="E426" s="964" t="s">
        <v>798</v>
      </c>
      <c r="F426" s="681" t="s">
        <v>347</v>
      </c>
      <c r="G426" s="682" t="s">
        <v>227</v>
      </c>
      <c r="H426" s="682" t="s">
        <v>357</v>
      </c>
      <c r="I426" s="682"/>
      <c r="J426" s="682"/>
      <c r="K426" s="682"/>
      <c r="L426" s="683"/>
      <c r="M426" s="684"/>
      <c r="N426" s="758">
        <f>N425*2</f>
        <v>4</v>
      </c>
      <c r="O426" s="991">
        <v>4</v>
      </c>
      <c r="P426" s="991">
        <f t="shared" si="56"/>
        <v>0</v>
      </c>
      <c r="Q426" s="773"/>
      <c r="R426" s="873">
        <v>293.7</v>
      </c>
      <c r="S426" s="760">
        <f t="shared" si="57"/>
        <v>1174.8</v>
      </c>
      <c r="T426" s="684"/>
      <c r="U426" s="960"/>
      <c r="V426" s="691"/>
      <c r="W426" s="691"/>
    </row>
    <row r="427" spans="1:23" s="961" customFormat="1" ht="21" customHeight="1">
      <c r="A427" s="686" t="s">
        <v>1390</v>
      </c>
      <c r="B427" s="961" t="s">
        <v>1875</v>
      </c>
      <c r="C427" s="962" t="s">
        <v>1875</v>
      </c>
      <c r="D427" s="963" t="s">
        <v>799</v>
      </c>
      <c r="E427" s="964" t="s">
        <v>799</v>
      </c>
      <c r="F427" s="681" t="s">
        <v>347</v>
      </c>
      <c r="G427" s="682"/>
      <c r="H427" s="682"/>
      <c r="I427" s="682"/>
      <c r="J427" s="682"/>
      <c r="K427" s="682"/>
      <c r="L427" s="683"/>
      <c r="M427" s="684"/>
      <c r="N427" s="758">
        <f>N426</f>
        <v>4</v>
      </c>
      <c r="O427" s="991">
        <v>4</v>
      </c>
      <c r="P427" s="991">
        <f t="shared" si="56"/>
        <v>0</v>
      </c>
      <c r="Q427" s="773"/>
      <c r="R427" s="873">
        <v>83.6</v>
      </c>
      <c r="S427" s="760">
        <f t="shared" si="57"/>
        <v>334.4</v>
      </c>
      <c r="T427" s="684"/>
      <c r="U427" s="960"/>
      <c r="V427" s="691"/>
      <c r="W427" s="691"/>
    </row>
    <row r="428" spans="1:23" s="961" customFormat="1" ht="21" customHeight="1">
      <c r="B428" s="961" t="s">
        <v>1875</v>
      </c>
      <c r="C428" s="962" t="s">
        <v>1875</v>
      </c>
      <c r="D428" s="963" t="s">
        <v>800</v>
      </c>
      <c r="E428" s="964" t="s">
        <v>800</v>
      </c>
      <c r="F428" s="681" t="s">
        <v>347</v>
      </c>
      <c r="G428" s="682"/>
      <c r="H428" s="682"/>
      <c r="I428" s="682"/>
      <c r="J428" s="682"/>
      <c r="K428" s="682"/>
      <c r="L428" s="683"/>
      <c r="M428" s="684"/>
      <c r="N428" s="758">
        <f>N427</f>
        <v>4</v>
      </c>
      <c r="O428" s="991">
        <v>4</v>
      </c>
      <c r="P428" s="991">
        <f t="shared" si="56"/>
        <v>0</v>
      </c>
      <c r="Q428" s="773"/>
      <c r="R428" s="873">
        <v>98</v>
      </c>
      <c r="S428" s="760">
        <f t="shared" si="57"/>
        <v>392</v>
      </c>
      <c r="T428" s="684"/>
      <c r="U428" s="960"/>
      <c r="V428" s="691"/>
      <c r="W428" s="691"/>
    </row>
    <row r="429" spans="1:23" s="961" customFormat="1" ht="21" customHeight="1">
      <c r="B429" s="961" t="s">
        <v>1875</v>
      </c>
      <c r="C429" s="962" t="s">
        <v>1875</v>
      </c>
      <c r="D429" s="963" t="s">
        <v>801</v>
      </c>
      <c r="E429" s="964" t="s">
        <v>801</v>
      </c>
      <c r="F429" s="681" t="s">
        <v>347</v>
      </c>
      <c r="G429" s="682"/>
      <c r="H429" s="682"/>
      <c r="I429" s="682"/>
      <c r="J429" s="682"/>
      <c r="K429" s="682"/>
      <c r="L429" s="683"/>
      <c r="M429" s="684"/>
      <c r="N429" s="758">
        <f>N428*2</f>
        <v>8</v>
      </c>
      <c r="O429" s="991">
        <v>8</v>
      </c>
      <c r="P429" s="991">
        <f t="shared" si="56"/>
        <v>0</v>
      </c>
      <c r="Q429" s="773"/>
      <c r="R429" s="873">
        <v>65</v>
      </c>
      <c r="S429" s="760">
        <f t="shared" si="57"/>
        <v>520</v>
      </c>
      <c r="T429" s="684"/>
      <c r="U429" s="960"/>
      <c r="V429" s="691"/>
      <c r="W429" s="691"/>
    </row>
    <row r="430" spans="1:23" s="961" customFormat="1" ht="21" customHeight="1">
      <c r="B430" s="961" t="s">
        <v>1875</v>
      </c>
      <c r="C430" s="962" t="s">
        <v>1875</v>
      </c>
      <c r="D430" s="963" t="s">
        <v>1878</v>
      </c>
      <c r="E430" s="964" t="s">
        <v>813</v>
      </c>
      <c r="F430" s="681" t="s">
        <v>2293</v>
      </c>
      <c r="G430" s="682"/>
      <c r="H430" s="682"/>
      <c r="I430" s="682"/>
      <c r="J430" s="682"/>
      <c r="K430" s="682"/>
      <c r="L430" s="683"/>
      <c r="M430" s="684"/>
      <c r="N430" s="758">
        <f>U5*2</f>
        <v>24</v>
      </c>
      <c r="O430" s="991">
        <v>24</v>
      </c>
      <c r="P430" s="991">
        <f t="shared" si="56"/>
        <v>0</v>
      </c>
      <c r="Q430" s="773"/>
      <c r="R430" s="873">
        <v>4363</v>
      </c>
      <c r="S430" s="760">
        <f t="shared" si="57"/>
        <v>104712</v>
      </c>
      <c r="T430" s="684"/>
      <c r="U430" s="960"/>
      <c r="V430" s="691"/>
      <c r="W430" s="691"/>
    </row>
    <row r="431" spans="1:23" s="961" customFormat="1" ht="21" customHeight="1">
      <c r="B431" s="961" t="s">
        <v>1875</v>
      </c>
      <c r="C431" s="962" t="s">
        <v>1875</v>
      </c>
      <c r="D431" s="963" t="s">
        <v>1879</v>
      </c>
      <c r="E431" s="964" t="s">
        <v>825</v>
      </c>
      <c r="F431" s="681" t="s">
        <v>2294</v>
      </c>
      <c r="G431" s="682"/>
      <c r="H431" s="682"/>
      <c r="I431" s="682"/>
      <c r="J431" s="682"/>
      <c r="K431" s="682"/>
      <c r="L431" s="683">
        <v>250</v>
      </c>
      <c r="M431" s="684" t="s">
        <v>344</v>
      </c>
      <c r="N431" s="758">
        <f>U5*2</f>
        <v>24</v>
      </c>
      <c r="O431" s="991">
        <v>24</v>
      </c>
      <c r="P431" s="991">
        <f t="shared" si="56"/>
        <v>0</v>
      </c>
      <c r="Q431" s="773"/>
      <c r="R431" s="873">
        <v>1699</v>
      </c>
      <c r="S431" s="760">
        <f t="shared" si="57"/>
        <v>40776</v>
      </c>
      <c r="T431" s="684"/>
      <c r="U431" s="960"/>
      <c r="V431" s="691"/>
      <c r="W431" s="691"/>
    </row>
    <row r="432" spans="1:23" s="961" customFormat="1" ht="21" customHeight="1">
      <c r="B432" s="961" t="s">
        <v>1875</v>
      </c>
      <c r="C432" s="962" t="s">
        <v>1875</v>
      </c>
      <c r="D432" s="963" t="s">
        <v>1879</v>
      </c>
      <c r="E432" s="964" t="s">
        <v>1880</v>
      </c>
      <c r="F432" s="681">
        <v>3</v>
      </c>
      <c r="G432" s="682"/>
      <c r="H432" s="682">
        <v>65</v>
      </c>
      <c r="I432" s="682"/>
      <c r="J432" s="682"/>
      <c r="K432" s="682"/>
      <c r="L432" s="683">
        <v>400</v>
      </c>
      <c r="M432" s="684"/>
      <c r="N432" s="758">
        <f>N431/2</f>
        <v>12</v>
      </c>
      <c r="O432" s="991">
        <v>12</v>
      </c>
      <c r="P432" s="991">
        <f t="shared" si="56"/>
        <v>0</v>
      </c>
      <c r="Q432" s="773"/>
      <c r="R432" s="873">
        <v>730</v>
      </c>
      <c r="S432" s="760">
        <f t="shared" si="57"/>
        <v>8760</v>
      </c>
      <c r="T432" s="684"/>
      <c r="U432" s="960"/>
      <c r="V432" s="691"/>
      <c r="W432" s="691"/>
    </row>
    <row r="433" spans="1:23" s="961" customFormat="1" ht="21" customHeight="1">
      <c r="B433" s="961" t="s">
        <v>1875</v>
      </c>
      <c r="C433" s="962" t="s">
        <v>1875</v>
      </c>
      <c r="D433" s="963" t="s">
        <v>1879</v>
      </c>
      <c r="E433" s="964" t="s">
        <v>802</v>
      </c>
      <c r="F433" s="681">
        <v>694</v>
      </c>
      <c r="G433" s="682"/>
      <c r="H433" s="682"/>
      <c r="I433" s="682"/>
      <c r="J433" s="682"/>
      <c r="K433" s="682"/>
      <c r="L433" s="683"/>
      <c r="M433" s="684"/>
      <c r="N433" s="758">
        <f>N432*4</f>
        <v>48</v>
      </c>
      <c r="O433" s="991">
        <v>48</v>
      </c>
      <c r="P433" s="991">
        <f t="shared" si="56"/>
        <v>0</v>
      </c>
      <c r="Q433" s="773"/>
      <c r="R433" s="873">
        <v>937</v>
      </c>
      <c r="S433" s="760">
        <f t="shared" si="57"/>
        <v>44976</v>
      </c>
      <c r="T433" s="684"/>
      <c r="U433" s="960"/>
      <c r="V433" s="691"/>
      <c r="W433" s="691"/>
    </row>
    <row r="434" spans="1:23" s="961" customFormat="1" ht="21" customHeight="1">
      <c r="B434" s="961" t="s">
        <v>1875</v>
      </c>
      <c r="C434" s="962" t="s">
        <v>1875</v>
      </c>
      <c r="D434" s="963" t="s">
        <v>1879</v>
      </c>
      <c r="E434" s="964" t="s">
        <v>804</v>
      </c>
      <c r="F434" s="681" t="s">
        <v>1495</v>
      </c>
      <c r="G434" s="682"/>
      <c r="H434" s="682">
        <v>20</v>
      </c>
      <c r="I434" s="682"/>
      <c r="J434" s="682"/>
      <c r="K434" s="682"/>
      <c r="L434" s="683"/>
      <c r="M434" s="684"/>
      <c r="N434" s="758">
        <f>N432*6</f>
        <v>72</v>
      </c>
      <c r="O434" s="991">
        <v>72</v>
      </c>
      <c r="P434" s="991">
        <f t="shared" si="56"/>
        <v>0</v>
      </c>
      <c r="Q434" s="773"/>
      <c r="R434" s="873">
        <v>31</v>
      </c>
      <c r="S434" s="760">
        <f t="shared" si="57"/>
        <v>2232</v>
      </c>
      <c r="T434" s="684"/>
      <c r="U434" s="960"/>
      <c r="V434" s="691"/>
      <c r="W434" s="691"/>
    </row>
    <row r="435" spans="1:23" s="961" customFormat="1" ht="21" customHeight="1">
      <c r="B435" s="961" t="s">
        <v>1875</v>
      </c>
      <c r="C435" s="962" t="s">
        <v>1875</v>
      </c>
      <c r="D435" s="963" t="s">
        <v>1879</v>
      </c>
      <c r="E435" s="964" t="s">
        <v>799</v>
      </c>
      <c r="F435" s="681" t="s">
        <v>1495</v>
      </c>
      <c r="G435" s="682"/>
      <c r="H435" s="682"/>
      <c r="I435" s="682"/>
      <c r="J435" s="682"/>
      <c r="K435" s="682"/>
      <c r="L435" s="683"/>
      <c r="M435" s="684"/>
      <c r="N435" s="758">
        <f>N434</f>
        <v>72</v>
      </c>
      <c r="O435" s="991">
        <v>72</v>
      </c>
      <c r="P435" s="991">
        <f t="shared" si="56"/>
        <v>0</v>
      </c>
      <c r="Q435" s="773"/>
      <c r="R435" s="873">
        <v>5</v>
      </c>
      <c r="S435" s="760">
        <f t="shared" si="57"/>
        <v>360</v>
      </c>
      <c r="T435" s="684"/>
      <c r="U435" s="960"/>
      <c r="V435" s="691"/>
      <c r="W435" s="691"/>
    </row>
    <row r="436" spans="1:23" s="961" customFormat="1" ht="21" customHeight="1">
      <c r="A436" s="686" t="s">
        <v>1334</v>
      </c>
      <c r="B436" s="961" t="s">
        <v>1875</v>
      </c>
      <c r="C436" s="962" t="s">
        <v>1875</v>
      </c>
      <c r="D436" s="963" t="s">
        <v>799</v>
      </c>
      <c r="E436" s="964" t="s">
        <v>799</v>
      </c>
      <c r="F436" s="681" t="s">
        <v>330</v>
      </c>
      <c r="G436" s="682"/>
      <c r="H436" s="682"/>
      <c r="I436" s="682"/>
      <c r="J436" s="682"/>
      <c r="K436" s="682"/>
      <c r="L436" s="683"/>
      <c r="M436" s="684"/>
      <c r="N436" s="758">
        <f>N430*2</f>
        <v>48</v>
      </c>
      <c r="O436" s="991">
        <v>48</v>
      </c>
      <c r="P436" s="991">
        <f t="shared" si="56"/>
        <v>0</v>
      </c>
      <c r="Q436" s="773"/>
      <c r="R436" s="873">
        <v>41.2</v>
      </c>
      <c r="S436" s="760">
        <f t="shared" si="57"/>
        <v>1977.6000000000001</v>
      </c>
      <c r="T436" s="684"/>
      <c r="U436" s="960"/>
      <c r="V436" s="691"/>
      <c r="W436" s="691"/>
    </row>
    <row r="437" spans="1:23" s="961" customFormat="1" ht="21" customHeight="1">
      <c r="B437" s="961" t="s">
        <v>1875</v>
      </c>
      <c r="C437" s="962" t="s">
        <v>1875</v>
      </c>
      <c r="D437" s="963" t="s">
        <v>800</v>
      </c>
      <c r="E437" s="964" t="s">
        <v>800</v>
      </c>
      <c r="F437" s="681" t="s">
        <v>330</v>
      </c>
      <c r="G437" s="682"/>
      <c r="H437" s="682"/>
      <c r="I437" s="682"/>
      <c r="J437" s="682"/>
      <c r="K437" s="682"/>
      <c r="L437" s="683"/>
      <c r="M437" s="684"/>
      <c r="N437" s="758">
        <f>N430</f>
        <v>24</v>
      </c>
      <c r="O437" s="991">
        <v>24</v>
      </c>
      <c r="P437" s="991">
        <f t="shared" si="56"/>
        <v>0</v>
      </c>
      <c r="Q437" s="773"/>
      <c r="R437" s="873">
        <v>50</v>
      </c>
      <c r="S437" s="760">
        <f t="shared" si="57"/>
        <v>1200</v>
      </c>
      <c r="T437" s="684"/>
      <c r="U437" s="960"/>
      <c r="V437" s="691"/>
      <c r="W437" s="691"/>
    </row>
    <row r="438" spans="1:23" s="961" customFormat="1" ht="21" customHeight="1">
      <c r="B438" s="961" t="s">
        <v>1875</v>
      </c>
      <c r="C438" s="962" t="s">
        <v>1875</v>
      </c>
      <c r="D438" s="963" t="s">
        <v>1773</v>
      </c>
      <c r="E438" s="964" t="s">
        <v>1752</v>
      </c>
      <c r="F438" s="681" t="s">
        <v>2335</v>
      </c>
      <c r="G438" s="682"/>
      <c r="H438" s="682"/>
      <c r="I438" s="682"/>
      <c r="J438" s="682"/>
      <c r="K438" s="682"/>
      <c r="L438" s="683"/>
      <c r="M438" s="684"/>
      <c r="N438" s="758">
        <v>2</v>
      </c>
      <c r="O438" s="991">
        <v>2</v>
      </c>
      <c r="P438" s="991">
        <f t="shared" si="56"/>
        <v>0</v>
      </c>
      <c r="Q438" s="773"/>
      <c r="R438" s="873">
        <v>4325</v>
      </c>
      <c r="S438" s="760">
        <f t="shared" si="57"/>
        <v>8650</v>
      </c>
      <c r="T438" s="684"/>
      <c r="U438" s="960"/>
      <c r="V438" s="691"/>
      <c r="W438" s="691"/>
    </row>
    <row r="439" spans="1:23" s="961" customFormat="1" ht="21" customHeight="1">
      <c r="B439" s="961" t="s">
        <v>1875</v>
      </c>
      <c r="C439" s="962" t="s">
        <v>1875</v>
      </c>
      <c r="D439" s="963" t="s">
        <v>1881</v>
      </c>
      <c r="E439" s="964" t="s">
        <v>1752</v>
      </c>
      <c r="F439" s="681" t="s">
        <v>2335</v>
      </c>
      <c r="G439" s="682"/>
      <c r="H439" s="682"/>
      <c r="I439" s="682"/>
      <c r="J439" s="682"/>
      <c r="K439" s="682"/>
      <c r="L439" s="683"/>
      <c r="M439" s="684"/>
      <c r="N439" s="758">
        <v>1</v>
      </c>
      <c r="O439" s="991">
        <v>1</v>
      </c>
      <c r="P439" s="991">
        <f t="shared" si="56"/>
        <v>0</v>
      </c>
      <c r="Q439" s="773"/>
      <c r="R439" s="873">
        <v>5190</v>
      </c>
      <c r="S439" s="760">
        <f t="shared" si="57"/>
        <v>5190</v>
      </c>
      <c r="T439" s="684"/>
      <c r="U439" s="960"/>
      <c r="V439" s="691"/>
      <c r="W439" s="691"/>
    </row>
    <row r="440" spans="1:23" s="961" customFormat="1" ht="21" customHeight="1">
      <c r="A440" s="686" t="s">
        <v>1331</v>
      </c>
      <c r="B440" s="961" t="s">
        <v>1875</v>
      </c>
      <c r="C440" s="962" t="s">
        <v>1875</v>
      </c>
      <c r="D440" s="963" t="s">
        <v>807</v>
      </c>
      <c r="E440" s="964" t="s">
        <v>807</v>
      </c>
      <c r="F440" s="681" t="s">
        <v>330</v>
      </c>
      <c r="G440" s="682" t="s">
        <v>227</v>
      </c>
      <c r="H440" s="682" t="s">
        <v>363</v>
      </c>
      <c r="I440" s="682"/>
      <c r="J440" s="682"/>
      <c r="K440" s="682"/>
      <c r="L440" s="683"/>
      <c r="M440" s="684"/>
      <c r="N440" s="758">
        <v>6</v>
      </c>
      <c r="O440" s="991">
        <v>6</v>
      </c>
      <c r="P440" s="991">
        <f t="shared" si="56"/>
        <v>0</v>
      </c>
      <c r="Q440" s="773"/>
      <c r="R440" s="873">
        <v>37.5</v>
      </c>
      <c r="S440" s="760">
        <f t="shared" si="57"/>
        <v>225</v>
      </c>
      <c r="T440" s="684"/>
      <c r="U440" s="960"/>
      <c r="V440" s="691"/>
      <c r="W440" s="691"/>
    </row>
    <row r="441" spans="1:23" s="961" customFormat="1" ht="21" customHeight="1">
      <c r="B441" s="961" t="s">
        <v>1875</v>
      </c>
      <c r="C441" s="962" t="s">
        <v>1875</v>
      </c>
      <c r="D441" s="963" t="s">
        <v>1497</v>
      </c>
      <c r="E441" s="964" t="s">
        <v>811</v>
      </c>
      <c r="F441" s="681" t="s">
        <v>1498</v>
      </c>
      <c r="G441" s="682"/>
      <c r="H441" s="682"/>
      <c r="I441" s="682"/>
      <c r="J441" s="682"/>
      <c r="K441" s="682"/>
      <c r="L441" s="683"/>
      <c r="M441" s="684"/>
      <c r="N441" s="758">
        <v>2</v>
      </c>
      <c r="O441" s="991">
        <v>2</v>
      </c>
      <c r="P441" s="991">
        <f t="shared" si="56"/>
        <v>0</v>
      </c>
      <c r="Q441" s="773"/>
      <c r="R441" s="873">
        <v>5750</v>
      </c>
      <c r="S441" s="760">
        <f t="shared" si="57"/>
        <v>11500</v>
      </c>
      <c r="T441" s="684"/>
      <c r="U441" s="960"/>
      <c r="V441" s="691"/>
      <c r="W441" s="691"/>
    </row>
    <row r="442" spans="1:23" s="961" customFormat="1" ht="21" customHeight="1">
      <c r="B442" s="961" t="s">
        <v>1875</v>
      </c>
      <c r="C442" s="962" t="s">
        <v>1875</v>
      </c>
      <c r="D442" s="963" t="s">
        <v>1882</v>
      </c>
      <c r="E442" s="964" t="s">
        <v>795</v>
      </c>
      <c r="F442" s="681">
        <v>8</v>
      </c>
      <c r="G442" s="682" t="s">
        <v>227</v>
      </c>
      <c r="H442" s="682">
        <v>240</v>
      </c>
      <c r="I442" s="682"/>
      <c r="J442" s="682"/>
      <c r="K442" s="682"/>
      <c r="L442" s="683">
        <v>130</v>
      </c>
      <c r="M442" s="684"/>
      <c r="N442" s="758">
        <v>2</v>
      </c>
      <c r="O442" s="991">
        <v>2</v>
      </c>
      <c r="P442" s="991">
        <f t="shared" si="56"/>
        <v>0</v>
      </c>
      <c r="Q442" s="773"/>
      <c r="R442" s="873">
        <v>2335</v>
      </c>
      <c r="S442" s="760">
        <f t="shared" si="57"/>
        <v>4670</v>
      </c>
      <c r="T442" s="684"/>
      <c r="U442" s="960"/>
      <c r="V442" s="691"/>
      <c r="W442" s="691"/>
    </row>
    <row r="443" spans="1:23" s="961" customFormat="1" ht="21" customHeight="1">
      <c r="A443" s="686" t="s">
        <v>1244</v>
      </c>
      <c r="B443" s="961" t="s">
        <v>1875</v>
      </c>
      <c r="C443" s="962" t="s">
        <v>1875</v>
      </c>
      <c r="D443" s="963" t="s">
        <v>808</v>
      </c>
      <c r="E443" s="964" t="s">
        <v>798</v>
      </c>
      <c r="F443" s="681" t="s">
        <v>341</v>
      </c>
      <c r="G443" s="682" t="s">
        <v>227</v>
      </c>
      <c r="H443" s="682" t="s">
        <v>334</v>
      </c>
      <c r="I443" s="682"/>
      <c r="J443" s="682"/>
      <c r="K443" s="682"/>
      <c r="L443" s="683"/>
      <c r="M443" s="684"/>
      <c r="N443" s="758">
        <v>4</v>
      </c>
      <c r="O443" s="991">
        <v>4</v>
      </c>
      <c r="P443" s="991">
        <f t="shared" si="56"/>
        <v>0</v>
      </c>
      <c r="Q443" s="773"/>
      <c r="R443" s="873">
        <v>188</v>
      </c>
      <c r="S443" s="760">
        <f t="shared" si="57"/>
        <v>752</v>
      </c>
      <c r="T443" s="684"/>
      <c r="U443" s="960"/>
      <c r="V443" s="691"/>
      <c r="W443" s="691"/>
    </row>
    <row r="444" spans="1:23" s="961" customFormat="1" ht="21" customHeight="1">
      <c r="A444" s="686" t="s">
        <v>1334</v>
      </c>
      <c r="B444" s="961" t="s">
        <v>1875</v>
      </c>
      <c r="C444" s="962" t="s">
        <v>1875</v>
      </c>
      <c r="D444" s="963" t="s">
        <v>799</v>
      </c>
      <c r="E444" s="964" t="s">
        <v>799</v>
      </c>
      <c r="F444" s="681" t="s">
        <v>341</v>
      </c>
      <c r="G444" s="682"/>
      <c r="H444" s="682"/>
      <c r="I444" s="682"/>
      <c r="J444" s="682"/>
      <c r="K444" s="682"/>
      <c r="L444" s="683"/>
      <c r="M444" s="684"/>
      <c r="N444" s="758">
        <v>4</v>
      </c>
      <c r="O444" s="991">
        <v>4</v>
      </c>
      <c r="P444" s="991">
        <f t="shared" si="56"/>
        <v>0</v>
      </c>
      <c r="Q444" s="773"/>
      <c r="R444" s="873">
        <v>41.2</v>
      </c>
      <c r="S444" s="760">
        <f t="shared" si="57"/>
        <v>164.8</v>
      </c>
      <c r="T444" s="684"/>
      <c r="U444" s="960"/>
      <c r="V444" s="691"/>
      <c r="W444" s="691"/>
    </row>
    <row r="445" spans="1:23" s="961" customFormat="1" ht="21" customHeight="1">
      <c r="A445" s="686" t="s">
        <v>1339</v>
      </c>
      <c r="B445" s="961" t="s">
        <v>1875</v>
      </c>
      <c r="C445" s="962" t="s">
        <v>1875</v>
      </c>
      <c r="D445" s="963" t="s">
        <v>800</v>
      </c>
      <c r="E445" s="964" t="s">
        <v>800</v>
      </c>
      <c r="F445" s="681" t="s">
        <v>341</v>
      </c>
      <c r="G445" s="682"/>
      <c r="H445" s="682"/>
      <c r="I445" s="682"/>
      <c r="J445" s="682"/>
      <c r="K445" s="682"/>
      <c r="L445" s="683"/>
      <c r="M445" s="684"/>
      <c r="N445" s="758">
        <v>4</v>
      </c>
      <c r="O445" s="991">
        <v>4</v>
      </c>
      <c r="P445" s="991">
        <f t="shared" si="56"/>
        <v>0</v>
      </c>
      <c r="Q445" s="773"/>
      <c r="R445" s="873">
        <v>5.8</v>
      </c>
      <c r="S445" s="760">
        <f t="shared" si="57"/>
        <v>23.2</v>
      </c>
      <c r="T445" s="684"/>
      <c r="U445" s="960"/>
      <c r="V445" s="691"/>
      <c r="W445" s="691"/>
    </row>
    <row r="446" spans="1:23" s="961" customFormat="1" ht="21" customHeight="1">
      <c r="A446" s="686" t="s">
        <v>1335</v>
      </c>
      <c r="B446" s="961" t="s">
        <v>1875</v>
      </c>
      <c r="C446" s="962" t="s">
        <v>1875</v>
      </c>
      <c r="D446" s="963" t="s">
        <v>801</v>
      </c>
      <c r="E446" s="964" t="s">
        <v>801</v>
      </c>
      <c r="F446" s="681" t="s">
        <v>341</v>
      </c>
      <c r="G446" s="682"/>
      <c r="H446" s="682"/>
      <c r="I446" s="682"/>
      <c r="J446" s="682"/>
      <c r="K446" s="682"/>
      <c r="L446" s="683"/>
      <c r="M446" s="684"/>
      <c r="N446" s="758">
        <v>8</v>
      </c>
      <c r="O446" s="991">
        <v>8</v>
      </c>
      <c r="P446" s="991">
        <f t="shared" si="56"/>
        <v>0</v>
      </c>
      <c r="Q446" s="773"/>
      <c r="R446" s="873">
        <v>7.4</v>
      </c>
      <c r="S446" s="760">
        <f t="shared" si="57"/>
        <v>59.2</v>
      </c>
      <c r="T446" s="684"/>
      <c r="U446" s="960"/>
      <c r="V446" s="691"/>
      <c r="W446" s="691"/>
    </row>
    <row r="447" spans="1:23" s="961" customFormat="1" ht="21" customHeight="1">
      <c r="B447" s="961" t="s">
        <v>1875</v>
      </c>
      <c r="C447" s="962" t="s">
        <v>1875</v>
      </c>
      <c r="D447" s="963" t="s">
        <v>1883</v>
      </c>
      <c r="E447" s="964" t="s">
        <v>795</v>
      </c>
      <c r="F447" s="681">
        <v>9</v>
      </c>
      <c r="G447" s="682"/>
      <c r="H447" s="682">
        <v>120</v>
      </c>
      <c r="I447" s="682"/>
      <c r="J447" s="682"/>
      <c r="K447" s="682"/>
      <c r="L447" s="683">
        <v>110</v>
      </c>
      <c r="M447" s="684"/>
      <c r="N447" s="758">
        <v>2</v>
      </c>
      <c r="O447" s="991">
        <v>2</v>
      </c>
      <c r="P447" s="991">
        <f t="shared" si="56"/>
        <v>0</v>
      </c>
      <c r="Q447" s="773"/>
      <c r="R447" s="873">
        <v>1111</v>
      </c>
      <c r="S447" s="760">
        <f t="shared" si="57"/>
        <v>2222</v>
      </c>
      <c r="T447" s="684"/>
      <c r="U447" s="960"/>
      <c r="V447" s="691"/>
      <c r="W447" s="691"/>
    </row>
    <row r="448" spans="1:23" s="961" customFormat="1" ht="21" customHeight="1">
      <c r="B448" s="961" t="s">
        <v>1875</v>
      </c>
      <c r="C448" s="962" t="s">
        <v>1875</v>
      </c>
      <c r="D448" s="963" t="s">
        <v>1883</v>
      </c>
      <c r="E448" s="964" t="s">
        <v>797</v>
      </c>
      <c r="F448" s="681">
        <v>70</v>
      </c>
      <c r="G448" s="682"/>
      <c r="H448" s="682"/>
      <c r="I448" s="682"/>
      <c r="J448" s="682"/>
      <c r="K448" s="682"/>
      <c r="L448" s="683">
        <v>22</v>
      </c>
      <c r="M448" s="684"/>
      <c r="N448" s="758">
        <v>2</v>
      </c>
      <c r="O448" s="991">
        <v>2</v>
      </c>
      <c r="P448" s="991">
        <f t="shared" si="56"/>
        <v>0</v>
      </c>
      <c r="Q448" s="773"/>
      <c r="R448" s="873">
        <v>1311</v>
      </c>
      <c r="S448" s="760">
        <f t="shared" si="57"/>
        <v>2622</v>
      </c>
      <c r="T448" s="684"/>
      <c r="U448" s="960"/>
      <c r="V448" s="691"/>
      <c r="W448" s="691"/>
    </row>
    <row r="449" spans="1:23" s="961" customFormat="1" ht="21" customHeight="1">
      <c r="B449" s="961" t="s">
        <v>1875</v>
      </c>
      <c r="C449" s="962" t="s">
        <v>1875</v>
      </c>
      <c r="D449" s="963" t="s">
        <v>1884</v>
      </c>
      <c r="E449" s="964" t="s">
        <v>1499</v>
      </c>
      <c r="F449" s="681">
        <v>50</v>
      </c>
      <c r="G449" s="682"/>
      <c r="H449" s="682"/>
      <c r="I449" s="682"/>
      <c r="J449" s="682"/>
      <c r="K449" s="682"/>
      <c r="L449" s="683">
        <v>30</v>
      </c>
      <c r="M449" s="684"/>
      <c r="N449" s="758">
        <v>2</v>
      </c>
      <c r="O449" s="991">
        <v>2</v>
      </c>
      <c r="P449" s="991">
        <f t="shared" si="56"/>
        <v>0</v>
      </c>
      <c r="Q449" s="773"/>
      <c r="R449" s="873">
        <v>2612</v>
      </c>
      <c r="S449" s="760">
        <f t="shared" si="57"/>
        <v>5224</v>
      </c>
      <c r="T449" s="684"/>
      <c r="U449" s="960"/>
      <c r="V449" s="691"/>
      <c r="W449" s="691"/>
    </row>
    <row r="450" spans="1:23" s="961" customFormat="1" ht="21" customHeight="1">
      <c r="B450" s="961" t="s">
        <v>1875</v>
      </c>
      <c r="C450" s="962" t="s">
        <v>1875</v>
      </c>
      <c r="D450" s="963" t="s">
        <v>1885</v>
      </c>
      <c r="E450" s="964" t="s">
        <v>798</v>
      </c>
      <c r="F450" s="681" t="s">
        <v>330</v>
      </c>
      <c r="G450" s="682" t="s">
        <v>227</v>
      </c>
      <c r="H450" s="682" t="s">
        <v>334</v>
      </c>
      <c r="I450" s="682"/>
      <c r="J450" s="682"/>
      <c r="K450" s="682"/>
      <c r="L450" s="683"/>
      <c r="M450" s="684"/>
      <c r="N450" s="758">
        <v>4</v>
      </c>
      <c r="O450" s="991">
        <v>4</v>
      </c>
      <c r="P450" s="991">
        <f t="shared" si="56"/>
        <v>0</v>
      </c>
      <c r="Q450" s="773"/>
      <c r="R450" s="873">
        <v>174</v>
      </c>
      <c r="S450" s="760">
        <f t="shared" si="57"/>
        <v>696</v>
      </c>
      <c r="T450" s="684"/>
      <c r="U450" s="960"/>
      <c r="V450" s="691"/>
      <c r="W450" s="691"/>
    </row>
    <row r="451" spans="1:23" s="961" customFormat="1" ht="21" customHeight="1">
      <c r="A451" s="686" t="s">
        <v>1328</v>
      </c>
      <c r="B451" s="961" t="s">
        <v>1875</v>
      </c>
      <c r="C451" s="962" t="s">
        <v>1875</v>
      </c>
      <c r="D451" s="963" t="s">
        <v>799</v>
      </c>
      <c r="E451" s="964" t="s">
        <v>799</v>
      </c>
      <c r="F451" s="681" t="s">
        <v>330</v>
      </c>
      <c r="G451" s="682"/>
      <c r="H451" s="682"/>
      <c r="I451" s="682"/>
      <c r="J451" s="682"/>
      <c r="K451" s="682"/>
      <c r="L451" s="683"/>
      <c r="M451" s="684"/>
      <c r="N451" s="758">
        <v>4</v>
      </c>
      <c r="O451" s="991">
        <v>4</v>
      </c>
      <c r="P451" s="991">
        <f t="shared" si="56"/>
        <v>0</v>
      </c>
      <c r="Q451" s="773"/>
      <c r="R451" s="873">
        <v>41.2</v>
      </c>
      <c r="S451" s="760">
        <f t="shared" si="57"/>
        <v>164.8</v>
      </c>
      <c r="T451" s="684"/>
      <c r="U451" s="960"/>
      <c r="V451" s="691"/>
      <c r="W451" s="691"/>
    </row>
    <row r="452" spans="1:23" s="961" customFormat="1" ht="21" customHeight="1">
      <c r="B452" s="961" t="s">
        <v>1875</v>
      </c>
      <c r="C452" s="962" t="s">
        <v>1875</v>
      </c>
      <c r="D452" s="963" t="s">
        <v>800</v>
      </c>
      <c r="E452" s="964" t="s">
        <v>800</v>
      </c>
      <c r="F452" s="681" t="s">
        <v>330</v>
      </c>
      <c r="G452" s="682"/>
      <c r="H452" s="682"/>
      <c r="I452" s="682"/>
      <c r="J452" s="682"/>
      <c r="K452" s="682"/>
      <c r="L452" s="683"/>
      <c r="M452" s="684"/>
      <c r="N452" s="758">
        <v>4</v>
      </c>
      <c r="O452" s="991">
        <v>4</v>
      </c>
      <c r="P452" s="991">
        <f t="shared" si="56"/>
        <v>0</v>
      </c>
      <c r="Q452" s="773"/>
      <c r="R452" s="873">
        <v>50</v>
      </c>
      <c r="S452" s="760">
        <f t="shared" si="57"/>
        <v>200</v>
      </c>
      <c r="T452" s="684"/>
      <c r="U452" s="960"/>
      <c r="V452" s="691"/>
      <c r="W452" s="691"/>
    </row>
    <row r="453" spans="1:23" s="961" customFormat="1" ht="21" customHeight="1">
      <c r="B453" s="961" t="s">
        <v>1875</v>
      </c>
      <c r="C453" s="962" t="s">
        <v>1875</v>
      </c>
      <c r="D453" s="963" t="s">
        <v>801</v>
      </c>
      <c r="E453" s="964" t="s">
        <v>801</v>
      </c>
      <c r="F453" s="681" t="s">
        <v>330</v>
      </c>
      <c r="G453" s="682"/>
      <c r="H453" s="682"/>
      <c r="I453" s="682"/>
      <c r="J453" s="682"/>
      <c r="K453" s="682"/>
      <c r="L453" s="683"/>
      <c r="M453" s="684"/>
      <c r="N453" s="758">
        <v>8</v>
      </c>
      <c r="O453" s="991">
        <v>8</v>
      </c>
      <c r="P453" s="991">
        <f t="shared" si="56"/>
        <v>0</v>
      </c>
      <c r="Q453" s="773"/>
      <c r="R453" s="873">
        <v>39</v>
      </c>
      <c r="S453" s="760">
        <f t="shared" si="57"/>
        <v>312</v>
      </c>
      <c r="T453" s="684"/>
      <c r="U453" s="960"/>
      <c r="V453" s="691"/>
      <c r="W453" s="691"/>
    </row>
    <row r="454" spans="1:23" ht="21" customHeight="1">
      <c r="A454" s="686" t="s">
        <v>1222</v>
      </c>
      <c r="B454" s="961" t="s">
        <v>1886</v>
      </c>
      <c r="C454" s="962" t="s">
        <v>1886</v>
      </c>
      <c r="D454" s="963" t="s">
        <v>1830</v>
      </c>
      <c r="E454" s="964" t="s">
        <v>797</v>
      </c>
      <c r="F454" s="681">
        <v>50</v>
      </c>
      <c r="G454" s="682" t="s">
        <v>227</v>
      </c>
      <c r="H454" s="682"/>
      <c r="I454" s="682"/>
      <c r="J454" s="682"/>
      <c r="K454" s="682"/>
      <c r="L454" s="683">
        <v>4400</v>
      </c>
      <c r="M454" s="684"/>
      <c r="N454" s="758">
        <v>2</v>
      </c>
      <c r="O454" s="991">
        <v>2</v>
      </c>
      <c r="P454" s="991">
        <f t="shared" si="56"/>
        <v>0</v>
      </c>
      <c r="Q454" s="860">
        <f>3.14156295*(F454/2)^2*L454*0.00000785*N454</f>
        <v>135.63698036624996</v>
      </c>
      <c r="R454" s="873">
        <v>990</v>
      </c>
      <c r="S454" s="760">
        <f>Q454*R454</f>
        <v>134280.61056258745</v>
      </c>
      <c r="T454" s="684"/>
      <c r="U454" s="960"/>
    </row>
    <row r="455" spans="1:23" ht="21" customHeight="1">
      <c r="B455" s="961" t="s">
        <v>1886</v>
      </c>
      <c r="C455" s="779" t="s">
        <v>1886</v>
      </c>
      <c r="D455" s="780" t="s">
        <v>802</v>
      </c>
      <c r="E455" s="781" t="s">
        <v>802</v>
      </c>
      <c r="F455" s="681" t="s">
        <v>388</v>
      </c>
      <c r="G455" s="682"/>
      <c r="H455" s="682"/>
      <c r="I455" s="682"/>
      <c r="J455" s="682"/>
      <c r="K455" s="682"/>
      <c r="L455" s="683"/>
      <c r="M455" s="684"/>
      <c r="N455" s="758">
        <v>4</v>
      </c>
      <c r="O455" s="991">
        <v>4</v>
      </c>
      <c r="P455" s="991">
        <f t="shared" si="56"/>
        <v>0</v>
      </c>
      <c r="Q455" s="860"/>
      <c r="R455" s="873">
        <v>18338</v>
      </c>
      <c r="S455" s="760">
        <f t="shared" ref="S455:S463" si="58">N455*R455</f>
        <v>73352</v>
      </c>
      <c r="T455" s="684"/>
      <c r="U455" s="960"/>
    </row>
    <row r="456" spans="1:23" ht="21" customHeight="1">
      <c r="A456" s="686" t="s">
        <v>1330</v>
      </c>
      <c r="B456" s="686" t="s">
        <v>1886</v>
      </c>
      <c r="C456" s="779" t="s">
        <v>1886</v>
      </c>
      <c r="D456" s="780" t="s">
        <v>798</v>
      </c>
      <c r="E456" s="781" t="s">
        <v>798</v>
      </c>
      <c r="F456" s="681" t="s">
        <v>333</v>
      </c>
      <c r="G456" s="682" t="s">
        <v>227</v>
      </c>
      <c r="H456" s="682" t="s">
        <v>345</v>
      </c>
      <c r="I456" s="682"/>
      <c r="J456" s="682"/>
      <c r="K456" s="682"/>
      <c r="L456" s="683"/>
      <c r="M456" s="684"/>
      <c r="N456" s="758">
        <v>8</v>
      </c>
      <c r="O456" s="991">
        <v>8</v>
      </c>
      <c r="P456" s="991">
        <f t="shared" si="56"/>
        <v>0</v>
      </c>
      <c r="Q456" s="860"/>
      <c r="R456" s="873">
        <v>225.5</v>
      </c>
      <c r="S456" s="760">
        <f t="shared" si="58"/>
        <v>1804</v>
      </c>
      <c r="T456" s="684"/>
      <c r="U456" s="960"/>
    </row>
    <row r="457" spans="1:23" ht="21" customHeight="1">
      <c r="A457" s="686" t="s">
        <v>1230</v>
      </c>
      <c r="B457" s="686" t="s">
        <v>1886</v>
      </c>
      <c r="C457" s="779" t="s">
        <v>1886</v>
      </c>
      <c r="D457" s="780" t="s">
        <v>800</v>
      </c>
      <c r="E457" s="781" t="s">
        <v>800</v>
      </c>
      <c r="F457" s="681" t="s">
        <v>333</v>
      </c>
      <c r="G457" s="682"/>
      <c r="H457" s="682"/>
      <c r="I457" s="682"/>
      <c r="J457" s="682"/>
      <c r="K457" s="682"/>
      <c r="L457" s="683"/>
      <c r="M457" s="684"/>
      <c r="N457" s="758">
        <v>8</v>
      </c>
      <c r="O457" s="991">
        <v>8</v>
      </c>
      <c r="P457" s="991">
        <f t="shared" si="56"/>
        <v>0</v>
      </c>
      <c r="Q457" s="860"/>
      <c r="R457" s="873">
        <v>21.7</v>
      </c>
      <c r="S457" s="760">
        <f t="shared" si="58"/>
        <v>173.6</v>
      </c>
      <c r="T457" s="684"/>
      <c r="U457" s="960"/>
      <c r="W457" s="686"/>
    </row>
    <row r="458" spans="1:23" ht="21" customHeight="1">
      <c r="A458" s="686" t="s">
        <v>1231</v>
      </c>
      <c r="B458" s="686" t="s">
        <v>1886</v>
      </c>
      <c r="C458" s="779" t="s">
        <v>1886</v>
      </c>
      <c r="D458" s="780" t="s">
        <v>801</v>
      </c>
      <c r="E458" s="781" t="s">
        <v>801</v>
      </c>
      <c r="F458" s="681" t="s">
        <v>333</v>
      </c>
      <c r="G458" s="682"/>
      <c r="H458" s="682"/>
      <c r="I458" s="682"/>
      <c r="J458" s="682"/>
      <c r="K458" s="682"/>
      <c r="L458" s="683"/>
      <c r="M458" s="684"/>
      <c r="N458" s="758">
        <v>8</v>
      </c>
      <c r="O458" s="991">
        <v>8</v>
      </c>
      <c r="P458" s="991">
        <f t="shared" si="56"/>
        <v>0</v>
      </c>
      <c r="Q458" s="860"/>
      <c r="R458" s="873">
        <v>33.299999999999997</v>
      </c>
      <c r="S458" s="760">
        <f t="shared" si="58"/>
        <v>266.39999999999998</v>
      </c>
      <c r="T458" s="684"/>
      <c r="U458" s="960"/>
      <c r="W458" s="686"/>
    </row>
    <row r="459" spans="1:23" ht="21" customHeight="1">
      <c r="B459" s="686" t="s">
        <v>1886</v>
      </c>
      <c r="C459" s="779" t="s">
        <v>1886</v>
      </c>
      <c r="D459" s="780" t="s">
        <v>1887</v>
      </c>
      <c r="E459" s="781" t="s">
        <v>813</v>
      </c>
      <c r="F459" s="681" t="s">
        <v>2293</v>
      </c>
      <c r="G459" s="682" t="s">
        <v>227</v>
      </c>
      <c r="H459" s="682" t="s">
        <v>2336</v>
      </c>
      <c r="I459" s="682"/>
      <c r="J459" s="682"/>
      <c r="K459" s="682"/>
      <c r="L459" s="683"/>
      <c r="M459" s="684"/>
      <c r="N459" s="758">
        <f>U5*4</f>
        <v>48</v>
      </c>
      <c r="O459" s="991">
        <v>48</v>
      </c>
      <c r="P459" s="991">
        <f t="shared" si="56"/>
        <v>0</v>
      </c>
      <c r="Q459" s="860"/>
      <c r="R459" s="873">
        <v>4363</v>
      </c>
      <c r="S459" s="760">
        <f t="shared" si="58"/>
        <v>209424</v>
      </c>
      <c r="T459" s="684"/>
      <c r="U459" s="960"/>
      <c r="W459" s="686"/>
    </row>
    <row r="460" spans="1:23" ht="21" customHeight="1">
      <c r="A460" s="686" t="s">
        <v>1328</v>
      </c>
      <c r="B460" s="686" t="s">
        <v>1886</v>
      </c>
      <c r="C460" s="779" t="s">
        <v>1886</v>
      </c>
      <c r="D460" s="780" t="s">
        <v>1866</v>
      </c>
      <c r="E460" s="781" t="s">
        <v>799</v>
      </c>
      <c r="F460" s="681" t="s">
        <v>330</v>
      </c>
      <c r="G460" s="682"/>
      <c r="H460" s="682"/>
      <c r="I460" s="682"/>
      <c r="J460" s="682"/>
      <c r="K460" s="682"/>
      <c r="L460" s="683"/>
      <c r="M460" s="684"/>
      <c r="N460" s="758">
        <f>N459*2</f>
        <v>96</v>
      </c>
      <c r="O460" s="991">
        <v>96</v>
      </c>
      <c r="P460" s="991">
        <f t="shared" si="56"/>
        <v>0</v>
      </c>
      <c r="Q460" s="860"/>
      <c r="R460" s="873">
        <v>41.2</v>
      </c>
      <c r="S460" s="760">
        <f t="shared" si="58"/>
        <v>3955.2000000000003</v>
      </c>
      <c r="T460" s="684"/>
      <c r="U460" s="960"/>
      <c r="W460" s="686"/>
    </row>
    <row r="461" spans="1:23" ht="21" customHeight="1">
      <c r="A461" s="686" t="s">
        <v>1233</v>
      </c>
      <c r="B461" s="686" t="s">
        <v>1886</v>
      </c>
      <c r="C461" s="779" t="s">
        <v>1886</v>
      </c>
      <c r="D461" s="780" t="s">
        <v>800</v>
      </c>
      <c r="E461" s="781" t="s">
        <v>800</v>
      </c>
      <c r="F461" s="681" t="s">
        <v>330</v>
      </c>
      <c r="G461" s="682"/>
      <c r="H461" s="682"/>
      <c r="I461" s="682"/>
      <c r="J461" s="682"/>
      <c r="K461" s="682"/>
      <c r="L461" s="683"/>
      <c r="M461" s="684"/>
      <c r="N461" s="758">
        <f>N459</f>
        <v>48</v>
      </c>
      <c r="O461" s="991">
        <v>48</v>
      </c>
      <c r="P461" s="991">
        <f t="shared" si="56"/>
        <v>0</v>
      </c>
      <c r="Q461" s="860"/>
      <c r="R461" s="873">
        <v>14</v>
      </c>
      <c r="S461" s="760">
        <f t="shared" si="58"/>
        <v>672</v>
      </c>
      <c r="T461" s="684"/>
      <c r="U461" s="960"/>
      <c r="W461" s="686"/>
    </row>
    <row r="462" spans="1:23" ht="21" customHeight="1">
      <c r="B462" s="686" t="s">
        <v>1886</v>
      </c>
      <c r="C462" s="779" t="s">
        <v>1886</v>
      </c>
      <c r="D462" s="780" t="s">
        <v>1888</v>
      </c>
      <c r="E462" s="781" t="s">
        <v>1889</v>
      </c>
      <c r="F462" s="681" t="s">
        <v>1502</v>
      </c>
      <c r="G462" s="682"/>
      <c r="H462" s="682"/>
      <c r="I462" s="682"/>
      <c r="J462" s="682"/>
      <c r="K462" s="682"/>
      <c r="L462" s="683">
        <v>260</v>
      </c>
      <c r="M462" s="684" t="s">
        <v>350</v>
      </c>
      <c r="N462" s="758">
        <f>U5*2</f>
        <v>24</v>
      </c>
      <c r="O462" s="991">
        <v>24</v>
      </c>
      <c r="P462" s="991">
        <f t="shared" si="56"/>
        <v>0</v>
      </c>
      <c r="Q462" s="860"/>
      <c r="R462" s="873">
        <v>9513</v>
      </c>
      <c r="S462" s="760">
        <f t="shared" si="58"/>
        <v>228312</v>
      </c>
      <c r="T462" s="684"/>
      <c r="U462" s="960"/>
      <c r="W462" s="686"/>
    </row>
    <row r="463" spans="1:23" ht="21" customHeight="1">
      <c r="B463" s="686" t="s">
        <v>1886</v>
      </c>
      <c r="C463" s="779" t="s">
        <v>1886</v>
      </c>
      <c r="D463" s="780" t="s">
        <v>1888</v>
      </c>
      <c r="E463" s="781" t="s">
        <v>1499</v>
      </c>
      <c r="F463" s="681" t="s">
        <v>1503</v>
      </c>
      <c r="G463" s="682"/>
      <c r="H463" s="682"/>
      <c r="I463" s="682"/>
      <c r="J463" s="682"/>
      <c r="K463" s="682"/>
      <c r="L463" s="683"/>
      <c r="M463" s="684"/>
      <c r="N463" s="758">
        <f>N462*2</f>
        <v>48</v>
      </c>
      <c r="O463" s="991">
        <v>48</v>
      </c>
      <c r="P463" s="991">
        <f t="shared" si="56"/>
        <v>0</v>
      </c>
      <c r="Q463" s="860"/>
      <c r="R463" s="873">
        <v>250</v>
      </c>
      <c r="S463" s="760">
        <f t="shared" si="58"/>
        <v>12000</v>
      </c>
      <c r="T463" s="684"/>
      <c r="U463" s="960"/>
      <c r="W463" s="686"/>
    </row>
    <row r="464" spans="1:23" ht="21" customHeight="1">
      <c r="A464" s="686" t="s">
        <v>1296</v>
      </c>
      <c r="B464" s="686" t="s">
        <v>1886</v>
      </c>
      <c r="C464" s="779" t="s">
        <v>1886</v>
      </c>
      <c r="D464" s="780" t="s">
        <v>1888</v>
      </c>
      <c r="E464" s="781" t="s">
        <v>797</v>
      </c>
      <c r="F464" s="681">
        <v>8</v>
      </c>
      <c r="G464" s="682" t="s">
        <v>227</v>
      </c>
      <c r="H464" s="682"/>
      <c r="I464" s="682"/>
      <c r="J464" s="682"/>
      <c r="K464" s="682"/>
      <c r="L464" s="683">
        <v>284</v>
      </c>
      <c r="M464" s="684" t="s">
        <v>350</v>
      </c>
      <c r="N464" s="758">
        <f>N462</f>
        <v>24</v>
      </c>
      <c r="O464" s="991">
        <v>24</v>
      </c>
      <c r="P464" s="991">
        <f t="shared" si="56"/>
        <v>0</v>
      </c>
      <c r="Q464" s="860">
        <f>3.14156295*(F464/2)^2*L464*0.00000785*N464</f>
        <v>2.6894593692403199</v>
      </c>
      <c r="R464" s="873">
        <v>990</v>
      </c>
      <c r="S464" s="760">
        <f>Q464*R464</f>
        <v>2662.5647755479167</v>
      </c>
      <c r="T464" s="684"/>
      <c r="U464" s="960"/>
      <c r="W464" s="686"/>
    </row>
    <row r="465" spans="1:23" ht="21" customHeight="1">
      <c r="B465" s="686" t="s">
        <v>1886</v>
      </c>
      <c r="C465" s="779" t="s">
        <v>1886</v>
      </c>
      <c r="D465" s="780" t="s">
        <v>1890</v>
      </c>
      <c r="E465" s="781" t="s">
        <v>1752</v>
      </c>
      <c r="F465" s="681" t="s">
        <v>2335</v>
      </c>
      <c r="G465" s="682"/>
      <c r="H465" s="682"/>
      <c r="I465" s="682"/>
      <c r="J465" s="682"/>
      <c r="K465" s="682"/>
      <c r="L465" s="683"/>
      <c r="M465" s="684"/>
      <c r="N465" s="758">
        <v>4</v>
      </c>
      <c r="O465" s="991">
        <v>4</v>
      </c>
      <c r="P465" s="991">
        <f t="shared" si="56"/>
        <v>0</v>
      </c>
      <c r="Q465" s="860"/>
      <c r="R465" s="873">
        <v>5190</v>
      </c>
      <c r="S465" s="760">
        <f>N465*R465</f>
        <v>20760</v>
      </c>
      <c r="T465" s="684"/>
      <c r="U465" s="960"/>
      <c r="W465" s="686"/>
    </row>
    <row r="466" spans="1:23" ht="21" customHeight="1">
      <c r="B466" s="686" t="s">
        <v>1886</v>
      </c>
      <c r="C466" s="779" t="s">
        <v>1886</v>
      </c>
      <c r="D466" s="780" t="s">
        <v>1891</v>
      </c>
      <c r="E466" s="781" t="s">
        <v>1752</v>
      </c>
      <c r="F466" s="681" t="s">
        <v>2335</v>
      </c>
      <c r="G466" s="682"/>
      <c r="H466" s="682"/>
      <c r="I466" s="682"/>
      <c r="J466" s="682"/>
      <c r="K466" s="682"/>
      <c r="L466" s="683"/>
      <c r="M466" s="684"/>
      <c r="N466" s="758">
        <v>4</v>
      </c>
      <c r="O466" s="991">
        <v>4</v>
      </c>
      <c r="P466" s="991">
        <f t="shared" si="56"/>
        <v>0</v>
      </c>
      <c r="Q466" s="860"/>
      <c r="R466" s="873">
        <v>4325</v>
      </c>
      <c r="S466" s="760">
        <f>N466*R466</f>
        <v>17300</v>
      </c>
      <c r="T466" s="684"/>
      <c r="U466" s="960"/>
      <c r="W466" s="686"/>
    </row>
    <row r="467" spans="1:23" ht="21" customHeight="1">
      <c r="A467" s="686" t="s">
        <v>1331</v>
      </c>
      <c r="B467" s="686" t="s">
        <v>1886</v>
      </c>
      <c r="C467" s="779" t="s">
        <v>1886</v>
      </c>
      <c r="D467" s="780" t="s">
        <v>807</v>
      </c>
      <c r="E467" s="781" t="s">
        <v>807</v>
      </c>
      <c r="F467" s="681" t="s">
        <v>330</v>
      </c>
      <c r="G467" s="682" t="s">
        <v>227</v>
      </c>
      <c r="H467" s="682" t="s">
        <v>363</v>
      </c>
      <c r="I467" s="682"/>
      <c r="J467" s="682"/>
      <c r="K467" s="682"/>
      <c r="L467" s="683"/>
      <c r="M467" s="684"/>
      <c r="N467" s="758">
        <v>18</v>
      </c>
      <c r="O467" s="991">
        <v>18</v>
      </c>
      <c r="P467" s="991">
        <f t="shared" si="56"/>
        <v>0</v>
      </c>
      <c r="Q467" s="860"/>
      <c r="R467" s="873">
        <v>37.5</v>
      </c>
      <c r="S467" s="760">
        <f>N467*R467</f>
        <v>675</v>
      </c>
      <c r="T467" s="684"/>
      <c r="U467" s="960"/>
      <c r="W467" s="686"/>
    </row>
    <row r="468" spans="1:23" ht="21" customHeight="1">
      <c r="B468" s="686" t="s">
        <v>1886</v>
      </c>
      <c r="C468" s="779" t="s">
        <v>1886</v>
      </c>
      <c r="D468" s="780" t="s">
        <v>1892</v>
      </c>
      <c r="E468" s="781" t="s">
        <v>813</v>
      </c>
      <c r="F468" s="681" t="s">
        <v>2295</v>
      </c>
      <c r="G468" s="682" t="s">
        <v>227</v>
      </c>
      <c r="H468" s="682" t="s">
        <v>389</v>
      </c>
      <c r="I468" s="682" t="s">
        <v>227</v>
      </c>
      <c r="J468" s="682" t="s">
        <v>390</v>
      </c>
      <c r="K468" s="682"/>
      <c r="L468" s="683"/>
      <c r="M468" s="684"/>
      <c r="N468" s="758">
        <v>2</v>
      </c>
      <c r="O468" s="991">
        <v>2</v>
      </c>
      <c r="P468" s="991">
        <f t="shared" si="56"/>
        <v>0</v>
      </c>
      <c r="Q468" s="860"/>
      <c r="R468" s="873">
        <v>6875</v>
      </c>
      <c r="S468" s="760">
        <f>N468*R468</f>
        <v>13750</v>
      </c>
      <c r="T468" s="684"/>
      <c r="U468" s="960"/>
      <c r="W468" s="686"/>
    </row>
    <row r="469" spans="1:23" ht="21" customHeight="1">
      <c r="B469" s="686" t="s">
        <v>1886</v>
      </c>
      <c r="C469" s="779" t="s">
        <v>1886</v>
      </c>
      <c r="D469" s="780" t="s">
        <v>1892</v>
      </c>
      <c r="E469" s="781" t="s">
        <v>813</v>
      </c>
      <c r="F469" s="681" t="s">
        <v>2296</v>
      </c>
      <c r="G469" s="682" t="s">
        <v>227</v>
      </c>
      <c r="H469" s="682" t="s">
        <v>389</v>
      </c>
      <c r="I469" s="682" t="s">
        <v>227</v>
      </c>
      <c r="J469" s="682" t="s">
        <v>1500</v>
      </c>
      <c r="K469" s="682"/>
      <c r="L469" s="683"/>
      <c r="M469" s="684"/>
      <c r="N469" s="758">
        <v>2</v>
      </c>
      <c r="O469" s="991">
        <v>2</v>
      </c>
      <c r="P469" s="991">
        <f t="shared" si="56"/>
        <v>0</v>
      </c>
      <c r="Q469" s="860"/>
      <c r="R469" s="873">
        <v>6875</v>
      </c>
      <c r="S469" s="760">
        <f>N469*R469</f>
        <v>13750</v>
      </c>
      <c r="T469" s="684"/>
      <c r="U469" s="960"/>
      <c r="W469" s="686"/>
    </row>
    <row r="470" spans="1:23" ht="21" customHeight="1">
      <c r="A470" s="686" t="s">
        <v>1324</v>
      </c>
      <c r="B470" s="686" t="s">
        <v>1886</v>
      </c>
      <c r="C470" s="779" t="s">
        <v>1886</v>
      </c>
      <c r="D470" s="780" t="s">
        <v>1893</v>
      </c>
      <c r="E470" s="781" t="s">
        <v>795</v>
      </c>
      <c r="F470" s="681">
        <v>16</v>
      </c>
      <c r="G470" s="682" t="s">
        <v>227</v>
      </c>
      <c r="H470" s="682">
        <v>92</v>
      </c>
      <c r="I470" s="682" t="s">
        <v>227</v>
      </c>
      <c r="J470" s="682"/>
      <c r="K470" s="682"/>
      <c r="L470" s="683">
        <v>168</v>
      </c>
      <c r="M470" s="684"/>
      <c r="N470" s="758">
        <v>2</v>
      </c>
      <c r="O470" s="991">
        <v>2</v>
      </c>
      <c r="P470" s="991">
        <f t="shared" si="56"/>
        <v>0</v>
      </c>
      <c r="Q470" s="860">
        <f>F470*H470*L470*0.00000785*N470</f>
        <v>3.8825471999999999</v>
      </c>
      <c r="R470" s="873">
        <v>1044</v>
      </c>
      <c r="S470" s="760">
        <f>Q470*R470</f>
        <v>4053.3792767999998</v>
      </c>
      <c r="T470" s="684"/>
      <c r="U470" s="960"/>
      <c r="W470" s="686"/>
    </row>
    <row r="471" spans="1:23" ht="21" customHeight="1">
      <c r="B471" s="686" t="s">
        <v>1886</v>
      </c>
      <c r="C471" s="779" t="s">
        <v>1886</v>
      </c>
      <c r="D471" s="780" t="s">
        <v>1894</v>
      </c>
      <c r="E471" s="781" t="s">
        <v>797</v>
      </c>
      <c r="F471" s="681" t="s">
        <v>2288</v>
      </c>
      <c r="G471" s="682" t="s">
        <v>227</v>
      </c>
      <c r="H471" s="682"/>
      <c r="I471" s="682"/>
      <c r="J471" s="682"/>
      <c r="K471" s="682"/>
      <c r="L471" s="683">
        <v>33</v>
      </c>
      <c r="M471" s="684"/>
      <c r="N471" s="758">
        <v>2</v>
      </c>
      <c r="O471" s="991">
        <v>2</v>
      </c>
      <c r="P471" s="991">
        <f t="shared" si="56"/>
        <v>0</v>
      </c>
      <c r="Q471" s="860"/>
      <c r="R471" s="873">
        <v>1446</v>
      </c>
      <c r="S471" s="760">
        <f t="shared" ref="S471:S502" si="59">N471*R471</f>
        <v>2892</v>
      </c>
      <c r="T471" s="684"/>
      <c r="U471" s="960"/>
      <c r="W471" s="686"/>
    </row>
    <row r="472" spans="1:23" ht="21" customHeight="1">
      <c r="B472" s="686" t="s">
        <v>1886</v>
      </c>
      <c r="C472" s="779" t="s">
        <v>1886</v>
      </c>
      <c r="D472" s="780" t="s">
        <v>815</v>
      </c>
      <c r="E472" s="781" t="s">
        <v>815</v>
      </c>
      <c r="F472" s="681" t="s">
        <v>1501</v>
      </c>
      <c r="G472" s="682"/>
      <c r="H472" s="682"/>
      <c r="I472" s="682"/>
      <c r="J472" s="682"/>
      <c r="K472" s="682"/>
      <c r="L472" s="683"/>
      <c r="M472" s="684"/>
      <c r="N472" s="758">
        <v>2</v>
      </c>
      <c r="O472" s="991">
        <v>2</v>
      </c>
      <c r="P472" s="991">
        <f t="shared" si="56"/>
        <v>0</v>
      </c>
      <c r="Q472" s="860"/>
      <c r="R472" s="873">
        <v>312</v>
      </c>
      <c r="S472" s="760">
        <f t="shared" si="59"/>
        <v>624</v>
      </c>
      <c r="T472" s="684"/>
      <c r="U472" s="960"/>
      <c r="W472" s="686"/>
    </row>
    <row r="473" spans="1:23" ht="21" customHeight="1">
      <c r="A473" s="686" t="s">
        <v>1332</v>
      </c>
      <c r="B473" s="686" t="s">
        <v>1886</v>
      </c>
      <c r="C473" s="779" t="s">
        <v>1886</v>
      </c>
      <c r="D473" s="780" t="s">
        <v>802</v>
      </c>
      <c r="E473" s="781" t="s">
        <v>802</v>
      </c>
      <c r="F473" s="681">
        <v>6010</v>
      </c>
      <c r="G473" s="682"/>
      <c r="H473" s="682"/>
      <c r="I473" s="682"/>
      <c r="J473" s="682"/>
      <c r="K473" s="682"/>
      <c r="L473" s="683"/>
      <c r="M473" s="684"/>
      <c r="N473" s="758">
        <v>2</v>
      </c>
      <c r="O473" s="991">
        <v>2</v>
      </c>
      <c r="P473" s="991">
        <f t="shared" si="56"/>
        <v>0</v>
      </c>
      <c r="Q473" s="860"/>
      <c r="R473" s="873">
        <v>8730</v>
      </c>
      <c r="S473" s="760">
        <f t="shared" si="59"/>
        <v>17460</v>
      </c>
      <c r="T473" s="684"/>
      <c r="U473" s="960"/>
      <c r="W473" s="686"/>
    </row>
    <row r="474" spans="1:23" ht="21" customHeight="1">
      <c r="A474" s="686" t="s">
        <v>1333</v>
      </c>
      <c r="B474" s="686" t="s">
        <v>1886</v>
      </c>
      <c r="C474" s="779" t="s">
        <v>1886</v>
      </c>
      <c r="D474" s="780" t="s">
        <v>804</v>
      </c>
      <c r="E474" s="781" t="s">
        <v>798</v>
      </c>
      <c r="F474" s="681" t="s">
        <v>341</v>
      </c>
      <c r="G474" s="682" t="s">
        <v>227</v>
      </c>
      <c r="H474" s="682" t="s">
        <v>331</v>
      </c>
      <c r="I474" s="682"/>
      <c r="J474" s="682"/>
      <c r="K474" s="682"/>
      <c r="L474" s="683"/>
      <c r="M474" s="684"/>
      <c r="N474" s="758">
        <v>4</v>
      </c>
      <c r="O474" s="991">
        <v>4</v>
      </c>
      <c r="P474" s="991">
        <f t="shared" si="56"/>
        <v>0</v>
      </c>
      <c r="Q474" s="860"/>
      <c r="R474" s="873">
        <v>51</v>
      </c>
      <c r="S474" s="760">
        <f t="shared" si="59"/>
        <v>204</v>
      </c>
      <c r="T474" s="684"/>
      <c r="U474" s="960"/>
      <c r="W474" s="686"/>
    </row>
    <row r="475" spans="1:23" ht="21" customHeight="1">
      <c r="A475" s="686" t="s">
        <v>1334</v>
      </c>
      <c r="B475" s="686" t="s">
        <v>1886</v>
      </c>
      <c r="C475" s="779" t="s">
        <v>1886</v>
      </c>
      <c r="D475" s="780" t="s">
        <v>799</v>
      </c>
      <c r="E475" s="781" t="s">
        <v>799</v>
      </c>
      <c r="F475" s="681" t="s">
        <v>341</v>
      </c>
      <c r="G475" s="682"/>
      <c r="H475" s="682"/>
      <c r="I475" s="682"/>
      <c r="J475" s="682"/>
      <c r="K475" s="682"/>
      <c r="L475" s="683"/>
      <c r="M475" s="684"/>
      <c r="N475" s="758">
        <v>4</v>
      </c>
      <c r="O475" s="991">
        <v>4</v>
      </c>
      <c r="P475" s="991">
        <f t="shared" si="56"/>
        <v>0</v>
      </c>
      <c r="Q475" s="860"/>
      <c r="R475" s="873">
        <v>41.2</v>
      </c>
      <c r="S475" s="760">
        <f t="shared" si="59"/>
        <v>164.8</v>
      </c>
      <c r="T475" s="684"/>
      <c r="U475" s="960"/>
      <c r="W475" s="686"/>
    </row>
    <row r="476" spans="1:23" ht="21" customHeight="1">
      <c r="A476" s="686" t="s">
        <v>1335</v>
      </c>
      <c r="B476" s="686" t="s">
        <v>1886</v>
      </c>
      <c r="C476" s="779" t="s">
        <v>1886</v>
      </c>
      <c r="D476" s="780" t="s">
        <v>801</v>
      </c>
      <c r="E476" s="781" t="s">
        <v>801</v>
      </c>
      <c r="F476" s="681" t="s">
        <v>341</v>
      </c>
      <c r="G476" s="682"/>
      <c r="H476" s="682"/>
      <c r="I476" s="682"/>
      <c r="J476" s="682"/>
      <c r="K476" s="682"/>
      <c r="L476" s="683"/>
      <c r="M476" s="684"/>
      <c r="N476" s="758">
        <v>8</v>
      </c>
      <c r="O476" s="991">
        <v>8</v>
      </c>
      <c r="P476" s="991">
        <f t="shared" si="56"/>
        <v>0</v>
      </c>
      <c r="Q476" s="860"/>
      <c r="R476" s="873">
        <v>7.4</v>
      </c>
      <c r="S476" s="760">
        <f t="shared" si="59"/>
        <v>59.2</v>
      </c>
      <c r="T476" s="684"/>
      <c r="U476" s="960"/>
      <c r="W476" s="686"/>
    </row>
    <row r="477" spans="1:23" ht="21" customHeight="1">
      <c r="B477" s="686" t="s">
        <v>1886</v>
      </c>
      <c r="C477" s="779" t="s">
        <v>1886</v>
      </c>
      <c r="D477" s="780" t="s">
        <v>1895</v>
      </c>
      <c r="E477" s="781" t="s">
        <v>795</v>
      </c>
      <c r="F477" s="681">
        <v>8</v>
      </c>
      <c r="G477" s="682" t="s">
        <v>227</v>
      </c>
      <c r="H477" s="682">
        <v>260</v>
      </c>
      <c r="I477" s="682" t="s">
        <v>227</v>
      </c>
      <c r="J477" s="682"/>
      <c r="K477" s="682"/>
      <c r="L477" s="683">
        <v>310</v>
      </c>
      <c r="M477" s="684"/>
      <c r="N477" s="758">
        <v>2</v>
      </c>
      <c r="O477" s="991">
        <v>2</v>
      </c>
      <c r="P477" s="991">
        <f t="shared" si="56"/>
        <v>0</v>
      </c>
      <c r="Q477" s="764"/>
      <c r="R477" s="873">
        <v>1870</v>
      </c>
      <c r="S477" s="760">
        <f t="shared" si="59"/>
        <v>3740</v>
      </c>
      <c r="T477" s="684"/>
      <c r="U477" s="960"/>
      <c r="W477" s="686"/>
    </row>
    <row r="478" spans="1:23" ht="21" customHeight="1">
      <c r="B478" s="686" t="s">
        <v>1886</v>
      </c>
      <c r="C478" s="779" t="s">
        <v>1886</v>
      </c>
      <c r="D478" s="780" t="s">
        <v>1895</v>
      </c>
      <c r="E478" s="781" t="s">
        <v>798</v>
      </c>
      <c r="F478" s="681" t="s">
        <v>338</v>
      </c>
      <c r="G478" s="682" t="s">
        <v>227</v>
      </c>
      <c r="H478" s="682" t="s">
        <v>357</v>
      </c>
      <c r="I478" s="682"/>
      <c r="J478" s="682"/>
      <c r="K478" s="682"/>
      <c r="L478" s="683"/>
      <c r="M478" s="684"/>
      <c r="N478" s="758">
        <v>10</v>
      </c>
      <c r="O478" s="991">
        <v>10</v>
      </c>
      <c r="P478" s="991">
        <f t="shared" si="56"/>
        <v>0</v>
      </c>
      <c r="Q478" s="860"/>
      <c r="R478" s="873">
        <v>103</v>
      </c>
      <c r="S478" s="760">
        <f t="shared" si="59"/>
        <v>1030</v>
      </c>
      <c r="T478" s="684"/>
      <c r="U478" s="960"/>
      <c r="W478" s="686"/>
    </row>
    <row r="479" spans="1:23" ht="21" customHeight="1">
      <c r="B479" s="686" t="s">
        <v>1886</v>
      </c>
      <c r="C479" s="779" t="s">
        <v>1886</v>
      </c>
      <c r="D479" s="780" t="s">
        <v>1895</v>
      </c>
      <c r="E479" s="781" t="s">
        <v>799</v>
      </c>
      <c r="F479" s="681" t="s">
        <v>338</v>
      </c>
      <c r="G479" s="682"/>
      <c r="H479" s="682"/>
      <c r="I479" s="682"/>
      <c r="J479" s="682"/>
      <c r="K479" s="682"/>
      <c r="L479" s="683"/>
      <c r="M479" s="684"/>
      <c r="N479" s="758">
        <v>10</v>
      </c>
      <c r="O479" s="991">
        <v>10</v>
      </c>
      <c r="P479" s="991">
        <f t="shared" si="56"/>
        <v>0</v>
      </c>
      <c r="Q479" s="860"/>
      <c r="R479" s="873">
        <v>31</v>
      </c>
      <c r="S479" s="760">
        <f t="shared" si="59"/>
        <v>310</v>
      </c>
      <c r="T479" s="684"/>
      <c r="U479" s="960"/>
      <c r="W479" s="686"/>
    </row>
    <row r="480" spans="1:23" ht="21" customHeight="1">
      <c r="B480" s="686" t="s">
        <v>1886</v>
      </c>
      <c r="C480" s="779" t="s">
        <v>1886</v>
      </c>
      <c r="D480" s="780" t="s">
        <v>1895</v>
      </c>
      <c r="E480" s="781" t="s">
        <v>800</v>
      </c>
      <c r="F480" s="681" t="s">
        <v>338</v>
      </c>
      <c r="G480" s="682"/>
      <c r="H480" s="682"/>
      <c r="I480" s="682"/>
      <c r="J480" s="682"/>
      <c r="K480" s="682"/>
      <c r="L480" s="683"/>
      <c r="M480" s="684"/>
      <c r="N480" s="758">
        <v>10</v>
      </c>
      <c r="O480" s="991">
        <v>10</v>
      </c>
      <c r="P480" s="991">
        <f t="shared" si="56"/>
        <v>0</v>
      </c>
      <c r="Q480" s="860"/>
      <c r="R480" s="873">
        <v>30</v>
      </c>
      <c r="S480" s="760">
        <f t="shared" si="59"/>
        <v>300</v>
      </c>
      <c r="T480" s="684"/>
      <c r="U480" s="960"/>
      <c r="W480" s="686"/>
    </row>
    <row r="481" spans="1:23" ht="21" customHeight="1">
      <c r="B481" s="686" t="s">
        <v>1886</v>
      </c>
      <c r="C481" s="779" t="s">
        <v>1886</v>
      </c>
      <c r="D481" s="780" t="s">
        <v>1895</v>
      </c>
      <c r="E481" s="781" t="s">
        <v>801</v>
      </c>
      <c r="F481" s="681" t="s">
        <v>338</v>
      </c>
      <c r="G481" s="682"/>
      <c r="H481" s="682"/>
      <c r="I481" s="682"/>
      <c r="J481" s="682"/>
      <c r="K481" s="682"/>
      <c r="L481" s="683"/>
      <c r="M481" s="684"/>
      <c r="N481" s="758">
        <v>20</v>
      </c>
      <c r="O481" s="991">
        <v>20</v>
      </c>
      <c r="P481" s="991">
        <f t="shared" si="56"/>
        <v>0</v>
      </c>
      <c r="Q481" s="860"/>
      <c r="R481" s="873">
        <v>26</v>
      </c>
      <c r="S481" s="760">
        <f t="shared" si="59"/>
        <v>520</v>
      </c>
      <c r="T481" s="684"/>
      <c r="U481" s="960"/>
      <c r="W481" s="686"/>
    </row>
    <row r="482" spans="1:23" ht="21" customHeight="1">
      <c r="B482" s="686" t="s">
        <v>1896</v>
      </c>
      <c r="C482" s="779" t="s">
        <v>1896</v>
      </c>
      <c r="D482" s="780" t="s">
        <v>1830</v>
      </c>
      <c r="E482" s="781" t="s">
        <v>797</v>
      </c>
      <c r="F482" s="681">
        <v>50</v>
      </c>
      <c r="G482" s="682" t="s">
        <v>227</v>
      </c>
      <c r="H482" s="682"/>
      <c r="I482" s="682"/>
      <c r="J482" s="682"/>
      <c r="K482" s="682"/>
      <c r="L482" s="683">
        <v>4480</v>
      </c>
      <c r="M482" s="684"/>
      <c r="N482" s="758">
        <v>1</v>
      </c>
      <c r="O482" s="991">
        <v>1</v>
      </c>
      <c r="P482" s="991">
        <f t="shared" si="56"/>
        <v>0</v>
      </c>
      <c r="Q482" s="860"/>
      <c r="R482" s="873">
        <v>136186</v>
      </c>
      <c r="S482" s="760">
        <f t="shared" si="59"/>
        <v>136186</v>
      </c>
      <c r="T482" s="684"/>
      <c r="U482" s="960"/>
      <c r="W482" s="686"/>
    </row>
    <row r="483" spans="1:23" ht="21" customHeight="1">
      <c r="B483" s="686" t="s">
        <v>1896</v>
      </c>
      <c r="C483" s="779" t="s">
        <v>1896</v>
      </c>
      <c r="D483" s="780" t="s">
        <v>1897</v>
      </c>
      <c r="E483" s="781" t="s">
        <v>802</v>
      </c>
      <c r="F483" s="681" t="s">
        <v>388</v>
      </c>
      <c r="G483" s="682"/>
      <c r="H483" s="682"/>
      <c r="I483" s="682"/>
      <c r="J483" s="682"/>
      <c r="K483" s="682"/>
      <c r="L483" s="683"/>
      <c r="M483" s="684"/>
      <c r="N483" s="758">
        <v>2</v>
      </c>
      <c r="O483" s="991">
        <v>2</v>
      </c>
      <c r="P483" s="991">
        <f t="shared" si="56"/>
        <v>0</v>
      </c>
      <c r="Q483" s="860"/>
      <c r="R483" s="873">
        <v>18338</v>
      </c>
      <c r="S483" s="760">
        <f t="shared" si="59"/>
        <v>36676</v>
      </c>
      <c r="T483" s="684"/>
      <c r="U483" s="960"/>
      <c r="W483" s="686"/>
    </row>
    <row r="484" spans="1:23" ht="21" customHeight="1">
      <c r="A484" s="686" t="s">
        <v>1330</v>
      </c>
      <c r="B484" s="686" t="s">
        <v>1896</v>
      </c>
      <c r="C484" s="779" t="s">
        <v>1896</v>
      </c>
      <c r="D484" s="780" t="s">
        <v>798</v>
      </c>
      <c r="E484" s="781" t="s">
        <v>798</v>
      </c>
      <c r="F484" s="681" t="s">
        <v>333</v>
      </c>
      <c r="G484" s="682" t="s">
        <v>227</v>
      </c>
      <c r="H484" s="682" t="s">
        <v>345</v>
      </c>
      <c r="I484" s="682"/>
      <c r="J484" s="682"/>
      <c r="K484" s="682"/>
      <c r="L484" s="683"/>
      <c r="M484" s="684"/>
      <c r="N484" s="758">
        <v>4</v>
      </c>
      <c r="O484" s="991">
        <v>4</v>
      </c>
      <c r="P484" s="991">
        <f t="shared" si="56"/>
        <v>0</v>
      </c>
      <c r="Q484" s="860"/>
      <c r="R484" s="873">
        <v>225.5</v>
      </c>
      <c r="S484" s="760">
        <f t="shared" si="59"/>
        <v>902</v>
      </c>
      <c r="T484" s="684"/>
      <c r="U484" s="960"/>
      <c r="W484" s="686"/>
    </row>
    <row r="485" spans="1:23" ht="21" customHeight="1">
      <c r="B485" s="686" t="s">
        <v>1896</v>
      </c>
      <c r="C485" s="779" t="s">
        <v>1896</v>
      </c>
      <c r="D485" s="780" t="s">
        <v>800</v>
      </c>
      <c r="E485" s="781" t="s">
        <v>800</v>
      </c>
      <c r="F485" s="681" t="s">
        <v>333</v>
      </c>
      <c r="G485" s="682"/>
      <c r="H485" s="682"/>
      <c r="I485" s="682"/>
      <c r="J485" s="682"/>
      <c r="K485" s="682"/>
      <c r="L485" s="683"/>
      <c r="M485" s="684"/>
      <c r="N485" s="758">
        <v>4</v>
      </c>
      <c r="O485" s="991">
        <v>4</v>
      </c>
      <c r="P485" s="991">
        <f t="shared" si="56"/>
        <v>0</v>
      </c>
      <c r="Q485" s="860"/>
      <c r="R485" s="873">
        <v>72</v>
      </c>
      <c r="S485" s="760">
        <f t="shared" si="59"/>
        <v>288</v>
      </c>
      <c r="T485" s="684"/>
      <c r="U485" s="960"/>
      <c r="W485" s="686"/>
    </row>
    <row r="486" spans="1:23" ht="21" customHeight="1">
      <c r="B486" s="686" t="s">
        <v>1896</v>
      </c>
      <c r="C486" s="779" t="s">
        <v>1896</v>
      </c>
      <c r="D486" s="780" t="s">
        <v>801</v>
      </c>
      <c r="E486" s="781" t="s">
        <v>801</v>
      </c>
      <c r="F486" s="681" t="s">
        <v>333</v>
      </c>
      <c r="G486" s="682"/>
      <c r="H486" s="682"/>
      <c r="I486" s="682"/>
      <c r="J486" s="682"/>
      <c r="K486" s="682"/>
      <c r="L486" s="683"/>
      <c r="M486" s="684"/>
      <c r="N486" s="758">
        <v>4</v>
      </c>
      <c r="O486" s="991">
        <v>4</v>
      </c>
      <c r="P486" s="991">
        <f t="shared" si="56"/>
        <v>0</v>
      </c>
      <c r="Q486" s="861"/>
      <c r="R486" s="873">
        <v>52</v>
      </c>
      <c r="S486" s="760">
        <f t="shared" si="59"/>
        <v>208</v>
      </c>
      <c r="T486" s="684"/>
      <c r="U486" s="960"/>
      <c r="W486" s="686"/>
    </row>
    <row r="487" spans="1:23" ht="21" customHeight="1">
      <c r="B487" s="686" t="s">
        <v>1896</v>
      </c>
      <c r="C487" s="779" t="s">
        <v>1896</v>
      </c>
      <c r="D487" s="780" t="s">
        <v>1898</v>
      </c>
      <c r="E487" s="781" t="s">
        <v>1889</v>
      </c>
      <c r="F487" s="681" t="s">
        <v>1502</v>
      </c>
      <c r="G487" s="682"/>
      <c r="H487" s="682"/>
      <c r="I487" s="682"/>
      <c r="J487" s="682"/>
      <c r="K487" s="682"/>
      <c r="L487" s="683">
        <v>260</v>
      </c>
      <c r="M487" s="684" t="s">
        <v>350</v>
      </c>
      <c r="N487" s="758">
        <f>U5*2</f>
        <v>24</v>
      </c>
      <c r="O487" s="991">
        <v>24</v>
      </c>
      <c r="P487" s="991">
        <f t="shared" si="56"/>
        <v>0</v>
      </c>
      <c r="Q487" s="860"/>
      <c r="R487" s="873">
        <v>9513</v>
      </c>
      <c r="S487" s="760">
        <f t="shared" si="59"/>
        <v>228312</v>
      </c>
      <c r="T487" s="684"/>
      <c r="U487" s="960"/>
      <c r="W487" s="686"/>
    </row>
    <row r="488" spans="1:23" ht="21" customHeight="1">
      <c r="B488" s="686" t="s">
        <v>1896</v>
      </c>
      <c r="C488" s="779" t="s">
        <v>1896</v>
      </c>
      <c r="D488" s="780" t="s">
        <v>1898</v>
      </c>
      <c r="E488" s="781" t="s">
        <v>1499</v>
      </c>
      <c r="F488" s="681" t="s">
        <v>1503</v>
      </c>
      <c r="G488" s="682"/>
      <c r="H488" s="682"/>
      <c r="I488" s="682"/>
      <c r="J488" s="682"/>
      <c r="K488" s="682"/>
      <c r="L488" s="683"/>
      <c r="M488" s="684"/>
      <c r="N488" s="758">
        <f>N487*2</f>
        <v>48</v>
      </c>
      <c r="O488" s="991">
        <v>48</v>
      </c>
      <c r="P488" s="991">
        <f t="shared" ref="P488:P551" si="60">N488-O488</f>
        <v>0</v>
      </c>
      <c r="Q488" s="860"/>
      <c r="R488" s="873">
        <v>250</v>
      </c>
      <c r="S488" s="760">
        <f t="shared" si="59"/>
        <v>12000</v>
      </c>
      <c r="T488" s="684"/>
      <c r="U488" s="960"/>
      <c r="W488" s="686"/>
    </row>
    <row r="489" spans="1:23" ht="21" customHeight="1">
      <c r="B489" s="686" t="s">
        <v>1896</v>
      </c>
      <c r="C489" s="779" t="s">
        <v>1896</v>
      </c>
      <c r="D489" s="780" t="s">
        <v>1898</v>
      </c>
      <c r="E489" s="781" t="s">
        <v>797</v>
      </c>
      <c r="F489" s="681">
        <v>8</v>
      </c>
      <c r="G489" s="682" t="s">
        <v>227</v>
      </c>
      <c r="H489" s="682"/>
      <c r="I489" s="682"/>
      <c r="J489" s="682"/>
      <c r="K489" s="682"/>
      <c r="L489" s="683">
        <v>284</v>
      </c>
      <c r="M489" s="684" t="s">
        <v>350</v>
      </c>
      <c r="N489" s="758">
        <f>N487</f>
        <v>24</v>
      </c>
      <c r="O489" s="991">
        <v>24</v>
      </c>
      <c r="P489" s="991">
        <f t="shared" si="60"/>
        <v>0</v>
      </c>
      <c r="Q489" s="764"/>
      <c r="R489" s="873">
        <v>663</v>
      </c>
      <c r="S489" s="760">
        <f t="shared" si="59"/>
        <v>15912</v>
      </c>
      <c r="T489" s="684"/>
      <c r="U489" s="960"/>
      <c r="W489" s="686"/>
    </row>
    <row r="490" spans="1:23" ht="21" customHeight="1">
      <c r="B490" s="686" t="s">
        <v>1896</v>
      </c>
      <c r="C490" s="779" t="s">
        <v>1896</v>
      </c>
      <c r="D490" s="780" t="s">
        <v>1899</v>
      </c>
      <c r="E490" s="781" t="s">
        <v>813</v>
      </c>
      <c r="F490" s="681" t="s">
        <v>2337</v>
      </c>
      <c r="G490" s="682"/>
      <c r="H490" s="682"/>
      <c r="I490" s="682"/>
      <c r="J490" s="682"/>
      <c r="K490" s="682"/>
      <c r="L490" s="683"/>
      <c r="M490" s="684"/>
      <c r="N490" s="758">
        <f>U5*2</f>
        <v>24</v>
      </c>
      <c r="O490" s="991">
        <v>24</v>
      </c>
      <c r="P490" s="991">
        <f t="shared" si="60"/>
        <v>0</v>
      </c>
      <c r="Q490" s="860"/>
      <c r="R490" s="873">
        <v>4363</v>
      </c>
      <c r="S490" s="760">
        <f t="shared" si="59"/>
        <v>104712</v>
      </c>
      <c r="T490" s="684"/>
      <c r="U490" s="960"/>
      <c r="W490" s="686"/>
    </row>
    <row r="491" spans="1:23" ht="21" customHeight="1">
      <c r="A491" s="686" t="s">
        <v>1328</v>
      </c>
      <c r="B491" s="686" t="s">
        <v>1896</v>
      </c>
      <c r="C491" s="779" t="s">
        <v>1896</v>
      </c>
      <c r="D491" s="780" t="s">
        <v>799</v>
      </c>
      <c r="E491" s="781" t="s">
        <v>799</v>
      </c>
      <c r="F491" s="681" t="s">
        <v>330</v>
      </c>
      <c r="G491" s="682"/>
      <c r="H491" s="682"/>
      <c r="I491" s="682"/>
      <c r="J491" s="682"/>
      <c r="K491" s="682"/>
      <c r="L491" s="683"/>
      <c r="M491" s="684"/>
      <c r="N491" s="758">
        <f>N490*2</f>
        <v>48</v>
      </c>
      <c r="O491" s="991">
        <v>48</v>
      </c>
      <c r="P491" s="991">
        <f t="shared" si="60"/>
        <v>0</v>
      </c>
      <c r="Q491" s="860"/>
      <c r="R491" s="873">
        <v>41.2</v>
      </c>
      <c r="S491" s="760">
        <f t="shared" si="59"/>
        <v>1977.6000000000001</v>
      </c>
      <c r="T491" s="684"/>
      <c r="U491" s="960"/>
      <c r="W491" s="686"/>
    </row>
    <row r="492" spans="1:23" ht="21" customHeight="1">
      <c r="B492" s="686" t="s">
        <v>1896</v>
      </c>
      <c r="C492" s="779" t="s">
        <v>1896</v>
      </c>
      <c r="D492" s="780" t="s">
        <v>800</v>
      </c>
      <c r="E492" s="781" t="s">
        <v>800</v>
      </c>
      <c r="F492" s="681" t="s">
        <v>330</v>
      </c>
      <c r="G492" s="682"/>
      <c r="H492" s="682"/>
      <c r="I492" s="682"/>
      <c r="J492" s="682"/>
      <c r="K492" s="682"/>
      <c r="L492" s="683"/>
      <c r="M492" s="684"/>
      <c r="N492" s="758">
        <f>N490</f>
        <v>24</v>
      </c>
      <c r="O492" s="991">
        <v>24</v>
      </c>
      <c r="P492" s="991">
        <f t="shared" si="60"/>
        <v>0</v>
      </c>
      <c r="Q492" s="860"/>
      <c r="R492" s="873">
        <v>50</v>
      </c>
      <c r="S492" s="760">
        <f t="shared" si="59"/>
        <v>1200</v>
      </c>
      <c r="T492" s="684"/>
      <c r="U492" s="960"/>
      <c r="W492" s="686"/>
    </row>
    <row r="493" spans="1:23" ht="21" customHeight="1">
      <c r="B493" s="686" t="s">
        <v>1896</v>
      </c>
      <c r="C493" s="779" t="s">
        <v>1896</v>
      </c>
      <c r="D493" s="780" t="s">
        <v>1900</v>
      </c>
      <c r="E493" s="781" t="s">
        <v>1752</v>
      </c>
      <c r="F493" s="681" t="s">
        <v>2335</v>
      </c>
      <c r="G493" s="682"/>
      <c r="H493" s="682"/>
      <c r="I493" s="682"/>
      <c r="J493" s="682"/>
      <c r="K493" s="682"/>
      <c r="L493" s="683"/>
      <c r="M493" s="684"/>
      <c r="N493" s="758">
        <v>1</v>
      </c>
      <c r="O493" s="991">
        <v>1</v>
      </c>
      <c r="P493" s="991">
        <f t="shared" si="60"/>
        <v>0</v>
      </c>
      <c r="Q493" s="860"/>
      <c r="R493" s="873">
        <v>4325</v>
      </c>
      <c r="S493" s="760">
        <f t="shared" si="59"/>
        <v>4325</v>
      </c>
      <c r="T493" s="684"/>
      <c r="U493" s="960"/>
      <c r="W493" s="686"/>
    </row>
    <row r="494" spans="1:23" ht="21" customHeight="1">
      <c r="B494" s="686" t="s">
        <v>1896</v>
      </c>
      <c r="C494" s="779" t="s">
        <v>1896</v>
      </c>
      <c r="D494" s="780" t="s">
        <v>1901</v>
      </c>
      <c r="E494" s="781" t="s">
        <v>1752</v>
      </c>
      <c r="F494" s="681" t="s">
        <v>2335</v>
      </c>
      <c r="G494" s="682"/>
      <c r="H494" s="682"/>
      <c r="I494" s="682"/>
      <c r="J494" s="682"/>
      <c r="K494" s="682"/>
      <c r="L494" s="683"/>
      <c r="M494" s="684"/>
      <c r="N494" s="758">
        <v>2</v>
      </c>
      <c r="O494" s="991">
        <v>2</v>
      </c>
      <c r="P494" s="991">
        <f t="shared" si="60"/>
        <v>0</v>
      </c>
      <c r="Q494" s="860"/>
      <c r="R494" s="873">
        <v>4325</v>
      </c>
      <c r="S494" s="760">
        <f t="shared" si="59"/>
        <v>8650</v>
      </c>
      <c r="T494" s="684"/>
      <c r="U494" s="960"/>
      <c r="W494" s="686"/>
    </row>
    <row r="495" spans="1:23" ht="21" customHeight="1">
      <c r="B495" s="686" t="s">
        <v>1896</v>
      </c>
      <c r="C495" s="779" t="s">
        <v>1896</v>
      </c>
      <c r="D495" s="780" t="s">
        <v>1892</v>
      </c>
      <c r="E495" s="781" t="s">
        <v>813</v>
      </c>
      <c r="F495" s="681" t="s">
        <v>2295</v>
      </c>
      <c r="G495" s="682" t="s">
        <v>227</v>
      </c>
      <c r="H495" s="682" t="s">
        <v>389</v>
      </c>
      <c r="I495" s="682" t="s">
        <v>227</v>
      </c>
      <c r="J495" s="682" t="s">
        <v>390</v>
      </c>
      <c r="K495" s="682"/>
      <c r="L495" s="683"/>
      <c r="M495" s="684"/>
      <c r="N495" s="758">
        <v>2</v>
      </c>
      <c r="O495" s="991">
        <v>2</v>
      </c>
      <c r="P495" s="991">
        <f t="shared" si="60"/>
        <v>0</v>
      </c>
      <c r="Q495" s="860"/>
      <c r="R495" s="873">
        <v>6875</v>
      </c>
      <c r="S495" s="760">
        <f t="shared" si="59"/>
        <v>13750</v>
      </c>
      <c r="T495" s="684"/>
      <c r="U495" s="960"/>
      <c r="W495" s="686"/>
    </row>
    <row r="496" spans="1:23" ht="21" customHeight="1">
      <c r="B496" s="686" t="s">
        <v>1896</v>
      </c>
      <c r="C496" s="779" t="s">
        <v>1896</v>
      </c>
      <c r="D496" s="780" t="s">
        <v>1902</v>
      </c>
      <c r="E496" s="781" t="s">
        <v>795</v>
      </c>
      <c r="F496" s="681">
        <v>16</v>
      </c>
      <c r="G496" s="682" t="s">
        <v>227</v>
      </c>
      <c r="H496" s="682">
        <v>92</v>
      </c>
      <c r="I496" s="682" t="s">
        <v>227</v>
      </c>
      <c r="J496" s="682"/>
      <c r="K496" s="682"/>
      <c r="L496" s="683">
        <v>168</v>
      </c>
      <c r="M496" s="684"/>
      <c r="N496" s="758">
        <v>1</v>
      </c>
      <c r="O496" s="991">
        <v>1</v>
      </c>
      <c r="P496" s="991">
        <f t="shared" si="60"/>
        <v>0</v>
      </c>
      <c r="Q496" s="860"/>
      <c r="R496" s="873">
        <v>389</v>
      </c>
      <c r="S496" s="760">
        <f t="shared" si="59"/>
        <v>389</v>
      </c>
      <c r="T496" s="684"/>
      <c r="U496" s="960"/>
      <c r="W496" s="686"/>
    </row>
    <row r="497" spans="1:23" ht="21" customHeight="1">
      <c r="B497" s="686" t="s">
        <v>1896</v>
      </c>
      <c r="C497" s="779" t="s">
        <v>1896</v>
      </c>
      <c r="D497" s="780" t="s">
        <v>1903</v>
      </c>
      <c r="E497" s="781" t="s">
        <v>798</v>
      </c>
      <c r="F497" s="681" t="s">
        <v>330</v>
      </c>
      <c r="G497" s="682" t="s">
        <v>227</v>
      </c>
      <c r="H497" s="682" t="s">
        <v>379</v>
      </c>
      <c r="I497" s="682"/>
      <c r="J497" s="682"/>
      <c r="K497" s="682"/>
      <c r="L497" s="683"/>
      <c r="M497" s="684"/>
      <c r="N497" s="758">
        <v>1</v>
      </c>
      <c r="O497" s="991">
        <v>1</v>
      </c>
      <c r="P497" s="991">
        <f t="shared" si="60"/>
        <v>0</v>
      </c>
      <c r="Q497" s="860"/>
      <c r="R497" s="873">
        <v>308</v>
      </c>
      <c r="S497" s="760">
        <f t="shared" si="59"/>
        <v>308</v>
      </c>
      <c r="T497" s="684"/>
      <c r="U497" s="960"/>
      <c r="W497" s="686"/>
    </row>
    <row r="498" spans="1:23" ht="21" customHeight="1">
      <c r="A498" s="686" t="s">
        <v>1328</v>
      </c>
      <c r="B498" s="686" t="s">
        <v>1896</v>
      </c>
      <c r="C498" s="779" t="s">
        <v>1896</v>
      </c>
      <c r="D498" s="780" t="s">
        <v>799</v>
      </c>
      <c r="E498" s="781" t="s">
        <v>799</v>
      </c>
      <c r="F498" s="681" t="s">
        <v>330</v>
      </c>
      <c r="G498" s="682"/>
      <c r="H498" s="682"/>
      <c r="I498" s="682"/>
      <c r="J498" s="682"/>
      <c r="K498" s="682"/>
      <c r="L498" s="683"/>
      <c r="M498" s="684"/>
      <c r="N498" s="758">
        <v>1</v>
      </c>
      <c r="O498" s="991">
        <v>1</v>
      </c>
      <c r="P498" s="991">
        <f t="shared" si="60"/>
        <v>0</v>
      </c>
      <c r="Q498" s="860"/>
      <c r="R498" s="873">
        <v>41.2</v>
      </c>
      <c r="S498" s="760">
        <f t="shared" si="59"/>
        <v>41.2</v>
      </c>
      <c r="T498" s="684"/>
      <c r="U498" s="960"/>
      <c r="W498" s="686"/>
    </row>
    <row r="499" spans="1:23" ht="21" customHeight="1">
      <c r="B499" s="686" t="s">
        <v>1896</v>
      </c>
      <c r="C499" s="779" t="s">
        <v>1896</v>
      </c>
      <c r="D499" s="780" t="s">
        <v>800</v>
      </c>
      <c r="E499" s="781" t="s">
        <v>800</v>
      </c>
      <c r="F499" s="681" t="s">
        <v>330</v>
      </c>
      <c r="G499" s="682"/>
      <c r="H499" s="682"/>
      <c r="I499" s="682"/>
      <c r="J499" s="682"/>
      <c r="K499" s="682"/>
      <c r="L499" s="683"/>
      <c r="M499" s="684"/>
      <c r="N499" s="758">
        <v>1</v>
      </c>
      <c r="O499" s="991">
        <v>1</v>
      </c>
      <c r="P499" s="991">
        <f t="shared" si="60"/>
        <v>0</v>
      </c>
      <c r="Q499" s="860"/>
      <c r="R499" s="873">
        <v>50</v>
      </c>
      <c r="S499" s="760">
        <f t="shared" si="59"/>
        <v>50</v>
      </c>
      <c r="T499" s="684"/>
      <c r="U499" s="960"/>
      <c r="W499" s="686"/>
    </row>
    <row r="500" spans="1:23" ht="21" customHeight="1">
      <c r="B500" s="686" t="s">
        <v>1896</v>
      </c>
      <c r="C500" s="779" t="s">
        <v>1896</v>
      </c>
      <c r="D500" s="780" t="s">
        <v>801</v>
      </c>
      <c r="E500" s="781" t="s">
        <v>801</v>
      </c>
      <c r="F500" s="681" t="s">
        <v>330</v>
      </c>
      <c r="G500" s="682"/>
      <c r="H500" s="682"/>
      <c r="I500" s="682"/>
      <c r="J500" s="682"/>
      <c r="K500" s="682"/>
      <c r="L500" s="683"/>
      <c r="M500" s="684"/>
      <c r="N500" s="758">
        <v>2</v>
      </c>
      <c r="O500" s="991">
        <v>2</v>
      </c>
      <c r="P500" s="991">
        <f t="shared" si="60"/>
        <v>0</v>
      </c>
      <c r="Q500" s="860"/>
      <c r="R500" s="873">
        <v>39</v>
      </c>
      <c r="S500" s="760">
        <f t="shared" si="59"/>
        <v>78</v>
      </c>
      <c r="T500" s="684"/>
      <c r="U500" s="960"/>
      <c r="W500" s="686"/>
    </row>
    <row r="501" spans="1:23" ht="21" customHeight="1">
      <c r="B501" s="686" t="s">
        <v>1896</v>
      </c>
      <c r="C501" s="779" t="s">
        <v>1896</v>
      </c>
      <c r="D501" s="780" t="s">
        <v>1894</v>
      </c>
      <c r="E501" s="781" t="s">
        <v>797</v>
      </c>
      <c r="F501" s="681" t="s">
        <v>2288</v>
      </c>
      <c r="G501" s="682" t="s">
        <v>227</v>
      </c>
      <c r="H501" s="682"/>
      <c r="I501" s="682"/>
      <c r="J501" s="682"/>
      <c r="K501" s="682"/>
      <c r="L501" s="683">
        <v>33</v>
      </c>
      <c r="M501" s="684"/>
      <c r="N501" s="758">
        <v>1</v>
      </c>
      <c r="O501" s="991">
        <v>1</v>
      </c>
      <c r="P501" s="991">
        <f t="shared" si="60"/>
        <v>0</v>
      </c>
      <c r="Q501" s="860"/>
      <c r="R501" s="873">
        <v>1446</v>
      </c>
      <c r="S501" s="760">
        <f t="shared" si="59"/>
        <v>1446</v>
      </c>
      <c r="T501" s="684"/>
      <c r="U501" s="960"/>
      <c r="W501" s="686"/>
    </row>
    <row r="502" spans="1:23" ht="21" customHeight="1">
      <c r="B502" s="686" t="s">
        <v>1896</v>
      </c>
      <c r="C502" s="779" t="s">
        <v>1896</v>
      </c>
      <c r="D502" s="780" t="s">
        <v>815</v>
      </c>
      <c r="E502" s="781" t="s">
        <v>815</v>
      </c>
      <c r="F502" s="681" t="s">
        <v>1501</v>
      </c>
      <c r="G502" s="682"/>
      <c r="H502" s="682"/>
      <c r="I502" s="682"/>
      <c r="J502" s="682"/>
      <c r="K502" s="682"/>
      <c r="L502" s="683"/>
      <c r="M502" s="684"/>
      <c r="N502" s="758">
        <v>1</v>
      </c>
      <c r="O502" s="991">
        <v>1</v>
      </c>
      <c r="P502" s="991">
        <f t="shared" si="60"/>
        <v>0</v>
      </c>
      <c r="Q502" s="860"/>
      <c r="R502" s="873">
        <v>312</v>
      </c>
      <c r="S502" s="760">
        <f t="shared" si="59"/>
        <v>312</v>
      </c>
      <c r="T502" s="684"/>
      <c r="U502" s="960"/>
      <c r="W502" s="686"/>
    </row>
    <row r="503" spans="1:23" ht="21" customHeight="1">
      <c r="B503" s="686" t="s">
        <v>1896</v>
      </c>
      <c r="C503" s="779" t="s">
        <v>1896</v>
      </c>
      <c r="D503" s="780" t="s">
        <v>1904</v>
      </c>
      <c r="E503" s="781" t="s">
        <v>802</v>
      </c>
      <c r="F503" s="681">
        <v>6010</v>
      </c>
      <c r="G503" s="682"/>
      <c r="H503" s="682"/>
      <c r="I503" s="682"/>
      <c r="J503" s="682"/>
      <c r="K503" s="682"/>
      <c r="L503" s="683"/>
      <c r="M503" s="684"/>
      <c r="N503" s="758">
        <v>1</v>
      </c>
      <c r="O503" s="991">
        <v>1</v>
      </c>
      <c r="P503" s="991">
        <f t="shared" si="60"/>
        <v>0</v>
      </c>
      <c r="Q503" s="860"/>
      <c r="R503" s="873">
        <v>8829</v>
      </c>
      <c r="S503" s="760">
        <f t="shared" ref="S503:S534" si="61">N503*R503</f>
        <v>8829</v>
      </c>
      <c r="T503" s="684"/>
      <c r="U503" s="960"/>
      <c r="W503" s="686"/>
    </row>
    <row r="504" spans="1:23" ht="21" customHeight="1">
      <c r="A504" s="686" t="s">
        <v>1333</v>
      </c>
      <c r="B504" s="686" t="s">
        <v>1896</v>
      </c>
      <c r="C504" s="779" t="s">
        <v>1896</v>
      </c>
      <c r="D504" s="780" t="s">
        <v>808</v>
      </c>
      <c r="E504" s="781" t="s">
        <v>798</v>
      </c>
      <c r="F504" s="681" t="s">
        <v>341</v>
      </c>
      <c r="G504" s="682" t="s">
        <v>227</v>
      </c>
      <c r="H504" s="682" t="s">
        <v>331</v>
      </c>
      <c r="I504" s="682"/>
      <c r="J504" s="682"/>
      <c r="K504" s="682"/>
      <c r="L504" s="683"/>
      <c r="M504" s="684"/>
      <c r="N504" s="758">
        <v>2</v>
      </c>
      <c r="O504" s="991">
        <v>2</v>
      </c>
      <c r="P504" s="991">
        <f t="shared" si="60"/>
        <v>0</v>
      </c>
      <c r="Q504" s="860"/>
      <c r="R504" s="873">
        <v>51</v>
      </c>
      <c r="S504" s="760">
        <f t="shared" si="61"/>
        <v>102</v>
      </c>
      <c r="T504" s="684"/>
      <c r="U504" s="960"/>
      <c r="W504" s="686"/>
    </row>
    <row r="505" spans="1:23" ht="21" customHeight="1">
      <c r="A505" s="686" t="s">
        <v>1334</v>
      </c>
      <c r="B505" s="686" t="s">
        <v>1896</v>
      </c>
      <c r="C505" s="779" t="s">
        <v>1896</v>
      </c>
      <c r="D505" s="780" t="s">
        <v>799</v>
      </c>
      <c r="E505" s="781" t="s">
        <v>799</v>
      </c>
      <c r="F505" s="681" t="s">
        <v>341</v>
      </c>
      <c r="G505" s="682"/>
      <c r="H505" s="682"/>
      <c r="I505" s="682"/>
      <c r="J505" s="682"/>
      <c r="K505" s="682"/>
      <c r="L505" s="683"/>
      <c r="M505" s="684"/>
      <c r="N505" s="758">
        <v>2</v>
      </c>
      <c r="O505" s="991">
        <v>2</v>
      </c>
      <c r="P505" s="991">
        <f t="shared" si="60"/>
        <v>0</v>
      </c>
      <c r="Q505" s="860"/>
      <c r="R505" s="873">
        <v>41.2</v>
      </c>
      <c r="S505" s="760">
        <f t="shared" si="61"/>
        <v>82.4</v>
      </c>
      <c r="T505" s="684"/>
      <c r="U505" s="960"/>
      <c r="W505" s="686"/>
    </row>
    <row r="506" spans="1:23" ht="21" customHeight="1">
      <c r="A506" s="686" t="s">
        <v>1339</v>
      </c>
      <c r="B506" s="686" t="s">
        <v>1896</v>
      </c>
      <c r="C506" s="779" t="s">
        <v>1896</v>
      </c>
      <c r="D506" s="780" t="s">
        <v>800</v>
      </c>
      <c r="E506" s="781" t="s">
        <v>800</v>
      </c>
      <c r="F506" s="681" t="s">
        <v>341</v>
      </c>
      <c r="G506" s="682"/>
      <c r="H506" s="682"/>
      <c r="I506" s="682"/>
      <c r="J506" s="682"/>
      <c r="K506" s="682"/>
      <c r="L506" s="683"/>
      <c r="M506" s="684"/>
      <c r="N506" s="758">
        <v>2</v>
      </c>
      <c r="O506" s="991">
        <v>2</v>
      </c>
      <c r="P506" s="991">
        <f t="shared" si="60"/>
        <v>0</v>
      </c>
      <c r="Q506" s="764"/>
      <c r="R506" s="873">
        <v>5.8</v>
      </c>
      <c r="S506" s="760">
        <f t="shared" si="61"/>
        <v>11.6</v>
      </c>
      <c r="T506" s="684"/>
      <c r="U506" s="960"/>
      <c r="W506" s="686"/>
    </row>
    <row r="507" spans="1:23" ht="21" customHeight="1">
      <c r="A507" s="686" t="s">
        <v>1335</v>
      </c>
      <c r="B507" s="686" t="s">
        <v>1896</v>
      </c>
      <c r="C507" s="779" t="s">
        <v>1896</v>
      </c>
      <c r="D507" s="780" t="s">
        <v>801</v>
      </c>
      <c r="E507" s="781" t="s">
        <v>801</v>
      </c>
      <c r="F507" s="681" t="s">
        <v>341</v>
      </c>
      <c r="G507" s="682"/>
      <c r="H507" s="682"/>
      <c r="I507" s="682"/>
      <c r="J507" s="682"/>
      <c r="K507" s="682"/>
      <c r="L507" s="683"/>
      <c r="M507" s="684"/>
      <c r="N507" s="758">
        <v>4</v>
      </c>
      <c r="O507" s="991">
        <v>4</v>
      </c>
      <c r="P507" s="991">
        <f t="shared" si="60"/>
        <v>0</v>
      </c>
      <c r="Q507" s="860"/>
      <c r="R507" s="873">
        <v>7.4</v>
      </c>
      <c r="S507" s="760">
        <f t="shared" si="61"/>
        <v>29.6</v>
      </c>
      <c r="T507" s="684"/>
      <c r="U507" s="960"/>
      <c r="W507" s="686"/>
    </row>
    <row r="508" spans="1:23" ht="21" customHeight="1">
      <c r="B508" s="686" t="s">
        <v>1905</v>
      </c>
      <c r="C508" s="779" t="s">
        <v>1905</v>
      </c>
      <c r="D508" s="780" t="s">
        <v>1906</v>
      </c>
      <c r="E508" s="781" t="s">
        <v>826</v>
      </c>
      <c r="F508" s="681" t="s">
        <v>391</v>
      </c>
      <c r="G508" s="682" t="s">
        <v>227</v>
      </c>
      <c r="H508" s="682"/>
      <c r="I508" s="682"/>
      <c r="J508" s="682" t="s">
        <v>2338</v>
      </c>
      <c r="K508" s="682"/>
      <c r="L508" s="683">
        <v>18</v>
      </c>
      <c r="M508" s="684" t="s">
        <v>350</v>
      </c>
      <c r="N508" s="758">
        <v>0.5</v>
      </c>
      <c r="O508" s="991">
        <v>0.5</v>
      </c>
      <c r="P508" s="991">
        <f t="shared" si="60"/>
        <v>0</v>
      </c>
      <c r="Q508" s="860"/>
      <c r="R508" s="873">
        <v>405901</v>
      </c>
      <c r="S508" s="760">
        <f t="shared" si="61"/>
        <v>202950.5</v>
      </c>
      <c r="T508" s="684"/>
      <c r="U508" s="960"/>
      <c r="W508" s="686"/>
    </row>
    <row r="509" spans="1:23" ht="21" customHeight="1">
      <c r="B509" s="686" t="s">
        <v>1905</v>
      </c>
      <c r="C509" s="779" t="s">
        <v>1905</v>
      </c>
      <c r="D509" s="780" t="s">
        <v>1907</v>
      </c>
      <c r="E509" s="781" t="s">
        <v>795</v>
      </c>
      <c r="F509" s="681">
        <v>12</v>
      </c>
      <c r="G509" s="682" t="s">
        <v>227</v>
      </c>
      <c r="H509" s="682">
        <v>120</v>
      </c>
      <c r="I509" s="682" t="s">
        <v>227</v>
      </c>
      <c r="J509" s="682"/>
      <c r="K509" s="682"/>
      <c r="L509" s="683">
        <v>2180</v>
      </c>
      <c r="M509" s="684"/>
      <c r="N509" s="758">
        <v>0.5</v>
      </c>
      <c r="O509" s="991">
        <v>0.5</v>
      </c>
      <c r="P509" s="991">
        <f t="shared" si="60"/>
        <v>0</v>
      </c>
      <c r="Q509" s="860"/>
      <c r="R509" s="873">
        <v>29365</v>
      </c>
      <c r="S509" s="760">
        <f t="shared" si="61"/>
        <v>14682.5</v>
      </c>
      <c r="T509" s="684"/>
      <c r="U509" s="960"/>
      <c r="W509" s="686"/>
    </row>
    <row r="510" spans="1:23" ht="21" customHeight="1">
      <c r="B510" s="686" t="s">
        <v>1905</v>
      </c>
      <c r="C510" s="779" t="s">
        <v>1905</v>
      </c>
      <c r="D510" s="780" t="s">
        <v>1907</v>
      </c>
      <c r="E510" s="781" t="s">
        <v>795</v>
      </c>
      <c r="F510" s="681">
        <v>12</v>
      </c>
      <c r="G510" s="682" t="s">
        <v>227</v>
      </c>
      <c r="H510" s="682">
        <v>200</v>
      </c>
      <c r="I510" s="682" t="s">
        <v>227</v>
      </c>
      <c r="J510" s="682"/>
      <c r="K510" s="682"/>
      <c r="L510" s="683">
        <v>490</v>
      </c>
      <c r="M510" s="684"/>
      <c r="N510" s="758">
        <v>0.5</v>
      </c>
      <c r="O510" s="991">
        <v>0.5</v>
      </c>
      <c r="P510" s="991">
        <f t="shared" si="60"/>
        <v>0</v>
      </c>
      <c r="Q510" s="860"/>
      <c r="R510" s="873">
        <v>11000</v>
      </c>
      <c r="S510" s="760">
        <f t="shared" si="61"/>
        <v>5500</v>
      </c>
      <c r="T510" s="684"/>
      <c r="U510" s="960"/>
      <c r="W510" s="686"/>
    </row>
    <row r="511" spans="1:23" ht="21" customHeight="1">
      <c r="B511" s="686" t="s">
        <v>1905</v>
      </c>
      <c r="C511" s="779" t="s">
        <v>1905</v>
      </c>
      <c r="D511" s="780" t="s">
        <v>1908</v>
      </c>
      <c r="E511" s="781" t="s">
        <v>770</v>
      </c>
      <c r="F511" s="681" t="s">
        <v>1182</v>
      </c>
      <c r="G511" s="682" t="s">
        <v>227</v>
      </c>
      <c r="H511" s="682">
        <v>90</v>
      </c>
      <c r="I511" s="682" t="s">
        <v>227</v>
      </c>
      <c r="J511" s="682">
        <v>90</v>
      </c>
      <c r="K511" s="682" t="s">
        <v>227</v>
      </c>
      <c r="L511" s="683">
        <v>60</v>
      </c>
      <c r="M511" s="684"/>
      <c r="N511" s="758">
        <v>1</v>
      </c>
      <c r="O511" s="991">
        <v>1</v>
      </c>
      <c r="P511" s="991">
        <f t="shared" si="60"/>
        <v>0</v>
      </c>
      <c r="Q511" s="860"/>
      <c r="R511" s="873">
        <v>593</v>
      </c>
      <c r="S511" s="760">
        <f t="shared" si="61"/>
        <v>593</v>
      </c>
      <c r="T511" s="684"/>
      <c r="U511" s="960"/>
      <c r="W511" s="686"/>
    </row>
    <row r="512" spans="1:23" ht="21" customHeight="1">
      <c r="B512" s="686" t="s">
        <v>1905</v>
      </c>
      <c r="C512" s="779" t="s">
        <v>1905</v>
      </c>
      <c r="D512" s="780" t="s">
        <v>339</v>
      </c>
      <c r="E512" s="781" t="s">
        <v>797</v>
      </c>
      <c r="F512" s="681" t="s">
        <v>2286</v>
      </c>
      <c r="G512" s="682" t="s">
        <v>227</v>
      </c>
      <c r="H512" s="682"/>
      <c r="I512" s="682"/>
      <c r="J512" s="682"/>
      <c r="K512" s="682"/>
      <c r="L512" s="683">
        <v>50</v>
      </c>
      <c r="M512" s="684" t="s">
        <v>344</v>
      </c>
      <c r="N512" s="758">
        <v>3</v>
      </c>
      <c r="O512" s="991">
        <v>3</v>
      </c>
      <c r="P512" s="991">
        <f t="shared" si="60"/>
        <v>0</v>
      </c>
      <c r="Q512" s="860"/>
      <c r="R512" s="873">
        <v>1256</v>
      </c>
      <c r="S512" s="760">
        <f t="shared" si="61"/>
        <v>3768</v>
      </c>
      <c r="T512" s="684"/>
      <c r="U512" s="960"/>
      <c r="W512" s="686"/>
    </row>
    <row r="513" spans="1:23" ht="21" customHeight="1">
      <c r="B513" s="686" t="s">
        <v>1905</v>
      </c>
      <c r="C513" s="779" t="s">
        <v>1905</v>
      </c>
      <c r="D513" s="780" t="s">
        <v>339</v>
      </c>
      <c r="E513" s="781" t="s">
        <v>797</v>
      </c>
      <c r="F513" s="681" t="s">
        <v>2289</v>
      </c>
      <c r="G513" s="682" t="s">
        <v>227</v>
      </c>
      <c r="H513" s="682"/>
      <c r="I513" s="682"/>
      <c r="J513" s="682"/>
      <c r="K513" s="682"/>
      <c r="L513" s="683">
        <v>14</v>
      </c>
      <c r="M513" s="684" t="s">
        <v>344</v>
      </c>
      <c r="N513" s="758">
        <v>2</v>
      </c>
      <c r="O513" s="991">
        <v>2</v>
      </c>
      <c r="P513" s="991">
        <f t="shared" si="60"/>
        <v>0</v>
      </c>
      <c r="Q513" s="860"/>
      <c r="R513" s="873">
        <v>155</v>
      </c>
      <c r="S513" s="760">
        <f t="shared" si="61"/>
        <v>310</v>
      </c>
      <c r="T513" s="684"/>
      <c r="U513" s="960"/>
      <c r="W513" s="686"/>
    </row>
    <row r="514" spans="1:23" ht="21" customHeight="1">
      <c r="B514" s="686" t="s">
        <v>1905</v>
      </c>
      <c r="C514" s="779" t="s">
        <v>1905</v>
      </c>
      <c r="D514" s="780" t="s">
        <v>1909</v>
      </c>
      <c r="E514" s="781" t="s">
        <v>797</v>
      </c>
      <c r="F514" s="681" t="s">
        <v>2289</v>
      </c>
      <c r="G514" s="682" t="s">
        <v>227</v>
      </c>
      <c r="H514" s="682"/>
      <c r="I514" s="682"/>
      <c r="J514" s="682"/>
      <c r="K514" s="682"/>
      <c r="L514" s="683">
        <v>73</v>
      </c>
      <c r="M514" s="684"/>
      <c r="N514" s="758">
        <v>2</v>
      </c>
      <c r="O514" s="991">
        <v>2</v>
      </c>
      <c r="P514" s="991">
        <f t="shared" si="60"/>
        <v>0</v>
      </c>
      <c r="Q514" s="860"/>
      <c r="R514" s="873">
        <v>800</v>
      </c>
      <c r="S514" s="760">
        <f t="shared" si="61"/>
        <v>1600</v>
      </c>
      <c r="T514" s="684"/>
      <c r="U514" s="960"/>
      <c r="W514" s="686"/>
    </row>
    <row r="515" spans="1:23" ht="21" customHeight="1">
      <c r="B515" s="686" t="s">
        <v>1905</v>
      </c>
      <c r="C515" s="779" t="s">
        <v>1905</v>
      </c>
      <c r="D515" s="780" t="s">
        <v>1910</v>
      </c>
      <c r="E515" s="781" t="s">
        <v>799</v>
      </c>
      <c r="F515" s="681" t="s">
        <v>347</v>
      </c>
      <c r="G515" s="682"/>
      <c r="H515" s="682"/>
      <c r="I515" s="682"/>
      <c r="J515" s="682"/>
      <c r="K515" s="682"/>
      <c r="L515" s="683"/>
      <c r="M515" s="684"/>
      <c r="N515" s="758">
        <v>2</v>
      </c>
      <c r="O515" s="991">
        <v>2</v>
      </c>
      <c r="P515" s="991">
        <f t="shared" si="60"/>
        <v>0</v>
      </c>
      <c r="Q515" s="860"/>
      <c r="R515" s="873">
        <v>94</v>
      </c>
      <c r="S515" s="760">
        <f t="shared" si="61"/>
        <v>188</v>
      </c>
      <c r="T515" s="684"/>
      <c r="U515" s="960"/>
      <c r="W515" s="686"/>
    </row>
    <row r="516" spans="1:23" ht="21" customHeight="1">
      <c r="B516" s="686" t="s">
        <v>1905</v>
      </c>
      <c r="C516" s="779" t="s">
        <v>1905</v>
      </c>
      <c r="D516" s="780" t="s">
        <v>800</v>
      </c>
      <c r="E516" s="781" t="s">
        <v>800</v>
      </c>
      <c r="F516" s="681" t="s">
        <v>347</v>
      </c>
      <c r="G516" s="682"/>
      <c r="H516" s="682"/>
      <c r="I516" s="682"/>
      <c r="J516" s="682"/>
      <c r="K516" s="682"/>
      <c r="L516" s="683"/>
      <c r="M516" s="684"/>
      <c r="N516" s="758">
        <v>2</v>
      </c>
      <c r="O516" s="991">
        <v>2</v>
      </c>
      <c r="P516" s="991">
        <f t="shared" si="60"/>
        <v>0</v>
      </c>
      <c r="Q516" s="860"/>
      <c r="R516" s="873">
        <v>98</v>
      </c>
      <c r="S516" s="760">
        <f t="shared" si="61"/>
        <v>196</v>
      </c>
      <c r="T516" s="684"/>
      <c r="U516" s="960"/>
      <c r="W516" s="686"/>
    </row>
    <row r="517" spans="1:23" ht="21" customHeight="1">
      <c r="B517" s="686" t="s">
        <v>1905</v>
      </c>
      <c r="C517" s="779" t="s">
        <v>1905</v>
      </c>
      <c r="D517" s="780" t="s">
        <v>801</v>
      </c>
      <c r="E517" s="781" t="s">
        <v>801</v>
      </c>
      <c r="F517" s="681" t="s">
        <v>347</v>
      </c>
      <c r="G517" s="682"/>
      <c r="H517" s="682"/>
      <c r="I517" s="682"/>
      <c r="J517" s="682"/>
      <c r="K517" s="682"/>
      <c r="L517" s="683"/>
      <c r="M517" s="684"/>
      <c r="N517" s="758">
        <v>2</v>
      </c>
      <c r="O517" s="991">
        <v>2</v>
      </c>
      <c r="P517" s="991">
        <f t="shared" si="60"/>
        <v>0</v>
      </c>
      <c r="Q517" s="860"/>
      <c r="R517" s="873">
        <v>65</v>
      </c>
      <c r="S517" s="760">
        <f t="shared" si="61"/>
        <v>130</v>
      </c>
      <c r="T517" s="684"/>
      <c r="U517" s="960"/>
      <c r="W517" s="686"/>
    </row>
    <row r="518" spans="1:23" ht="21" customHeight="1">
      <c r="B518" s="686" t="s">
        <v>1905</v>
      </c>
      <c r="C518" s="779" t="s">
        <v>1905</v>
      </c>
      <c r="D518" s="780" t="s">
        <v>815</v>
      </c>
      <c r="E518" s="781" t="s">
        <v>815</v>
      </c>
      <c r="F518" s="681" t="s">
        <v>1504</v>
      </c>
      <c r="G518" s="682"/>
      <c r="H518" s="682"/>
      <c r="I518" s="682"/>
      <c r="J518" s="682"/>
      <c r="K518" s="682"/>
      <c r="L518" s="683"/>
      <c r="M518" s="684"/>
      <c r="N518" s="758">
        <v>2</v>
      </c>
      <c r="O518" s="991">
        <v>2</v>
      </c>
      <c r="P518" s="991">
        <f t="shared" si="60"/>
        <v>0</v>
      </c>
      <c r="Q518" s="860"/>
      <c r="R518" s="873">
        <v>37</v>
      </c>
      <c r="S518" s="760">
        <f t="shared" si="61"/>
        <v>74</v>
      </c>
      <c r="T518" s="684"/>
      <c r="U518" s="960"/>
      <c r="W518" s="686"/>
    </row>
    <row r="519" spans="1:23" ht="21" customHeight="1">
      <c r="B519" s="686" t="s">
        <v>1905</v>
      </c>
      <c r="C519" s="779" t="s">
        <v>1905</v>
      </c>
      <c r="D519" s="780" t="s">
        <v>805</v>
      </c>
      <c r="E519" s="781" t="s">
        <v>805</v>
      </c>
      <c r="F519" s="681" t="s">
        <v>391</v>
      </c>
      <c r="G519" s="682" t="s">
        <v>227</v>
      </c>
      <c r="H519" s="682" t="s">
        <v>392</v>
      </c>
      <c r="I519" s="682"/>
      <c r="J519" s="682"/>
      <c r="K519" s="682"/>
      <c r="L519" s="683"/>
      <c r="M519" s="684"/>
      <c r="N519" s="758">
        <v>2</v>
      </c>
      <c r="O519" s="991">
        <v>2</v>
      </c>
      <c r="P519" s="991">
        <f t="shared" si="60"/>
        <v>0</v>
      </c>
      <c r="Q519" s="860"/>
      <c r="R519" s="873">
        <v>38748</v>
      </c>
      <c r="S519" s="760">
        <f t="shared" si="61"/>
        <v>77496</v>
      </c>
      <c r="T519" s="684"/>
      <c r="U519" s="960"/>
      <c r="W519" s="686"/>
    </row>
    <row r="520" spans="1:23" ht="21" customHeight="1">
      <c r="B520" s="686" t="s">
        <v>1905</v>
      </c>
      <c r="C520" s="779" t="s">
        <v>1905</v>
      </c>
      <c r="D520" s="780" t="s">
        <v>802</v>
      </c>
      <c r="E520" s="781" t="s">
        <v>802</v>
      </c>
      <c r="F520" s="681">
        <v>6204</v>
      </c>
      <c r="G520" s="682"/>
      <c r="H520" s="682"/>
      <c r="I520" s="682"/>
      <c r="J520" s="682"/>
      <c r="K520" s="682"/>
      <c r="L520" s="683"/>
      <c r="M520" s="684"/>
      <c r="N520" s="758">
        <v>2</v>
      </c>
      <c r="O520" s="991">
        <v>2</v>
      </c>
      <c r="P520" s="991">
        <f t="shared" si="60"/>
        <v>0</v>
      </c>
      <c r="Q520" s="860"/>
      <c r="R520" s="873">
        <v>3000</v>
      </c>
      <c r="S520" s="760">
        <f t="shared" si="61"/>
        <v>6000</v>
      </c>
      <c r="T520" s="684"/>
      <c r="U520" s="960"/>
      <c r="W520" s="686"/>
    </row>
    <row r="521" spans="1:23" ht="21" customHeight="1">
      <c r="B521" s="686" t="s">
        <v>1905</v>
      </c>
      <c r="C521" s="779" t="s">
        <v>1905</v>
      </c>
      <c r="D521" s="780" t="s">
        <v>804</v>
      </c>
      <c r="E521" s="781" t="s">
        <v>798</v>
      </c>
      <c r="F521" s="681" t="s">
        <v>330</v>
      </c>
      <c r="G521" s="682" t="s">
        <v>227</v>
      </c>
      <c r="H521" s="682" t="s">
        <v>1505</v>
      </c>
      <c r="I521" s="682"/>
      <c r="J521" s="682"/>
      <c r="K521" s="682"/>
      <c r="L521" s="683"/>
      <c r="M521" s="684"/>
      <c r="N521" s="758">
        <v>3</v>
      </c>
      <c r="O521" s="991">
        <v>3</v>
      </c>
      <c r="P521" s="991">
        <f t="shared" si="60"/>
        <v>0</v>
      </c>
      <c r="Q521" s="860"/>
      <c r="R521" s="873">
        <v>322</v>
      </c>
      <c r="S521" s="760">
        <f t="shared" si="61"/>
        <v>966</v>
      </c>
      <c r="T521" s="684"/>
      <c r="U521" s="960"/>
      <c r="W521" s="686"/>
    </row>
    <row r="522" spans="1:23" ht="21" customHeight="1">
      <c r="A522" s="686" t="s">
        <v>1328</v>
      </c>
      <c r="B522" s="686" t="s">
        <v>1905</v>
      </c>
      <c r="C522" s="779" t="s">
        <v>1905</v>
      </c>
      <c r="D522" s="780" t="s">
        <v>799</v>
      </c>
      <c r="E522" s="781" t="s">
        <v>799</v>
      </c>
      <c r="F522" s="681" t="s">
        <v>330</v>
      </c>
      <c r="G522" s="682"/>
      <c r="H522" s="682"/>
      <c r="I522" s="682"/>
      <c r="J522" s="682"/>
      <c r="K522" s="682"/>
      <c r="L522" s="683"/>
      <c r="M522" s="684"/>
      <c r="N522" s="758">
        <v>5</v>
      </c>
      <c r="O522" s="991">
        <v>5</v>
      </c>
      <c r="P522" s="991">
        <f t="shared" si="60"/>
        <v>0</v>
      </c>
      <c r="Q522" s="860"/>
      <c r="R522" s="873">
        <v>41.2</v>
      </c>
      <c r="S522" s="760">
        <f t="shared" si="61"/>
        <v>206</v>
      </c>
      <c r="T522" s="684"/>
      <c r="U522" s="960"/>
      <c r="W522" s="686"/>
    </row>
    <row r="523" spans="1:23" ht="21" customHeight="1">
      <c r="B523" s="686" t="s">
        <v>1905</v>
      </c>
      <c r="C523" s="779" t="s">
        <v>1905</v>
      </c>
      <c r="D523" s="780" t="s">
        <v>801</v>
      </c>
      <c r="E523" s="781" t="s">
        <v>801</v>
      </c>
      <c r="F523" s="681" t="s">
        <v>330</v>
      </c>
      <c r="G523" s="682"/>
      <c r="H523" s="682"/>
      <c r="I523" s="682"/>
      <c r="J523" s="682"/>
      <c r="K523" s="682"/>
      <c r="L523" s="683"/>
      <c r="M523" s="684"/>
      <c r="N523" s="758">
        <v>10</v>
      </c>
      <c r="O523" s="991">
        <v>10</v>
      </c>
      <c r="P523" s="991">
        <f t="shared" si="60"/>
        <v>0</v>
      </c>
      <c r="Q523" s="860"/>
      <c r="R523" s="873">
        <v>39</v>
      </c>
      <c r="S523" s="760">
        <f t="shared" si="61"/>
        <v>390</v>
      </c>
      <c r="T523" s="684"/>
      <c r="U523" s="960"/>
      <c r="W523" s="686"/>
    </row>
    <row r="524" spans="1:23" ht="21" customHeight="1">
      <c r="B524" s="686" t="s">
        <v>1905</v>
      </c>
      <c r="C524" s="779" t="s">
        <v>1905</v>
      </c>
      <c r="D524" s="780" t="s">
        <v>800</v>
      </c>
      <c r="E524" s="781" t="s">
        <v>800</v>
      </c>
      <c r="F524" s="681" t="s">
        <v>330</v>
      </c>
      <c r="G524" s="682"/>
      <c r="H524" s="682"/>
      <c r="I524" s="682"/>
      <c r="J524" s="682"/>
      <c r="K524" s="682"/>
      <c r="L524" s="683"/>
      <c r="M524" s="684"/>
      <c r="N524" s="758">
        <v>5</v>
      </c>
      <c r="O524" s="991">
        <v>5</v>
      </c>
      <c r="P524" s="991">
        <f t="shared" si="60"/>
        <v>0</v>
      </c>
      <c r="Q524" s="860"/>
      <c r="R524" s="873">
        <v>50</v>
      </c>
      <c r="S524" s="760">
        <f t="shared" si="61"/>
        <v>250</v>
      </c>
      <c r="T524" s="684"/>
      <c r="U524" s="960"/>
      <c r="W524" s="686"/>
    </row>
    <row r="525" spans="1:23" ht="21" customHeight="1">
      <c r="B525" s="686" t="s">
        <v>1905</v>
      </c>
      <c r="C525" s="779" t="s">
        <v>1905</v>
      </c>
      <c r="D525" s="780" t="s">
        <v>1911</v>
      </c>
      <c r="E525" s="781" t="s">
        <v>816</v>
      </c>
      <c r="F525" s="681" t="s">
        <v>338</v>
      </c>
      <c r="G525" s="682" t="s">
        <v>227</v>
      </c>
      <c r="H525" s="682"/>
      <c r="I525" s="682"/>
      <c r="J525" s="682"/>
      <c r="K525" s="682"/>
      <c r="L525" s="683">
        <v>150</v>
      </c>
      <c r="M525" s="684"/>
      <c r="N525" s="758">
        <v>1</v>
      </c>
      <c r="O525" s="991">
        <v>1</v>
      </c>
      <c r="P525" s="991">
        <f t="shared" si="60"/>
        <v>0</v>
      </c>
      <c r="Q525" s="860"/>
      <c r="R525" s="873">
        <v>183</v>
      </c>
      <c r="S525" s="760">
        <f t="shared" si="61"/>
        <v>183</v>
      </c>
      <c r="T525" s="684"/>
      <c r="U525" s="960"/>
      <c r="W525" s="686"/>
    </row>
    <row r="526" spans="1:23" ht="21" customHeight="1">
      <c r="B526" s="686" t="s">
        <v>1905</v>
      </c>
      <c r="C526" s="779" t="s">
        <v>1905</v>
      </c>
      <c r="D526" s="780" t="s">
        <v>1912</v>
      </c>
      <c r="E526" s="781" t="s">
        <v>797</v>
      </c>
      <c r="F526" s="681" t="s">
        <v>2286</v>
      </c>
      <c r="G526" s="682" t="s">
        <v>227</v>
      </c>
      <c r="H526" s="682"/>
      <c r="I526" s="682"/>
      <c r="J526" s="682"/>
      <c r="K526" s="682"/>
      <c r="L526" s="683">
        <v>8</v>
      </c>
      <c r="M526" s="684"/>
      <c r="N526" s="758">
        <v>1</v>
      </c>
      <c r="O526" s="991">
        <v>1</v>
      </c>
      <c r="P526" s="991">
        <f t="shared" si="60"/>
        <v>0</v>
      </c>
      <c r="Q526" s="860"/>
      <c r="R526" s="873">
        <v>243</v>
      </c>
      <c r="S526" s="760">
        <f t="shared" si="61"/>
        <v>243</v>
      </c>
      <c r="T526" s="684"/>
      <c r="U526" s="960"/>
      <c r="W526" s="686"/>
    </row>
    <row r="527" spans="1:23" ht="21" customHeight="1">
      <c r="A527" s="686" t="s">
        <v>1239</v>
      </c>
      <c r="B527" s="686" t="s">
        <v>1905</v>
      </c>
      <c r="C527" s="779" t="s">
        <v>1905</v>
      </c>
      <c r="D527" s="780" t="s">
        <v>799</v>
      </c>
      <c r="E527" s="781" t="s">
        <v>799</v>
      </c>
      <c r="F527" s="681" t="s">
        <v>338</v>
      </c>
      <c r="G527" s="682"/>
      <c r="H527" s="682"/>
      <c r="I527" s="682"/>
      <c r="J527" s="682"/>
      <c r="K527" s="682"/>
      <c r="L527" s="683"/>
      <c r="M527" s="684"/>
      <c r="N527" s="758">
        <v>1</v>
      </c>
      <c r="O527" s="991">
        <v>1</v>
      </c>
      <c r="P527" s="991">
        <f t="shared" si="60"/>
        <v>0</v>
      </c>
      <c r="Q527" s="860"/>
      <c r="R527" s="873">
        <v>28.7</v>
      </c>
      <c r="S527" s="760">
        <f t="shared" si="61"/>
        <v>28.7</v>
      </c>
      <c r="T527" s="684"/>
      <c r="U527" s="960"/>
      <c r="W527" s="686"/>
    </row>
    <row r="528" spans="1:23" ht="21" customHeight="1">
      <c r="B528" s="686" t="s">
        <v>1905</v>
      </c>
      <c r="C528" s="779" t="s">
        <v>1905</v>
      </c>
      <c r="D528" s="780" t="s">
        <v>801</v>
      </c>
      <c r="E528" s="781" t="s">
        <v>801</v>
      </c>
      <c r="F528" s="681" t="s">
        <v>338</v>
      </c>
      <c r="G528" s="682"/>
      <c r="H528" s="682"/>
      <c r="I528" s="682"/>
      <c r="J528" s="682"/>
      <c r="K528" s="682"/>
      <c r="L528" s="683"/>
      <c r="M528" s="684"/>
      <c r="N528" s="758">
        <v>1</v>
      </c>
      <c r="O528" s="991">
        <v>1</v>
      </c>
      <c r="P528" s="991">
        <f t="shared" si="60"/>
        <v>0</v>
      </c>
      <c r="Q528" s="860"/>
      <c r="R528" s="873">
        <v>26</v>
      </c>
      <c r="S528" s="760">
        <f t="shared" si="61"/>
        <v>26</v>
      </c>
      <c r="T528" s="684"/>
      <c r="U528" s="960"/>
      <c r="W528" s="686"/>
    </row>
    <row r="529" spans="1:23" ht="21" customHeight="1">
      <c r="B529" s="686" t="s">
        <v>1905</v>
      </c>
      <c r="C529" s="779" t="s">
        <v>1905</v>
      </c>
      <c r="D529" s="780" t="s">
        <v>800</v>
      </c>
      <c r="E529" s="781" t="s">
        <v>800</v>
      </c>
      <c r="F529" s="681" t="s">
        <v>338</v>
      </c>
      <c r="G529" s="682"/>
      <c r="H529" s="682"/>
      <c r="I529" s="682"/>
      <c r="J529" s="682"/>
      <c r="K529" s="682"/>
      <c r="L529" s="683"/>
      <c r="M529" s="684"/>
      <c r="N529" s="758">
        <v>1</v>
      </c>
      <c r="O529" s="991">
        <v>1</v>
      </c>
      <c r="P529" s="991">
        <f t="shared" si="60"/>
        <v>0</v>
      </c>
      <c r="Q529" s="860"/>
      <c r="R529" s="873">
        <v>30</v>
      </c>
      <c r="S529" s="760">
        <f t="shared" si="61"/>
        <v>30</v>
      </c>
      <c r="T529" s="684"/>
      <c r="U529" s="960"/>
      <c r="W529" s="686"/>
    </row>
    <row r="530" spans="1:23" ht="21" customHeight="1">
      <c r="B530" s="686" t="s">
        <v>1724</v>
      </c>
      <c r="C530" s="779" t="s">
        <v>1724</v>
      </c>
      <c r="D530" s="780" t="s">
        <v>1724</v>
      </c>
      <c r="E530" s="781" t="s">
        <v>797</v>
      </c>
      <c r="F530" s="681" t="s">
        <v>2287</v>
      </c>
      <c r="G530" s="682" t="s">
        <v>227</v>
      </c>
      <c r="H530" s="682"/>
      <c r="I530" s="682"/>
      <c r="J530" s="682"/>
      <c r="K530" s="682"/>
      <c r="L530" s="683">
        <v>4430</v>
      </c>
      <c r="M530" s="684"/>
      <c r="N530" s="758">
        <v>1</v>
      </c>
      <c r="O530" s="991">
        <v>1</v>
      </c>
      <c r="P530" s="991">
        <f t="shared" si="60"/>
        <v>0</v>
      </c>
      <c r="Q530" s="860"/>
      <c r="R530" s="873">
        <v>86308</v>
      </c>
      <c r="S530" s="760">
        <f t="shared" si="61"/>
        <v>86308</v>
      </c>
      <c r="T530" s="684"/>
      <c r="U530" s="960"/>
      <c r="W530" s="686"/>
    </row>
    <row r="531" spans="1:23" ht="21" customHeight="1">
      <c r="B531" s="686" t="s">
        <v>1724</v>
      </c>
      <c r="C531" s="779" t="s">
        <v>1724</v>
      </c>
      <c r="D531" s="780" t="s">
        <v>1897</v>
      </c>
      <c r="E531" s="781" t="s">
        <v>802</v>
      </c>
      <c r="F531" s="681" t="s">
        <v>1506</v>
      </c>
      <c r="G531" s="682"/>
      <c r="H531" s="682"/>
      <c r="I531" s="682"/>
      <c r="J531" s="682"/>
      <c r="K531" s="682"/>
      <c r="L531" s="683"/>
      <c r="M531" s="684"/>
      <c r="N531" s="758">
        <v>4</v>
      </c>
      <c r="O531" s="991">
        <v>4</v>
      </c>
      <c r="P531" s="991">
        <f t="shared" si="60"/>
        <v>0</v>
      </c>
      <c r="Q531" s="860"/>
      <c r="R531" s="873">
        <v>18076</v>
      </c>
      <c r="S531" s="760">
        <f t="shared" si="61"/>
        <v>72304</v>
      </c>
      <c r="T531" s="684"/>
      <c r="U531" s="960"/>
      <c r="W531" s="686"/>
    </row>
    <row r="532" spans="1:23" ht="21" customHeight="1">
      <c r="A532" s="686" t="s">
        <v>1314</v>
      </c>
      <c r="B532" s="686" t="s">
        <v>1724</v>
      </c>
      <c r="C532" s="779" t="s">
        <v>1724</v>
      </c>
      <c r="D532" s="780" t="s">
        <v>808</v>
      </c>
      <c r="E532" s="781" t="s">
        <v>798</v>
      </c>
      <c r="F532" s="681" t="s">
        <v>330</v>
      </c>
      <c r="G532" s="682" t="s">
        <v>227</v>
      </c>
      <c r="H532" s="682" t="s">
        <v>334</v>
      </c>
      <c r="I532" s="682"/>
      <c r="J532" s="682"/>
      <c r="K532" s="682"/>
      <c r="L532" s="683"/>
      <c r="M532" s="684"/>
      <c r="N532" s="758">
        <v>16</v>
      </c>
      <c r="O532" s="991">
        <v>16</v>
      </c>
      <c r="P532" s="991">
        <f t="shared" si="60"/>
        <v>0</v>
      </c>
      <c r="Q532" s="860"/>
      <c r="R532" s="873">
        <v>151.80000000000001</v>
      </c>
      <c r="S532" s="760">
        <f t="shared" si="61"/>
        <v>2428.8000000000002</v>
      </c>
      <c r="T532" s="684"/>
      <c r="U532" s="960"/>
      <c r="W532" s="686"/>
    </row>
    <row r="533" spans="1:23" ht="21" customHeight="1">
      <c r="A533" s="686" t="s">
        <v>1328</v>
      </c>
      <c r="B533" s="686" t="s">
        <v>1724</v>
      </c>
      <c r="C533" s="779" t="s">
        <v>1724</v>
      </c>
      <c r="D533" s="780" t="s">
        <v>799</v>
      </c>
      <c r="E533" s="781" t="s">
        <v>799</v>
      </c>
      <c r="F533" s="681" t="s">
        <v>330</v>
      </c>
      <c r="G533" s="682"/>
      <c r="H533" s="682"/>
      <c r="I533" s="682"/>
      <c r="J533" s="682"/>
      <c r="K533" s="682"/>
      <c r="L533" s="683"/>
      <c r="M533" s="684"/>
      <c r="N533" s="758">
        <v>16</v>
      </c>
      <c r="O533" s="991">
        <v>16</v>
      </c>
      <c r="P533" s="991">
        <f t="shared" si="60"/>
        <v>0</v>
      </c>
      <c r="Q533" s="860"/>
      <c r="R533" s="873">
        <v>41.2</v>
      </c>
      <c r="S533" s="760">
        <f t="shared" si="61"/>
        <v>659.2</v>
      </c>
      <c r="T533" s="684"/>
      <c r="U533" s="960"/>
      <c r="W533" s="686"/>
    </row>
    <row r="534" spans="1:23" ht="21" customHeight="1">
      <c r="A534" s="686" t="s">
        <v>1326</v>
      </c>
      <c r="B534" s="686" t="s">
        <v>1724</v>
      </c>
      <c r="C534" s="779" t="s">
        <v>1724</v>
      </c>
      <c r="D534" s="780" t="s">
        <v>801</v>
      </c>
      <c r="E534" s="781" t="s">
        <v>801</v>
      </c>
      <c r="F534" s="681" t="s">
        <v>330</v>
      </c>
      <c r="G534" s="682"/>
      <c r="H534" s="682"/>
      <c r="I534" s="682"/>
      <c r="J534" s="682"/>
      <c r="K534" s="682"/>
      <c r="L534" s="683"/>
      <c r="M534" s="684"/>
      <c r="N534" s="758">
        <v>24</v>
      </c>
      <c r="O534" s="991">
        <v>24</v>
      </c>
      <c r="P534" s="991">
        <f t="shared" si="60"/>
        <v>0</v>
      </c>
      <c r="Q534" s="860"/>
      <c r="R534" s="873">
        <v>22.9</v>
      </c>
      <c r="S534" s="760">
        <f t="shared" si="61"/>
        <v>549.59999999999991</v>
      </c>
      <c r="T534" s="684"/>
      <c r="U534" s="960"/>
      <c r="W534" s="686"/>
    </row>
    <row r="535" spans="1:23" ht="21" customHeight="1">
      <c r="A535" s="686" t="s">
        <v>1233</v>
      </c>
      <c r="B535" s="686" t="s">
        <v>1724</v>
      </c>
      <c r="C535" s="779" t="s">
        <v>1724</v>
      </c>
      <c r="D535" s="780" t="s">
        <v>800</v>
      </c>
      <c r="E535" s="781" t="s">
        <v>800</v>
      </c>
      <c r="F535" s="681" t="s">
        <v>330</v>
      </c>
      <c r="G535" s="682"/>
      <c r="H535" s="682"/>
      <c r="I535" s="682"/>
      <c r="J535" s="682"/>
      <c r="K535" s="682"/>
      <c r="L535" s="683"/>
      <c r="M535" s="684"/>
      <c r="N535" s="758">
        <v>12</v>
      </c>
      <c r="O535" s="991">
        <v>12</v>
      </c>
      <c r="P535" s="991">
        <f t="shared" si="60"/>
        <v>0</v>
      </c>
      <c r="Q535" s="860"/>
      <c r="R535" s="873">
        <v>14</v>
      </c>
      <c r="S535" s="760">
        <f t="shared" ref="S535:S542" si="62">N535*R535</f>
        <v>168</v>
      </c>
      <c r="T535" s="684"/>
      <c r="U535" s="960"/>
      <c r="W535" s="686"/>
    </row>
    <row r="536" spans="1:23" ht="21" customHeight="1">
      <c r="B536" s="686" t="s">
        <v>1724</v>
      </c>
      <c r="C536" s="779" t="s">
        <v>1724</v>
      </c>
      <c r="D536" s="780" t="s">
        <v>1832</v>
      </c>
      <c r="E536" s="781" t="s">
        <v>805</v>
      </c>
      <c r="F536" s="681" t="s">
        <v>391</v>
      </c>
      <c r="G536" s="682" t="s">
        <v>227</v>
      </c>
      <c r="H536" s="682" t="s">
        <v>392</v>
      </c>
      <c r="I536" s="682"/>
      <c r="J536" s="682"/>
      <c r="K536" s="682"/>
      <c r="L536" s="683"/>
      <c r="M536" s="684"/>
      <c r="N536" s="758">
        <v>1</v>
      </c>
      <c r="O536" s="991">
        <v>1</v>
      </c>
      <c r="P536" s="991">
        <f t="shared" si="60"/>
        <v>0</v>
      </c>
      <c r="Q536" s="862" t="s">
        <v>806</v>
      </c>
      <c r="R536" s="873">
        <v>38750</v>
      </c>
      <c r="S536" s="760">
        <f t="shared" si="62"/>
        <v>38750</v>
      </c>
      <c r="T536" s="684"/>
      <c r="U536" s="960"/>
      <c r="W536" s="686"/>
    </row>
    <row r="537" spans="1:23" ht="21" customHeight="1">
      <c r="A537" s="686" t="s">
        <v>1253</v>
      </c>
      <c r="B537" s="686" t="s">
        <v>1724</v>
      </c>
      <c r="C537" s="779" t="s">
        <v>1724</v>
      </c>
      <c r="D537" s="780" t="s">
        <v>1913</v>
      </c>
      <c r="E537" s="781" t="s">
        <v>807</v>
      </c>
      <c r="F537" s="681" t="s">
        <v>330</v>
      </c>
      <c r="G537" s="682" t="s">
        <v>227</v>
      </c>
      <c r="H537" s="682" t="s">
        <v>340</v>
      </c>
      <c r="I537" s="682"/>
      <c r="J537" s="682"/>
      <c r="K537" s="682"/>
      <c r="L537" s="683"/>
      <c r="M537" s="684"/>
      <c r="N537" s="758">
        <v>2</v>
      </c>
      <c r="O537" s="991">
        <v>2</v>
      </c>
      <c r="P537" s="991">
        <f t="shared" si="60"/>
        <v>0</v>
      </c>
      <c r="Q537" s="860"/>
      <c r="R537" s="873">
        <v>68.2</v>
      </c>
      <c r="S537" s="760">
        <f t="shared" si="62"/>
        <v>136.4</v>
      </c>
      <c r="T537" s="684"/>
      <c r="U537" s="960"/>
      <c r="W537" s="686"/>
    </row>
    <row r="538" spans="1:23" ht="21" customHeight="1">
      <c r="B538" s="686" t="s">
        <v>1724</v>
      </c>
      <c r="C538" s="779" t="s">
        <v>1724</v>
      </c>
      <c r="D538" s="780" t="s">
        <v>1914</v>
      </c>
      <c r="E538" s="781" t="s">
        <v>797</v>
      </c>
      <c r="F538" s="681" t="s">
        <v>2292</v>
      </c>
      <c r="G538" s="682" t="s">
        <v>227</v>
      </c>
      <c r="H538" s="682"/>
      <c r="I538" s="682"/>
      <c r="J538" s="682"/>
      <c r="K538" s="682"/>
      <c r="L538" s="965">
        <v>32.5</v>
      </c>
      <c r="M538" s="684"/>
      <c r="N538" s="758">
        <v>1</v>
      </c>
      <c r="O538" s="991">
        <v>1</v>
      </c>
      <c r="P538" s="991">
        <f t="shared" si="60"/>
        <v>0</v>
      </c>
      <c r="Q538" s="860"/>
      <c r="R538" s="873">
        <v>802</v>
      </c>
      <c r="S538" s="760">
        <f t="shared" si="62"/>
        <v>802</v>
      </c>
      <c r="T538" s="684"/>
      <c r="U538" s="960"/>
      <c r="W538" s="686"/>
    </row>
    <row r="539" spans="1:23" ht="21" customHeight="1">
      <c r="B539" s="686" t="s">
        <v>1724</v>
      </c>
      <c r="C539" s="779" t="s">
        <v>1724</v>
      </c>
      <c r="D539" s="780" t="s">
        <v>1915</v>
      </c>
      <c r="E539" s="781" t="s">
        <v>797</v>
      </c>
      <c r="F539" s="681" t="s">
        <v>2288</v>
      </c>
      <c r="G539" s="682" t="s">
        <v>227</v>
      </c>
      <c r="H539" s="682"/>
      <c r="I539" s="682"/>
      <c r="J539" s="682"/>
      <c r="K539" s="682"/>
      <c r="L539" s="683">
        <v>15</v>
      </c>
      <c r="M539" s="684"/>
      <c r="N539" s="758">
        <v>1</v>
      </c>
      <c r="O539" s="991">
        <v>1</v>
      </c>
      <c r="P539" s="991">
        <f t="shared" si="60"/>
        <v>0</v>
      </c>
      <c r="Q539" s="860"/>
      <c r="R539" s="873">
        <v>657</v>
      </c>
      <c r="S539" s="760">
        <f t="shared" si="62"/>
        <v>657</v>
      </c>
      <c r="T539" s="684"/>
      <c r="U539" s="960"/>
      <c r="W539" s="686"/>
    </row>
    <row r="540" spans="1:23" ht="21" customHeight="1">
      <c r="A540" s="686" t="s">
        <v>1234</v>
      </c>
      <c r="B540" s="686" t="s">
        <v>1724</v>
      </c>
      <c r="C540" s="779" t="s">
        <v>1724</v>
      </c>
      <c r="D540" s="780" t="s">
        <v>1913</v>
      </c>
      <c r="E540" s="781" t="s">
        <v>807</v>
      </c>
      <c r="F540" s="681" t="s">
        <v>330</v>
      </c>
      <c r="G540" s="682" t="s">
        <v>227</v>
      </c>
      <c r="H540" s="682" t="s">
        <v>343</v>
      </c>
      <c r="I540" s="682"/>
      <c r="J540" s="682"/>
      <c r="K540" s="682"/>
      <c r="L540" s="683"/>
      <c r="M540" s="684"/>
      <c r="N540" s="758">
        <v>2</v>
      </c>
      <c r="O540" s="991">
        <v>2</v>
      </c>
      <c r="P540" s="991">
        <f t="shared" si="60"/>
        <v>0</v>
      </c>
      <c r="Q540" s="860"/>
      <c r="R540" s="873">
        <v>52</v>
      </c>
      <c r="S540" s="760">
        <f t="shared" si="62"/>
        <v>104</v>
      </c>
      <c r="T540" s="684"/>
      <c r="U540" s="960"/>
      <c r="W540" s="686"/>
    </row>
    <row r="541" spans="1:23" ht="21" customHeight="1">
      <c r="B541" s="686" t="s">
        <v>1724</v>
      </c>
      <c r="C541" s="779" t="s">
        <v>1724</v>
      </c>
      <c r="D541" s="780" t="s">
        <v>372</v>
      </c>
      <c r="E541" s="781" t="s">
        <v>372</v>
      </c>
      <c r="F541" s="681">
        <v>10</v>
      </c>
      <c r="G541" s="682" t="s">
        <v>227</v>
      </c>
      <c r="H541" s="682">
        <v>8</v>
      </c>
      <c r="I541" s="682" t="s">
        <v>227</v>
      </c>
      <c r="J541" s="682"/>
      <c r="K541" s="682"/>
      <c r="L541" s="683">
        <v>35</v>
      </c>
      <c r="M541" s="684"/>
      <c r="N541" s="758">
        <v>1</v>
      </c>
      <c r="O541" s="991">
        <v>1</v>
      </c>
      <c r="P541" s="991">
        <f t="shared" si="60"/>
        <v>0</v>
      </c>
      <c r="Q541" s="860"/>
      <c r="R541" s="873">
        <v>520</v>
      </c>
      <c r="S541" s="760">
        <f t="shared" si="62"/>
        <v>520</v>
      </c>
      <c r="T541" s="684"/>
      <c r="U541" s="960"/>
      <c r="W541" s="686"/>
    </row>
    <row r="542" spans="1:23" ht="21" customHeight="1">
      <c r="B542" s="686" t="s">
        <v>1724</v>
      </c>
      <c r="C542" s="779" t="s">
        <v>1724</v>
      </c>
      <c r="D542" s="780" t="s">
        <v>1916</v>
      </c>
      <c r="E542" s="781" t="s">
        <v>795</v>
      </c>
      <c r="F542" s="681">
        <v>16</v>
      </c>
      <c r="G542" s="682"/>
      <c r="H542" s="682">
        <v>125</v>
      </c>
      <c r="I542" s="682"/>
      <c r="J542" s="682"/>
      <c r="K542" s="682"/>
      <c r="L542" s="683">
        <v>125</v>
      </c>
      <c r="M542" s="684" t="s">
        <v>337</v>
      </c>
      <c r="N542" s="758">
        <v>1</v>
      </c>
      <c r="O542" s="991">
        <v>1</v>
      </c>
      <c r="P542" s="991">
        <f t="shared" si="60"/>
        <v>0</v>
      </c>
      <c r="Q542" s="860"/>
      <c r="R542" s="873">
        <v>4035</v>
      </c>
      <c r="S542" s="760">
        <f t="shared" si="62"/>
        <v>4035</v>
      </c>
      <c r="T542" s="684"/>
      <c r="U542" s="960"/>
      <c r="W542" s="686"/>
    </row>
    <row r="543" spans="1:23" ht="21" customHeight="1">
      <c r="A543" s="686" t="s">
        <v>1346</v>
      </c>
      <c r="B543" s="686" t="s">
        <v>1724</v>
      </c>
      <c r="C543" s="779" t="s">
        <v>1724</v>
      </c>
      <c r="D543" s="780" t="s">
        <v>1916</v>
      </c>
      <c r="E543" s="781" t="s">
        <v>797</v>
      </c>
      <c r="F543" s="681">
        <v>70</v>
      </c>
      <c r="G543" s="682"/>
      <c r="H543" s="682"/>
      <c r="I543" s="682"/>
      <c r="J543" s="682"/>
      <c r="K543" s="682"/>
      <c r="L543" s="683">
        <v>25</v>
      </c>
      <c r="M543" s="684"/>
      <c r="N543" s="758">
        <v>1</v>
      </c>
      <c r="O543" s="991">
        <v>1</v>
      </c>
      <c r="P543" s="991">
        <f t="shared" si="60"/>
        <v>0</v>
      </c>
      <c r="Q543" s="860">
        <f>3.14156295*(F543/2)^2*L543*0.00000785*N543</f>
        <v>0.7552513679484375</v>
      </c>
      <c r="R543" s="873">
        <v>990</v>
      </c>
      <c r="S543" s="760">
        <f t="shared" ref="S543" si="63">Q543*R543</f>
        <v>747.69885426895314</v>
      </c>
      <c r="T543" s="684"/>
      <c r="U543" s="960"/>
      <c r="W543" s="686"/>
    </row>
    <row r="544" spans="1:23" ht="21" customHeight="1">
      <c r="B544" s="686" t="s">
        <v>1724</v>
      </c>
      <c r="C544" s="779" t="s">
        <v>1724</v>
      </c>
      <c r="D544" s="780" t="s">
        <v>1917</v>
      </c>
      <c r="E544" s="781" t="s">
        <v>795</v>
      </c>
      <c r="F544" s="681">
        <v>16</v>
      </c>
      <c r="G544" s="682"/>
      <c r="H544" s="682">
        <v>125</v>
      </c>
      <c r="I544" s="682"/>
      <c r="J544" s="682"/>
      <c r="K544" s="682"/>
      <c r="L544" s="683">
        <v>125</v>
      </c>
      <c r="M544" s="684" t="s">
        <v>337</v>
      </c>
      <c r="N544" s="758">
        <v>1</v>
      </c>
      <c r="O544" s="991">
        <v>1</v>
      </c>
      <c r="P544" s="991">
        <f t="shared" si="60"/>
        <v>0</v>
      </c>
      <c r="Q544" s="860"/>
      <c r="R544" s="873">
        <v>4035</v>
      </c>
      <c r="S544" s="760">
        <f>N544*R544</f>
        <v>4035</v>
      </c>
      <c r="T544" s="684"/>
      <c r="U544" s="960"/>
      <c r="W544" s="686"/>
    </row>
    <row r="545" spans="1:23" ht="21" customHeight="1">
      <c r="A545" s="686" t="s">
        <v>1346</v>
      </c>
      <c r="B545" s="686" t="s">
        <v>1724</v>
      </c>
      <c r="C545" s="779" t="s">
        <v>1724</v>
      </c>
      <c r="D545" s="780" t="s">
        <v>1917</v>
      </c>
      <c r="E545" s="781" t="s">
        <v>797</v>
      </c>
      <c r="F545" s="681">
        <v>70</v>
      </c>
      <c r="G545" s="682"/>
      <c r="H545" s="682"/>
      <c r="I545" s="682"/>
      <c r="J545" s="682"/>
      <c r="K545" s="682"/>
      <c r="L545" s="683">
        <v>25</v>
      </c>
      <c r="M545" s="684"/>
      <c r="N545" s="758">
        <v>1</v>
      </c>
      <c r="O545" s="991">
        <v>1</v>
      </c>
      <c r="P545" s="991">
        <f t="shared" si="60"/>
        <v>0</v>
      </c>
      <c r="Q545" s="860">
        <f>3.14156295*(F545/2)^2*L545*0.00000785*N545</f>
        <v>0.7552513679484375</v>
      </c>
      <c r="R545" s="873">
        <v>990</v>
      </c>
      <c r="S545" s="760">
        <f t="shared" ref="S545:S547" si="64">Q545*R545</f>
        <v>747.69885426895314</v>
      </c>
      <c r="T545" s="684"/>
      <c r="U545" s="960"/>
      <c r="W545" s="686"/>
    </row>
    <row r="546" spans="1:23" ht="21" customHeight="1">
      <c r="B546" s="686" t="s">
        <v>1724</v>
      </c>
      <c r="C546" s="779" t="s">
        <v>1724</v>
      </c>
      <c r="D546" s="780" t="s">
        <v>1918</v>
      </c>
      <c r="E546" s="781" t="s">
        <v>795</v>
      </c>
      <c r="F546" s="681">
        <v>16</v>
      </c>
      <c r="G546" s="682"/>
      <c r="H546" s="682">
        <v>125</v>
      </c>
      <c r="I546" s="682"/>
      <c r="J546" s="682"/>
      <c r="K546" s="682"/>
      <c r="L546" s="683">
        <v>125</v>
      </c>
      <c r="M546" s="684" t="s">
        <v>337</v>
      </c>
      <c r="N546" s="758">
        <v>1</v>
      </c>
      <c r="O546" s="991">
        <v>1</v>
      </c>
      <c r="P546" s="991">
        <f t="shared" si="60"/>
        <v>0</v>
      </c>
      <c r="Q546" s="860"/>
      <c r="R546" s="873">
        <v>4035</v>
      </c>
      <c r="S546" s="760">
        <f>N546*R546</f>
        <v>4035</v>
      </c>
      <c r="T546" s="684"/>
      <c r="U546" s="960"/>
      <c r="W546" s="686"/>
    </row>
    <row r="547" spans="1:23" ht="21" customHeight="1">
      <c r="A547" s="686" t="s">
        <v>1346</v>
      </c>
      <c r="B547" s="686" t="s">
        <v>1724</v>
      </c>
      <c r="C547" s="779" t="s">
        <v>1724</v>
      </c>
      <c r="D547" s="780" t="s">
        <v>1918</v>
      </c>
      <c r="E547" s="781" t="s">
        <v>797</v>
      </c>
      <c r="F547" s="681">
        <v>70</v>
      </c>
      <c r="G547" s="682"/>
      <c r="H547" s="682"/>
      <c r="I547" s="682"/>
      <c r="J547" s="682"/>
      <c r="K547" s="682"/>
      <c r="L547" s="683">
        <v>25</v>
      </c>
      <c r="M547" s="684"/>
      <c r="N547" s="758">
        <v>1</v>
      </c>
      <c r="O547" s="991">
        <v>1</v>
      </c>
      <c r="P547" s="991">
        <f t="shared" si="60"/>
        <v>0</v>
      </c>
      <c r="Q547" s="860">
        <f>3.14156295*(F547/2)^2*L547*0.00000785*N547</f>
        <v>0.7552513679484375</v>
      </c>
      <c r="R547" s="873">
        <v>990</v>
      </c>
      <c r="S547" s="760">
        <f t="shared" si="64"/>
        <v>747.69885426895314</v>
      </c>
      <c r="T547" s="684"/>
      <c r="U547" s="960"/>
      <c r="W547" s="686"/>
    </row>
    <row r="548" spans="1:23" ht="21" customHeight="1">
      <c r="B548" s="686" t="s">
        <v>1724</v>
      </c>
      <c r="C548" s="779" t="s">
        <v>1724</v>
      </c>
      <c r="D548" s="780" t="s">
        <v>1919</v>
      </c>
      <c r="E548" s="781" t="s">
        <v>795</v>
      </c>
      <c r="F548" s="681">
        <v>16</v>
      </c>
      <c r="G548" s="682"/>
      <c r="H548" s="682">
        <v>125</v>
      </c>
      <c r="I548" s="682"/>
      <c r="J548" s="682"/>
      <c r="K548" s="682"/>
      <c r="L548" s="683">
        <v>125</v>
      </c>
      <c r="M548" s="684" t="s">
        <v>337</v>
      </c>
      <c r="N548" s="758">
        <v>1</v>
      </c>
      <c r="O548" s="991">
        <v>1</v>
      </c>
      <c r="P548" s="991">
        <f t="shared" si="60"/>
        <v>0</v>
      </c>
      <c r="Q548" s="860"/>
      <c r="R548" s="873">
        <v>4035</v>
      </c>
      <c r="S548" s="760">
        <f>N548*R548</f>
        <v>4035</v>
      </c>
      <c r="T548" s="684"/>
      <c r="U548" s="960"/>
      <c r="W548" s="686"/>
    </row>
    <row r="549" spans="1:23" ht="21" customHeight="1">
      <c r="A549" s="686" t="s">
        <v>1346</v>
      </c>
      <c r="B549" s="686" t="s">
        <v>1724</v>
      </c>
      <c r="C549" s="779" t="s">
        <v>1724</v>
      </c>
      <c r="D549" s="780" t="s">
        <v>1919</v>
      </c>
      <c r="E549" s="781" t="s">
        <v>797</v>
      </c>
      <c r="F549" s="681">
        <v>70</v>
      </c>
      <c r="G549" s="682"/>
      <c r="H549" s="682"/>
      <c r="I549" s="682"/>
      <c r="J549" s="682"/>
      <c r="K549" s="682"/>
      <c r="L549" s="683">
        <v>25</v>
      </c>
      <c r="M549" s="684"/>
      <c r="N549" s="758">
        <v>1</v>
      </c>
      <c r="O549" s="991">
        <v>1</v>
      </c>
      <c r="P549" s="991">
        <f t="shared" si="60"/>
        <v>0</v>
      </c>
      <c r="Q549" s="860">
        <f>3.14156295*(F549/2)^2*L549*0.00000785*N549</f>
        <v>0.7552513679484375</v>
      </c>
      <c r="R549" s="873">
        <v>990</v>
      </c>
      <c r="S549" s="760">
        <f t="shared" ref="S549" si="65">Q549*R549</f>
        <v>747.69885426895314</v>
      </c>
      <c r="T549" s="684"/>
      <c r="U549" s="960"/>
      <c r="W549" s="686"/>
    </row>
    <row r="550" spans="1:23" ht="21" customHeight="1">
      <c r="A550" s="686" t="s">
        <v>1234</v>
      </c>
      <c r="B550" s="686" t="s">
        <v>1724</v>
      </c>
      <c r="C550" s="779" t="s">
        <v>1724</v>
      </c>
      <c r="D550" s="780" t="s">
        <v>1920</v>
      </c>
      <c r="E550" s="781" t="s">
        <v>807</v>
      </c>
      <c r="F550" s="681" t="s">
        <v>330</v>
      </c>
      <c r="G550" s="682" t="s">
        <v>227</v>
      </c>
      <c r="H550" s="682" t="s">
        <v>343</v>
      </c>
      <c r="I550" s="682"/>
      <c r="J550" s="682"/>
      <c r="K550" s="682"/>
      <c r="L550" s="683"/>
      <c r="M550" s="684"/>
      <c r="N550" s="758">
        <v>8</v>
      </c>
      <c r="O550" s="991">
        <v>8</v>
      </c>
      <c r="P550" s="991">
        <f t="shared" si="60"/>
        <v>0</v>
      </c>
      <c r="Q550" s="860"/>
      <c r="R550" s="873">
        <v>52</v>
      </c>
      <c r="S550" s="760">
        <f>N550*R550</f>
        <v>416</v>
      </c>
      <c r="T550" s="684"/>
      <c r="U550" s="960"/>
      <c r="W550" s="686"/>
    </row>
    <row r="551" spans="1:23" ht="21" customHeight="1">
      <c r="B551" s="686" t="s">
        <v>1724</v>
      </c>
      <c r="C551" s="779" t="s">
        <v>1724</v>
      </c>
      <c r="D551" s="780" t="s">
        <v>1921</v>
      </c>
      <c r="E551" s="781" t="s">
        <v>797</v>
      </c>
      <c r="F551" s="681" t="s">
        <v>2286</v>
      </c>
      <c r="G551" s="682" t="s">
        <v>227</v>
      </c>
      <c r="H551" s="682"/>
      <c r="I551" s="682"/>
      <c r="J551" s="682"/>
      <c r="K551" s="682"/>
      <c r="L551" s="683">
        <v>12</v>
      </c>
      <c r="M551" s="684"/>
      <c r="N551" s="758">
        <v>1</v>
      </c>
      <c r="O551" s="991">
        <v>1</v>
      </c>
      <c r="P551" s="991">
        <f t="shared" si="60"/>
        <v>0</v>
      </c>
      <c r="Q551" s="860"/>
      <c r="R551" s="873">
        <v>365</v>
      </c>
      <c r="S551" s="760">
        <f>N551*R551</f>
        <v>365</v>
      </c>
      <c r="T551" s="684"/>
      <c r="U551" s="960"/>
      <c r="W551" s="686"/>
    </row>
    <row r="552" spans="1:23" ht="21" customHeight="1">
      <c r="A552" s="686" t="s">
        <v>1221</v>
      </c>
      <c r="B552" s="686" t="s">
        <v>1724</v>
      </c>
      <c r="C552" s="779" t="s">
        <v>1724</v>
      </c>
      <c r="D552" s="780" t="s">
        <v>1882</v>
      </c>
      <c r="E552" s="781" t="s">
        <v>795</v>
      </c>
      <c r="F552" s="681">
        <v>6</v>
      </c>
      <c r="G552" s="682" t="s">
        <v>227</v>
      </c>
      <c r="H552" s="682">
        <v>380</v>
      </c>
      <c r="I552" s="682"/>
      <c r="J552" s="682"/>
      <c r="K552" s="682"/>
      <c r="L552" s="683">
        <v>170</v>
      </c>
      <c r="M552" s="684"/>
      <c r="N552" s="758">
        <v>3</v>
      </c>
      <c r="O552" s="991">
        <v>3</v>
      </c>
      <c r="P552" s="991">
        <f t="shared" ref="P552:P615" si="66">N552-O552</f>
        <v>0</v>
      </c>
      <c r="Q552" s="860">
        <f>F552*H552*L552*0.00000785*N552</f>
        <v>9.1279799999999991</v>
      </c>
      <c r="R552" s="873">
        <v>939</v>
      </c>
      <c r="S552" s="760">
        <f t="shared" ref="S552" si="67">Q552*R552</f>
        <v>8571.1732199999988</v>
      </c>
      <c r="T552" s="684"/>
      <c r="U552" s="960"/>
      <c r="W552" s="686"/>
    </row>
    <row r="553" spans="1:23" ht="21" customHeight="1">
      <c r="A553" s="686" t="s">
        <v>1244</v>
      </c>
      <c r="B553" s="686" t="s">
        <v>1724</v>
      </c>
      <c r="C553" s="779" t="s">
        <v>1724</v>
      </c>
      <c r="D553" s="780" t="s">
        <v>1882</v>
      </c>
      <c r="E553" s="781" t="s">
        <v>798</v>
      </c>
      <c r="F553" s="681" t="s">
        <v>341</v>
      </c>
      <c r="G553" s="682" t="s">
        <v>227</v>
      </c>
      <c r="H553" s="682" t="s">
        <v>334</v>
      </c>
      <c r="I553" s="682"/>
      <c r="J553" s="682"/>
      <c r="K553" s="682"/>
      <c r="L553" s="683"/>
      <c r="M553" s="684"/>
      <c r="N553" s="758">
        <v>4</v>
      </c>
      <c r="O553" s="991">
        <v>4</v>
      </c>
      <c r="P553" s="991">
        <f t="shared" si="66"/>
        <v>0</v>
      </c>
      <c r="Q553" s="860"/>
      <c r="R553" s="873">
        <v>188</v>
      </c>
      <c r="S553" s="760">
        <f t="shared" ref="S553:S562" si="68">N553*R553</f>
        <v>752</v>
      </c>
      <c r="T553" s="684"/>
      <c r="U553" s="960"/>
      <c r="W553" s="686"/>
    </row>
    <row r="554" spans="1:23" ht="21" customHeight="1">
      <c r="A554" s="686" t="s">
        <v>1334</v>
      </c>
      <c r="B554" s="686" t="s">
        <v>1724</v>
      </c>
      <c r="C554" s="779" t="s">
        <v>1724</v>
      </c>
      <c r="D554" s="780" t="s">
        <v>1882</v>
      </c>
      <c r="E554" s="781" t="s">
        <v>799</v>
      </c>
      <c r="F554" s="681" t="s">
        <v>341</v>
      </c>
      <c r="G554" s="682"/>
      <c r="H554" s="682"/>
      <c r="I554" s="682"/>
      <c r="J554" s="682"/>
      <c r="K554" s="682"/>
      <c r="L554" s="683"/>
      <c r="M554" s="684"/>
      <c r="N554" s="758">
        <v>4</v>
      </c>
      <c r="O554" s="991">
        <v>4</v>
      </c>
      <c r="P554" s="991">
        <f t="shared" si="66"/>
        <v>0</v>
      </c>
      <c r="Q554" s="860"/>
      <c r="R554" s="873">
        <v>41.2</v>
      </c>
      <c r="S554" s="760">
        <f t="shared" si="68"/>
        <v>164.8</v>
      </c>
      <c r="T554" s="684"/>
      <c r="U554" s="960"/>
      <c r="W554" s="686"/>
    </row>
    <row r="555" spans="1:23" ht="21" customHeight="1">
      <c r="A555" s="686" t="s">
        <v>1339</v>
      </c>
      <c r="B555" s="686" t="s">
        <v>1724</v>
      </c>
      <c r="C555" s="779" t="s">
        <v>1724</v>
      </c>
      <c r="D555" s="780" t="s">
        <v>1882</v>
      </c>
      <c r="E555" s="781" t="s">
        <v>800</v>
      </c>
      <c r="F555" s="681" t="s">
        <v>341</v>
      </c>
      <c r="G555" s="682"/>
      <c r="H555" s="682"/>
      <c r="I555" s="682"/>
      <c r="J555" s="682"/>
      <c r="K555" s="682"/>
      <c r="L555" s="683"/>
      <c r="M555" s="684"/>
      <c r="N555" s="758">
        <v>4</v>
      </c>
      <c r="O555" s="991">
        <v>4</v>
      </c>
      <c r="P555" s="991">
        <f t="shared" si="66"/>
        <v>0</v>
      </c>
      <c r="Q555" s="860"/>
      <c r="R555" s="873">
        <v>5.8</v>
      </c>
      <c r="S555" s="760">
        <f t="shared" si="68"/>
        <v>23.2</v>
      </c>
      <c r="T555" s="684"/>
      <c r="U555" s="960"/>
      <c r="W555" s="686"/>
    </row>
    <row r="556" spans="1:23" ht="21" customHeight="1">
      <c r="A556" s="686" t="s">
        <v>1335</v>
      </c>
      <c r="B556" s="686" t="s">
        <v>1724</v>
      </c>
      <c r="C556" s="779" t="s">
        <v>1724</v>
      </c>
      <c r="D556" s="780" t="s">
        <v>1882</v>
      </c>
      <c r="E556" s="781" t="s">
        <v>801</v>
      </c>
      <c r="F556" s="681" t="s">
        <v>341</v>
      </c>
      <c r="G556" s="682"/>
      <c r="H556" s="682"/>
      <c r="I556" s="682"/>
      <c r="J556" s="682"/>
      <c r="K556" s="682"/>
      <c r="L556" s="683"/>
      <c r="M556" s="684"/>
      <c r="N556" s="758">
        <v>8</v>
      </c>
      <c r="O556" s="991">
        <v>8</v>
      </c>
      <c r="P556" s="991">
        <f t="shared" si="66"/>
        <v>0</v>
      </c>
      <c r="Q556" s="860"/>
      <c r="R556" s="873">
        <v>7.4</v>
      </c>
      <c r="S556" s="760">
        <f t="shared" si="68"/>
        <v>59.2</v>
      </c>
      <c r="T556" s="684"/>
      <c r="U556" s="960"/>
      <c r="W556" s="686"/>
    </row>
    <row r="557" spans="1:23" ht="21" customHeight="1">
      <c r="B557" s="686" t="s">
        <v>1724</v>
      </c>
      <c r="C557" s="779" t="s">
        <v>1724</v>
      </c>
      <c r="D557" s="780" t="s">
        <v>1882</v>
      </c>
      <c r="E557" s="781" t="s">
        <v>802</v>
      </c>
      <c r="F557" s="681" t="s">
        <v>332</v>
      </c>
      <c r="G557" s="682"/>
      <c r="H557" s="682"/>
      <c r="I557" s="682"/>
      <c r="J557" s="682"/>
      <c r="K557" s="682"/>
      <c r="L557" s="683"/>
      <c r="M557" s="684"/>
      <c r="N557" s="758">
        <v>3</v>
      </c>
      <c r="O557" s="991">
        <v>3</v>
      </c>
      <c r="P557" s="991">
        <f t="shared" si="66"/>
        <v>0</v>
      </c>
      <c r="Q557" s="860"/>
      <c r="R557" s="873">
        <v>18374</v>
      </c>
      <c r="S557" s="760">
        <f t="shared" si="68"/>
        <v>55122</v>
      </c>
      <c r="T557" s="684"/>
      <c r="U557" s="960"/>
      <c r="W557" s="686"/>
    </row>
    <row r="558" spans="1:23" ht="21" customHeight="1">
      <c r="A558" s="686" t="s">
        <v>1347</v>
      </c>
      <c r="B558" s="686" t="s">
        <v>1724</v>
      </c>
      <c r="C558" s="779" t="s">
        <v>1724</v>
      </c>
      <c r="D558" s="780" t="s">
        <v>1882</v>
      </c>
      <c r="E558" s="781" t="s">
        <v>798</v>
      </c>
      <c r="F558" s="681" t="s">
        <v>333</v>
      </c>
      <c r="G558" s="682" t="s">
        <v>227</v>
      </c>
      <c r="H558" s="682" t="s">
        <v>331</v>
      </c>
      <c r="I558" s="682"/>
      <c r="J558" s="682"/>
      <c r="K558" s="682"/>
      <c r="L558" s="683"/>
      <c r="M558" s="684"/>
      <c r="N558" s="758">
        <v>6</v>
      </c>
      <c r="O558" s="991">
        <v>6</v>
      </c>
      <c r="P558" s="991">
        <f t="shared" si="66"/>
        <v>0</v>
      </c>
      <c r="Q558" s="860"/>
      <c r="R558" s="873">
        <v>235.4</v>
      </c>
      <c r="S558" s="760">
        <f t="shared" si="68"/>
        <v>1412.4</v>
      </c>
      <c r="T558" s="684"/>
      <c r="U558" s="960"/>
      <c r="W558" s="686"/>
    </row>
    <row r="559" spans="1:23" ht="21" customHeight="1">
      <c r="A559" s="686" t="s">
        <v>1229</v>
      </c>
      <c r="B559" s="686" t="s">
        <v>1724</v>
      </c>
      <c r="C559" s="779" t="s">
        <v>1724</v>
      </c>
      <c r="D559" s="780" t="s">
        <v>1882</v>
      </c>
      <c r="E559" s="781" t="s">
        <v>799</v>
      </c>
      <c r="F559" s="681" t="s">
        <v>333</v>
      </c>
      <c r="G559" s="682"/>
      <c r="H559" s="682"/>
      <c r="I559" s="682"/>
      <c r="J559" s="682"/>
      <c r="K559" s="682"/>
      <c r="L559" s="683"/>
      <c r="M559" s="684"/>
      <c r="N559" s="758">
        <v>6</v>
      </c>
      <c r="O559" s="991">
        <v>6</v>
      </c>
      <c r="P559" s="991">
        <f t="shared" si="66"/>
        <v>0</v>
      </c>
      <c r="Q559" s="860"/>
      <c r="R559" s="873">
        <v>61.9</v>
      </c>
      <c r="S559" s="760">
        <f t="shared" si="68"/>
        <v>371.4</v>
      </c>
      <c r="T559" s="684"/>
      <c r="U559" s="960"/>
      <c r="W559" s="686"/>
    </row>
    <row r="560" spans="1:23" ht="21" customHeight="1">
      <c r="A560" s="686" t="s">
        <v>1230</v>
      </c>
      <c r="B560" s="686" t="s">
        <v>1724</v>
      </c>
      <c r="C560" s="779" t="s">
        <v>1724</v>
      </c>
      <c r="D560" s="780" t="s">
        <v>1882</v>
      </c>
      <c r="E560" s="781" t="s">
        <v>800</v>
      </c>
      <c r="F560" s="681" t="s">
        <v>333</v>
      </c>
      <c r="G560" s="682"/>
      <c r="H560" s="682"/>
      <c r="I560" s="682"/>
      <c r="J560" s="682"/>
      <c r="K560" s="682"/>
      <c r="L560" s="683"/>
      <c r="M560" s="684"/>
      <c r="N560" s="758">
        <v>6</v>
      </c>
      <c r="O560" s="991">
        <v>6</v>
      </c>
      <c r="P560" s="991">
        <f t="shared" si="66"/>
        <v>0</v>
      </c>
      <c r="Q560" s="860"/>
      <c r="R560" s="873">
        <v>21.7</v>
      </c>
      <c r="S560" s="760">
        <f t="shared" si="68"/>
        <v>130.19999999999999</v>
      </c>
      <c r="T560" s="684"/>
      <c r="U560" s="960"/>
      <c r="W560" s="686"/>
    </row>
    <row r="561" spans="1:23" ht="21" customHeight="1">
      <c r="A561" s="686" t="s">
        <v>1231</v>
      </c>
      <c r="B561" s="686" t="s">
        <v>1724</v>
      </c>
      <c r="C561" s="779" t="s">
        <v>1724</v>
      </c>
      <c r="D561" s="780" t="s">
        <v>1882</v>
      </c>
      <c r="E561" s="781" t="s">
        <v>801</v>
      </c>
      <c r="F561" s="681" t="s">
        <v>333</v>
      </c>
      <c r="G561" s="682"/>
      <c r="H561" s="682"/>
      <c r="I561" s="682"/>
      <c r="J561" s="682"/>
      <c r="K561" s="682"/>
      <c r="L561" s="683"/>
      <c r="M561" s="684"/>
      <c r="N561" s="758">
        <v>12</v>
      </c>
      <c r="O561" s="991">
        <v>12</v>
      </c>
      <c r="P561" s="991">
        <f t="shared" si="66"/>
        <v>0</v>
      </c>
      <c r="Q561" s="860"/>
      <c r="R561" s="873">
        <v>33.299999999999997</v>
      </c>
      <c r="S561" s="760">
        <f t="shared" si="68"/>
        <v>399.59999999999997</v>
      </c>
      <c r="T561" s="684"/>
      <c r="U561" s="960"/>
      <c r="W561" s="686"/>
    </row>
    <row r="562" spans="1:23" ht="21" customHeight="1">
      <c r="B562" s="686" t="s">
        <v>1922</v>
      </c>
      <c r="C562" s="779" t="s">
        <v>1922</v>
      </c>
      <c r="D562" s="780" t="s">
        <v>1922</v>
      </c>
      <c r="E562" s="781" t="s">
        <v>797</v>
      </c>
      <c r="F562" s="681" t="s">
        <v>2287</v>
      </c>
      <c r="G562" s="682" t="s">
        <v>227</v>
      </c>
      <c r="H562" s="682"/>
      <c r="I562" s="682"/>
      <c r="J562" s="682"/>
      <c r="K562" s="682"/>
      <c r="L562" s="683">
        <v>500</v>
      </c>
      <c r="M562" s="684"/>
      <c r="N562" s="758">
        <v>2</v>
      </c>
      <c r="O562" s="991">
        <v>2</v>
      </c>
      <c r="P562" s="991">
        <f t="shared" si="66"/>
        <v>0</v>
      </c>
      <c r="Q562" s="860"/>
      <c r="R562" s="873">
        <v>9741</v>
      </c>
      <c r="S562" s="760">
        <f t="shared" si="68"/>
        <v>19482</v>
      </c>
      <c r="T562" s="684"/>
      <c r="U562" s="960"/>
      <c r="W562" s="686"/>
    </row>
    <row r="563" spans="1:23" ht="21" customHeight="1">
      <c r="A563" s="686" t="s">
        <v>1252</v>
      </c>
      <c r="B563" s="686" t="s">
        <v>1922</v>
      </c>
      <c r="C563" s="779" t="s">
        <v>1922</v>
      </c>
      <c r="D563" s="780" t="s">
        <v>1923</v>
      </c>
      <c r="E563" s="781" t="s">
        <v>1752</v>
      </c>
      <c r="F563" s="681" t="s">
        <v>2334</v>
      </c>
      <c r="G563" s="682"/>
      <c r="H563" s="682"/>
      <c r="I563" s="682"/>
      <c r="J563" s="682"/>
      <c r="K563" s="682"/>
      <c r="L563" s="683"/>
      <c r="M563" s="684"/>
      <c r="N563" s="758">
        <v>4</v>
      </c>
      <c r="O563" s="991">
        <v>4</v>
      </c>
      <c r="P563" s="991">
        <f t="shared" si="66"/>
        <v>0</v>
      </c>
      <c r="Q563" s="860">
        <f>2.2*N563</f>
        <v>8.8000000000000007</v>
      </c>
      <c r="R563" s="873">
        <v>4550</v>
      </c>
      <c r="S563" s="760">
        <f>Q563*R563</f>
        <v>40040</v>
      </c>
      <c r="T563" s="684"/>
      <c r="U563" s="960"/>
      <c r="W563" s="686"/>
    </row>
    <row r="564" spans="1:23" ht="21" customHeight="1">
      <c r="A564" s="686" t="s">
        <v>1232</v>
      </c>
      <c r="B564" s="686" t="s">
        <v>1922</v>
      </c>
      <c r="C564" s="779" t="s">
        <v>1922</v>
      </c>
      <c r="D564" s="780" t="s">
        <v>804</v>
      </c>
      <c r="E564" s="781" t="s">
        <v>798</v>
      </c>
      <c r="F564" s="681" t="s">
        <v>330</v>
      </c>
      <c r="G564" s="682" t="s">
        <v>227</v>
      </c>
      <c r="H564" s="682" t="s">
        <v>331</v>
      </c>
      <c r="I564" s="682"/>
      <c r="J564" s="682"/>
      <c r="K564" s="682"/>
      <c r="L564" s="683"/>
      <c r="M564" s="684"/>
      <c r="N564" s="758">
        <v>8</v>
      </c>
      <c r="O564" s="991">
        <v>8</v>
      </c>
      <c r="P564" s="991">
        <f t="shared" si="66"/>
        <v>0</v>
      </c>
      <c r="Q564" s="860"/>
      <c r="R564" s="873">
        <v>129.80000000000001</v>
      </c>
      <c r="S564" s="760">
        <f t="shared" ref="S564:S569" si="69">N564*R564</f>
        <v>1038.4000000000001</v>
      </c>
      <c r="T564" s="684"/>
      <c r="U564" s="960"/>
      <c r="W564" s="686"/>
    </row>
    <row r="565" spans="1:23" ht="21" customHeight="1">
      <c r="A565" s="686" t="s">
        <v>1303</v>
      </c>
      <c r="B565" s="686" t="s">
        <v>1922</v>
      </c>
      <c r="C565" s="779" t="s">
        <v>1922</v>
      </c>
      <c r="D565" s="780" t="s">
        <v>804</v>
      </c>
      <c r="E565" s="781" t="s">
        <v>798</v>
      </c>
      <c r="F565" s="681" t="s">
        <v>330</v>
      </c>
      <c r="G565" s="682" t="s">
        <v>227</v>
      </c>
      <c r="H565" s="682" t="s">
        <v>357</v>
      </c>
      <c r="I565" s="682"/>
      <c r="J565" s="682"/>
      <c r="K565" s="682"/>
      <c r="L565" s="683"/>
      <c r="M565" s="684"/>
      <c r="N565" s="758">
        <v>8</v>
      </c>
      <c r="O565" s="991">
        <v>8</v>
      </c>
      <c r="P565" s="991">
        <f t="shared" si="66"/>
        <v>0</v>
      </c>
      <c r="Q565" s="860"/>
      <c r="R565" s="873">
        <v>463</v>
      </c>
      <c r="S565" s="760">
        <f t="shared" si="69"/>
        <v>3704</v>
      </c>
      <c r="T565" s="684"/>
      <c r="U565" s="960"/>
      <c r="W565" s="686"/>
    </row>
    <row r="566" spans="1:23" ht="21" customHeight="1">
      <c r="A566" s="686" t="s">
        <v>1328</v>
      </c>
      <c r="B566" s="686" t="s">
        <v>1922</v>
      </c>
      <c r="C566" s="779" t="s">
        <v>1922</v>
      </c>
      <c r="D566" s="780" t="s">
        <v>799</v>
      </c>
      <c r="E566" s="781" t="s">
        <v>799</v>
      </c>
      <c r="F566" s="681" t="s">
        <v>330</v>
      </c>
      <c r="G566" s="682"/>
      <c r="H566" s="682"/>
      <c r="I566" s="682"/>
      <c r="J566" s="682"/>
      <c r="K566" s="682"/>
      <c r="L566" s="683"/>
      <c r="M566" s="684"/>
      <c r="N566" s="758">
        <v>16</v>
      </c>
      <c r="O566" s="991">
        <v>16</v>
      </c>
      <c r="P566" s="991">
        <f t="shared" si="66"/>
        <v>0</v>
      </c>
      <c r="Q566" s="860"/>
      <c r="R566" s="873">
        <v>41.2</v>
      </c>
      <c r="S566" s="760">
        <f t="shared" si="69"/>
        <v>659.2</v>
      </c>
      <c r="T566" s="684"/>
      <c r="U566" s="960"/>
      <c r="W566" s="686"/>
    </row>
    <row r="567" spans="1:23" ht="21" customHeight="1">
      <c r="A567" s="686" t="s">
        <v>1233</v>
      </c>
      <c r="B567" s="686" t="s">
        <v>1922</v>
      </c>
      <c r="C567" s="779" t="s">
        <v>1922</v>
      </c>
      <c r="D567" s="780" t="s">
        <v>800</v>
      </c>
      <c r="E567" s="781" t="s">
        <v>800</v>
      </c>
      <c r="F567" s="681" t="s">
        <v>330</v>
      </c>
      <c r="G567" s="682"/>
      <c r="H567" s="682"/>
      <c r="I567" s="682"/>
      <c r="J567" s="682"/>
      <c r="K567" s="682"/>
      <c r="L567" s="683"/>
      <c r="M567" s="684"/>
      <c r="N567" s="758">
        <v>16</v>
      </c>
      <c r="O567" s="991">
        <v>16</v>
      </c>
      <c r="P567" s="991">
        <f t="shared" si="66"/>
        <v>0</v>
      </c>
      <c r="Q567" s="860"/>
      <c r="R567" s="873">
        <v>14</v>
      </c>
      <c r="S567" s="760">
        <f t="shared" si="69"/>
        <v>224</v>
      </c>
      <c r="T567" s="684"/>
      <c r="U567" s="960"/>
      <c r="W567" s="686"/>
    </row>
    <row r="568" spans="1:23" ht="21" customHeight="1">
      <c r="A568" s="686" t="s">
        <v>1326</v>
      </c>
      <c r="B568" s="686" t="s">
        <v>1922</v>
      </c>
      <c r="C568" s="779" t="s">
        <v>1922</v>
      </c>
      <c r="D568" s="780" t="s">
        <v>801</v>
      </c>
      <c r="E568" s="781" t="s">
        <v>801</v>
      </c>
      <c r="F568" s="681" t="s">
        <v>330</v>
      </c>
      <c r="G568" s="682"/>
      <c r="H568" s="682"/>
      <c r="I568" s="682"/>
      <c r="J568" s="682"/>
      <c r="K568" s="682"/>
      <c r="L568" s="683"/>
      <c r="M568" s="684"/>
      <c r="N568" s="758">
        <v>16</v>
      </c>
      <c r="O568" s="991">
        <v>16</v>
      </c>
      <c r="P568" s="991">
        <f t="shared" si="66"/>
        <v>0</v>
      </c>
      <c r="Q568" s="860"/>
      <c r="R568" s="873">
        <v>22.9</v>
      </c>
      <c r="S568" s="760">
        <f t="shared" si="69"/>
        <v>366.4</v>
      </c>
      <c r="T568" s="684"/>
      <c r="U568" s="960"/>
      <c r="W568" s="686"/>
    </row>
    <row r="569" spans="1:23" ht="21" customHeight="1">
      <c r="A569" s="686" t="s">
        <v>1234</v>
      </c>
      <c r="B569" s="686" t="s">
        <v>1922</v>
      </c>
      <c r="C569" s="779" t="s">
        <v>1922</v>
      </c>
      <c r="D569" s="780" t="s">
        <v>808</v>
      </c>
      <c r="E569" s="781" t="s">
        <v>807</v>
      </c>
      <c r="F569" s="681" t="s">
        <v>330</v>
      </c>
      <c r="G569" s="682" t="s">
        <v>227</v>
      </c>
      <c r="H569" s="682" t="s">
        <v>343</v>
      </c>
      <c r="I569" s="682"/>
      <c r="J569" s="682"/>
      <c r="K569" s="682"/>
      <c r="L569" s="683"/>
      <c r="M569" s="684"/>
      <c r="N569" s="758">
        <v>8</v>
      </c>
      <c r="O569" s="991">
        <v>8</v>
      </c>
      <c r="P569" s="991">
        <f t="shared" si="66"/>
        <v>0</v>
      </c>
      <c r="Q569" s="860"/>
      <c r="R569" s="873">
        <v>52</v>
      </c>
      <c r="S569" s="760">
        <f t="shared" si="69"/>
        <v>416</v>
      </c>
      <c r="T569" s="684"/>
      <c r="U569" s="960"/>
      <c r="W569" s="686"/>
    </row>
    <row r="570" spans="1:23" ht="21" customHeight="1">
      <c r="A570" s="686" t="s">
        <v>1346</v>
      </c>
      <c r="B570" s="686" t="s">
        <v>1922</v>
      </c>
      <c r="C570" s="779" t="s">
        <v>1922</v>
      </c>
      <c r="D570" s="780" t="s">
        <v>1924</v>
      </c>
      <c r="E570" s="781" t="s">
        <v>797</v>
      </c>
      <c r="F570" s="681">
        <v>70</v>
      </c>
      <c r="G570" s="682"/>
      <c r="H570" s="682"/>
      <c r="I570" s="682"/>
      <c r="J570" s="682"/>
      <c r="K570" s="682"/>
      <c r="L570" s="683">
        <v>30</v>
      </c>
      <c r="M570" s="684"/>
      <c r="N570" s="758">
        <v>1</v>
      </c>
      <c r="O570" s="991">
        <v>1</v>
      </c>
      <c r="P570" s="991">
        <f t="shared" si="66"/>
        <v>0</v>
      </c>
      <c r="Q570" s="860">
        <f>3.14156295*(F570/2)^2*L570*0.00000785*N570</f>
        <v>0.90630164153812498</v>
      </c>
      <c r="R570" s="873">
        <v>990</v>
      </c>
      <c r="S570" s="760">
        <f t="shared" ref="S570" si="70">Q570*R570</f>
        <v>897.23862512274377</v>
      </c>
      <c r="T570" s="684"/>
      <c r="U570" s="960"/>
      <c r="W570" s="686"/>
    </row>
    <row r="571" spans="1:23" ht="21" customHeight="1">
      <c r="A571" s="686" t="s">
        <v>1264</v>
      </c>
      <c r="B571" s="686" t="s">
        <v>1922</v>
      </c>
      <c r="C571" s="779" t="s">
        <v>1922</v>
      </c>
      <c r="D571" s="780" t="s">
        <v>2474</v>
      </c>
      <c r="E571" s="781" t="s">
        <v>795</v>
      </c>
      <c r="F571" s="681">
        <v>12</v>
      </c>
      <c r="G571" s="682" t="s">
        <v>227</v>
      </c>
      <c r="H571" s="682">
        <v>320</v>
      </c>
      <c r="I571" s="682"/>
      <c r="J571" s="682"/>
      <c r="K571" s="682"/>
      <c r="L571" s="683">
        <v>100</v>
      </c>
      <c r="M571" s="684"/>
      <c r="N571" s="758">
        <v>1</v>
      </c>
      <c r="O571" s="991">
        <v>1</v>
      </c>
      <c r="P571" s="991">
        <f t="shared" si="66"/>
        <v>0</v>
      </c>
      <c r="Q571" s="860">
        <f>F571*H571*L571*0.00000785*N571</f>
        <v>3.0143999999999997</v>
      </c>
      <c r="R571" s="873">
        <v>960</v>
      </c>
      <c r="S571" s="760">
        <f t="shared" ref="S571" si="71">Q571*R571</f>
        <v>2893.8239999999996</v>
      </c>
      <c r="T571" s="684"/>
      <c r="U571" s="960"/>
      <c r="W571" s="686"/>
    </row>
    <row r="572" spans="1:23" ht="21" customHeight="1">
      <c r="B572" s="686" t="s">
        <v>1922</v>
      </c>
      <c r="C572" s="779" t="s">
        <v>1922</v>
      </c>
      <c r="D572" s="780" t="s">
        <v>1925</v>
      </c>
      <c r="E572" s="781" t="s">
        <v>797</v>
      </c>
      <c r="F572" s="681">
        <v>70</v>
      </c>
      <c r="G572" s="682"/>
      <c r="H572" s="682"/>
      <c r="I572" s="682"/>
      <c r="J572" s="682"/>
      <c r="K572" s="682"/>
      <c r="L572" s="683">
        <v>30</v>
      </c>
      <c r="M572" s="684"/>
      <c r="N572" s="758">
        <v>1</v>
      </c>
      <c r="O572" s="991">
        <v>1</v>
      </c>
      <c r="P572" s="991">
        <f t="shared" si="66"/>
        <v>0</v>
      </c>
      <c r="Q572" s="860"/>
      <c r="R572" s="873">
        <v>1788</v>
      </c>
      <c r="S572" s="760">
        <f t="shared" ref="S572:S603" si="72">N572*R572</f>
        <v>1788</v>
      </c>
      <c r="T572" s="684"/>
      <c r="U572" s="960"/>
      <c r="W572" s="686"/>
    </row>
    <row r="573" spans="1:23" ht="21" customHeight="1">
      <c r="B573" s="686" t="s">
        <v>1922</v>
      </c>
      <c r="C573" s="779" t="s">
        <v>1922</v>
      </c>
      <c r="D573" s="780" t="s">
        <v>1925</v>
      </c>
      <c r="E573" s="781" t="s">
        <v>795</v>
      </c>
      <c r="F573" s="681">
        <v>12</v>
      </c>
      <c r="G573" s="682" t="s">
        <v>227</v>
      </c>
      <c r="H573" s="682">
        <v>240</v>
      </c>
      <c r="I573" s="682"/>
      <c r="J573" s="682"/>
      <c r="K573" s="682"/>
      <c r="L573" s="683">
        <v>100</v>
      </c>
      <c r="M573" s="684"/>
      <c r="N573" s="758">
        <v>1</v>
      </c>
      <c r="O573" s="991">
        <v>1</v>
      </c>
      <c r="P573" s="991">
        <f t="shared" si="66"/>
        <v>0</v>
      </c>
      <c r="Q573" s="860"/>
      <c r="R573" s="873">
        <v>2694</v>
      </c>
      <c r="S573" s="760">
        <f t="shared" si="72"/>
        <v>2694</v>
      </c>
      <c r="T573" s="684"/>
      <c r="U573" s="960"/>
      <c r="W573" s="686"/>
    </row>
    <row r="574" spans="1:23" ht="21" customHeight="1">
      <c r="B574" s="686" t="s">
        <v>1922</v>
      </c>
      <c r="C574" s="779" t="s">
        <v>1922</v>
      </c>
      <c r="D574" s="780" t="s">
        <v>1926</v>
      </c>
      <c r="E574" s="781" t="s">
        <v>797</v>
      </c>
      <c r="F574" s="681">
        <v>70</v>
      </c>
      <c r="G574" s="682"/>
      <c r="H574" s="682"/>
      <c r="I574" s="682"/>
      <c r="J574" s="682"/>
      <c r="K574" s="682"/>
      <c r="L574" s="683">
        <v>30</v>
      </c>
      <c r="M574" s="684"/>
      <c r="N574" s="758">
        <v>1</v>
      </c>
      <c r="O574" s="991">
        <v>1</v>
      </c>
      <c r="P574" s="991">
        <f t="shared" si="66"/>
        <v>0</v>
      </c>
      <c r="Q574" s="860"/>
      <c r="R574" s="873">
        <v>1788</v>
      </c>
      <c r="S574" s="760">
        <f t="shared" si="72"/>
        <v>1788</v>
      </c>
      <c r="T574" s="684"/>
      <c r="U574" s="960"/>
      <c r="W574" s="686"/>
    </row>
    <row r="575" spans="1:23" ht="21" customHeight="1">
      <c r="B575" s="686" t="s">
        <v>1922</v>
      </c>
      <c r="C575" s="779" t="s">
        <v>1922</v>
      </c>
      <c r="D575" s="780" t="s">
        <v>1926</v>
      </c>
      <c r="E575" s="781" t="s">
        <v>795</v>
      </c>
      <c r="F575" s="681">
        <v>12</v>
      </c>
      <c r="G575" s="682" t="s">
        <v>227</v>
      </c>
      <c r="H575" s="682">
        <v>200</v>
      </c>
      <c r="I575" s="682"/>
      <c r="J575" s="682"/>
      <c r="K575" s="682"/>
      <c r="L575" s="683">
        <v>80</v>
      </c>
      <c r="M575" s="684"/>
      <c r="N575" s="758">
        <v>1</v>
      </c>
      <c r="O575" s="991">
        <v>1</v>
      </c>
      <c r="P575" s="991">
        <f t="shared" si="66"/>
        <v>0</v>
      </c>
      <c r="Q575" s="860"/>
      <c r="R575" s="873">
        <v>1796</v>
      </c>
      <c r="S575" s="760">
        <f t="shared" si="72"/>
        <v>1796</v>
      </c>
      <c r="T575" s="684"/>
      <c r="U575" s="960"/>
      <c r="W575" s="686"/>
    </row>
    <row r="576" spans="1:23" ht="21" customHeight="1">
      <c r="B576" s="686" t="s">
        <v>1922</v>
      </c>
      <c r="C576" s="779" t="s">
        <v>1922</v>
      </c>
      <c r="D576" s="780" t="s">
        <v>1927</v>
      </c>
      <c r="E576" s="781" t="s">
        <v>797</v>
      </c>
      <c r="F576" s="681">
        <v>70</v>
      </c>
      <c r="G576" s="682"/>
      <c r="H576" s="682"/>
      <c r="I576" s="682"/>
      <c r="J576" s="682"/>
      <c r="K576" s="682"/>
      <c r="L576" s="683">
        <v>30</v>
      </c>
      <c r="M576" s="684"/>
      <c r="N576" s="758">
        <v>1</v>
      </c>
      <c r="O576" s="991">
        <v>1</v>
      </c>
      <c r="P576" s="991">
        <f t="shared" si="66"/>
        <v>0</v>
      </c>
      <c r="Q576" s="860"/>
      <c r="R576" s="873">
        <v>1788</v>
      </c>
      <c r="S576" s="760">
        <f t="shared" si="72"/>
        <v>1788</v>
      </c>
      <c r="T576" s="684"/>
      <c r="U576" s="960"/>
      <c r="W576" s="686"/>
    </row>
    <row r="577" spans="1:23" ht="21" customHeight="1">
      <c r="B577" s="686" t="s">
        <v>1922</v>
      </c>
      <c r="C577" s="779" t="s">
        <v>1922</v>
      </c>
      <c r="D577" s="780" t="s">
        <v>1927</v>
      </c>
      <c r="E577" s="781" t="s">
        <v>795</v>
      </c>
      <c r="F577" s="681">
        <v>12</v>
      </c>
      <c r="G577" s="682" t="s">
        <v>227</v>
      </c>
      <c r="H577" s="682">
        <v>240</v>
      </c>
      <c r="I577" s="682"/>
      <c r="J577" s="682"/>
      <c r="K577" s="682"/>
      <c r="L577" s="683">
        <v>100</v>
      </c>
      <c r="M577" s="684"/>
      <c r="N577" s="758">
        <v>1</v>
      </c>
      <c r="O577" s="991">
        <v>1</v>
      </c>
      <c r="P577" s="991">
        <f t="shared" si="66"/>
        <v>0</v>
      </c>
      <c r="Q577" s="860"/>
      <c r="R577" s="873">
        <v>2694</v>
      </c>
      <c r="S577" s="760">
        <f t="shared" si="72"/>
        <v>2694</v>
      </c>
      <c r="T577" s="684"/>
      <c r="U577" s="960"/>
      <c r="W577" s="686"/>
    </row>
    <row r="578" spans="1:23" ht="21" customHeight="1">
      <c r="B578" s="686" t="s">
        <v>1922</v>
      </c>
      <c r="C578" s="779" t="s">
        <v>1922</v>
      </c>
      <c r="D578" s="780" t="s">
        <v>1928</v>
      </c>
      <c r="E578" s="781" t="s">
        <v>797</v>
      </c>
      <c r="F578" s="681" t="s">
        <v>2288</v>
      </c>
      <c r="G578" s="682" t="s">
        <v>227</v>
      </c>
      <c r="H578" s="682"/>
      <c r="I578" s="682"/>
      <c r="J578" s="682"/>
      <c r="K578" s="682"/>
      <c r="L578" s="683">
        <v>30</v>
      </c>
      <c r="M578" s="684" t="s">
        <v>344</v>
      </c>
      <c r="N578" s="758">
        <v>1</v>
      </c>
      <c r="O578" s="991">
        <v>1</v>
      </c>
      <c r="P578" s="991">
        <f t="shared" si="66"/>
        <v>0</v>
      </c>
      <c r="Q578" s="860"/>
      <c r="R578" s="873">
        <v>1684</v>
      </c>
      <c r="S578" s="760">
        <f t="shared" si="72"/>
        <v>1684</v>
      </c>
      <c r="T578" s="684"/>
      <c r="U578" s="960"/>
      <c r="W578" s="686"/>
    </row>
    <row r="579" spans="1:23" ht="21" customHeight="1">
      <c r="B579" s="686" t="s">
        <v>1922</v>
      </c>
      <c r="C579" s="779" t="s">
        <v>1922</v>
      </c>
      <c r="D579" s="780" t="s">
        <v>1928</v>
      </c>
      <c r="E579" s="781" t="s">
        <v>797</v>
      </c>
      <c r="F579" s="681" t="s">
        <v>2288</v>
      </c>
      <c r="G579" s="682" t="s">
        <v>227</v>
      </c>
      <c r="H579" s="682"/>
      <c r="I579" s="682"/>
      <c r="J579" s="682"/>
      <c r="K579" s="682"/>
      <c r="L579" s="683">
        <v>30</v>
      </c>
      <c r="M579" s="684" t="s">
        <v>344</v>
      </c>
      <c r="N579" s="758">
        <v>2</v>
      </c>
      <c r="O579" s="991">
        <v>2</v>
      </c>
      <c r="P579" s="991">
        <f t="shared" si="66"/>
        <v>0</v>
      </c>
      <c r="Q579" s="860"/>
      <c r="R579" s="873">
        <v>1684</v>
      </c>
      <c r="S579" s="760">
        <f t="shared" si="72"/>
        <v>3368</v>
      </c>
      <c r="T579" s="684"/>
      <c r="U579" s="960"/>
      <c r="W579" s="686"/>
    </row>
    <row r="580" spans="1:23" ht="21" customHeight="1">
      <c r="B580" s="686" t="s">
        <v>1922</v>
      </c>
      <c r="C580" s="779" t="s">
        <v>1922</v>
      </c>
      <c r="D580" s="780" t="s">
        <v>1929</v>
      </c>
      <c r="E580" s="781" t="s">
        <v>797</v>
      </c>
      <c r="F580" s="681" t="s">
        <v>2290</v>
      </c>
      <c r="G580" s="682" t="s">
        <v>227</v>
      </c>
      <c r="H580" s="682"/>
      <c r="I580" s="682"/>
      <c r="J580" s="682"/>
      <c r="K580" s="682"/>
      <c r="L580" s="683">
        <v>15</v>
      </c>
      <c r="M580" s="684"/>
      <c r="N580" s="758">
        <v>2</v>
      </c>
      <c r="O580" s="991">
        <v>2</v>
      </c>
      <c r="P580" s="991">
        <f t="shared" si="66"/>
        <v>0</v>
      </c>
      <c r="Q580" s="860"/>
      <c r="R580" s="873">
        <v>894</v>
      </c>
      <c r="S580" s="760">
        <f t="shared" si="72"/>
        <v>1788</v>
      </c>
      <c r="T580" s="684"/>
      <c r="U580" s="960"/>
      <c r="W580" s="686"/>
    </row>
    <row r="581" spans="1:23" ht="21" customHeight="1">
      <c r="A581" s="686" t="s">
        <v>1240</v>
      </c>
      <c r="B581" s="686" t="s">
        <v>1922</v>
      </c>
      <c r="C581" s="779" t="s">
        <v>1922</v>
      </c>
      <c r="D581" s="780" t="s">
        <v>804</v>
      </c>
      <c r="E581" s="781" t="s">
        <v>807</v>
      </c>
      <c r="F581" s="681" t="s">
        <v>338</v>
      </c>
      <c r="G581" s="682" t="s">
        <v>227</v>
      </c>
      <c r="H581" s="682" t="s">
        <v>343</v>
      </c>
      <c r="I581" s="682"/>
      <c r="J581" s="682"/>
      <c r="K581" s="682"/>
      <c r="L581" s="683"/>
      <c r="M581" s="684"/>
      <c r="N581" s="758">
        <v>4</v>
      </c>
      <c r="O581" s="991">
        <v>4</v>
      </c>
      <c r="P581" s="991">
        <f t="shared" si="66"/>
        <v>0</v>
      </c>
      <c r="Q581" s="860"/>
      <c r="R581" s="873">
        <v>52</v>
      </c>
      <c r="S581" s="760">
        <f t="shared" si="72"/>
        <v>208</v>
      </c>
      <c r="T581" s="684"/>
      <c r="U581" s="960"/>
      <c r="W581" s="686"/>
    </row>
    <row r="582" spans="1:23" ht="21" customHeight="1">
      <c r="B582" s="686" t="s">
        <v>1922</v>
      </c>
      <c r="C582" s="779" t="s">
        <v>1922</v>
      </c>
      <c r="D582" s="780" t="s">
        <v>393</v>
      </c>
      <c r="E582" s="781" t="s">
        <v>802</v>
      </c>
      <c r="F582" s="681" t="s">
        <v>346</v>
      </c>
      <c r="G582" s="682"/>
      <c r="H582" s="682"/>
      <c r="I582" s="682"/>
      <c r="J582" s="682"/>
      <c r="K582" s="682"/>
      <c r="L582" s="683"/>
      <c r="M582" s="684"/>
      <c r="N582" s="758">
        <v>4</v>
      </c>
      <c r="O582" s="991">
        <v>4</v>
      </c>
      <c r="P582" s="991">
        <f t="shared" si="66"/>
        <v>0</v>
      </c>
      <c r="Q582" s="860"/>
      <c r="R582" s="873">
        <v>8602</v>
      </c>
      <c r="S582" s="760">
        <f t="shared" si="72"/>
        <v>34408</v>
      </c>
      <c r="T582" s="684"/>
      <c r="U582" s="960"/>
      <c r="W582" s="686"/>
    </row>
    <row r="583" spans="1:23" ht="21" customHeight="1">
      <c r="A583" s="686" t="s">
        <v>1251</v>
      </c>
      <c r="B583" s="686" t="s">
        <v>1922</v>
      </c>
      <c r="C583" s="779" t="s">
        <v>1922</v>
      </c>
      <c r="D583" s="780" t="s">
        <v>800</v>
      </c>
      <c r="E583" s="781" t="s">
        <v>800</v>
      </c>
      <c r="F583" s="681" t="s">
        <v>347</v>
      </c>
      <c r="G583" s="682"/>
      <c r="H583" s="682"/>
      <c r="I583" s="682"/>
      <c r="J583" s="682"/>
      <c r="K583" s="682"/>
      <c r="L583" s="683"/>
      <c r="M583" s="684"/>
      <c r="N583" s="758">
        <v>4</v>
      </c>
      <c r="O583" s="991">
        <v>4</v>
      </c>
      <c r="P583" s="991">
        <f t="shared" si="66"/>
        <v>0</v>
      </c>
      <c r="Q583" s="860"/>
      <c r="R583" s="873">
        <v>32</v>
      </c>
      <c r="S583" s="760">
        <f t="shared" si="72"/>
        <v>128</v>
      </c>
      <c r="T583" s="684"/>
      <c r="U583" s="960"/>
      <c r="W583" s="686"/>
    </row>
    <row r="584" spans="1:23" ht="21" customHeight="1">
      <c r="B584" s="686" t="s">
        <v>1922</v>
      </c>
      <c r="C584" s="779" t="s">
        <v>1922</v>
      </c>
      <c r="D584" s="780" t="s">
        <v>1930</v>
      </c>
      <c r="E584" s="781" t="s">
        <v>802</v>
      </c>
      <c r="F584" s="681" t="s">
        <v>394</v>
      </c>
      <c r="G584" s="682"/>
      <c r="H584" s="682"/>
      <c r="I584" s="682"/>
      <c r="J584" s="682"/>
      <c r="K584" s="682"/>
      <c r="L584" s="683"/>
      <c r="M584" s="684"/>
      <c r="N584" s="758">
        <v>10</v>
      </c>
      <c r="O584" s="991">
        <v>10</v>
      </c>
      <c r="P584" s="991">
        <f t="shared" si="66"/>
        <v>0</v>
      </c>
      <c r="Q584" s="860"/>
      <c r="R584" s="873">
        <v>5100</v>
      </c>
      <c r="S584" s="760">
        <f t="shared" si="72"/>
        <v>51000</v>
      </c>
      <c r="T584" s="684"/>
      <c r="U584" s="960"/>
      <c r="W584" s="686"/>
    </row>
    <row r="585" spans="1:23" ht="21" customHeight="1">
      <c r="B585" s="686" t="s">
        <v>1922</v>
      </c>
      <c r="C585" s="779" t="s">
        <v>1922</v>
      </c>
      <c r="D585" s="780" t="s">
        <v>1931</v>
      </c>
      <c r="E585" s="781" t="s">
        <v>1745</v>
      </c>
      <c r="F585" s="681" t="s">
        <v>395</v>
      </c>
      <c r="G585" s="682"/>
      <c r="H585" s="682"/>
      <c r="I585" s="682"/>
      <c r="J585" s="682"/>
      <c r="K585" s="682"/>
      <c r="L585" s="683"/>
      <c r="M585" s="684"/>
      <c r="N585" s="758">
        <v>4</v>
      </c>
      <c r="O585" s="991">
        <v>4</v>
      </c>
      <c r="P585" s="991">
        <f t="shared" si="66"/>
        <v>0</v>
      </c>
      <c r="Q585" s="860"/>
      <c r="R585" s="873">
        <v>2500</v>
      </c>
      <c r="S585" s="760">
        <f t="shared" si="72"/>
        <v>10000</v>
      </c>
      <c r="T585" s="684"/>
      <c r="U585" s="960"/>
      <c r="W585" s="686"/>
    </row>
    <row r="586" spans="1:23" ht="21" customHeight="1">
      <c r="B586" s="686" t="s">
        <v>1932</v>
      </c>
      <c r="C586" s="779" t="s">
        <v>1932</v>
      </c>
      <c r="D586" s="780" t="s">
        <v>1933</v>
      </c>
      <c r="E586" s="781" t="s">
        <v>821</v>
      </c>
      <c r="F586" s="681">
        <v>12</v>
      </c>
      <c r="G586" s="682" t="s">
        <v>227</v>
      </c>
      <c r="H586" s="682"/>
      <c r="I586" s="682"/>
      <c r="J586" s="682"/>
      <c r="K586" s="682"/>
      <c r="L586" s="683">
        <v>600</v>
      </c>
      <c r="M586" s="684"/>
      <c r="N586" s="758">
        <v>1</v>
      </c>
      <c r="O586" s="991">
        <v>1</v>
      </c>
      <c r="P586" s="991">
        <f t="shared" si="66"/>
        <v>0</v>
      </c>
      <c r="Q586" s="860"/>
      <c r="R586" s="873">
        <v>1796</v>
      </c>
      <c r="S586" s="760">
        <f t="shared" si="72"/>
        <v>1796</v>
      </c>
      <c r="T586" s="863"/>
      <c r="U586" s="960"/>
      <c r="W586" s="686"/>
    </row>
    <row r="587" spans="1:23" ht="21" customHeight="1">
      <c r="B587" s="686" t="s">
        <v>1932</v>
      </c>
      <c r="C587" s="779" t="s">
        <v>1932</v>
      </c>
      <c r="D587" s="780" t="s">
        <v>1934</v>
      </c>
      <c r="E587" s="781" t="s">
        <v>821</v>
      </c>
      <c r="F587" s="681">
        <v>12</v>
      </c>
      <c r="G587" s="682" t="s">
        <v>227</v>
      </c>
      <c r="H587" s="682"/>
      <c r="I587" s="682"/>
      <c r="J587" s="682"/>
      <c r="K587" s="682"/>
      <c r="L587" s="683">
        <v>490</v>
      </c>
      <c r="M587" s="684"/>
      <c r="N587" s="758">
        <v>1</v>
      </c>
      <c r="O587" s="991">
        <v>1</v>
      </c>
      <c r="P587" s="991">
        <f t="shared" si="66"/>
        <v>0</v>
      </c>
      <c r="Q587" s="860"/>
      <c r="R587" s="873">
        <v>1467</v>
      </c>
      <c r="S587" s="760">
        <f t="shared" si="72"/>
        <v>1467</v>
      </c>
      <c r="T587" s="863"/>
      <c r="U587" s="960"/>
      <c r="W587" s="686"/>
    </row>
    <row r="588" spans="1:23" ht="21" customHeight="1">
      <c r="B588" s="686" t="s">
        <v>1932</v>
      </c>
      <c r="C588" s="779" t="s">
        <v>1932</v>
      </c>
      <c r="D588" s="780" t="s">
        <v>1935</v>
      </c>
      <c r="E588" s="781" t="s">
        <v>821</v>
      </c>
      <c r="F588" s="681">
        <v>12</v>
      </c>
      <c r="G588" s="682" t="s">
        <v>227</v>
      </c>
      <c r="H588" s="682"/>
      <c r="I588" s="682"/>
      <c r="J588" s="682"/>
      <c r="K588" s="682"/>
      <c r="L588" s="683">
        <v>280</v>
      </c>
      <c r="M588" s="684"/>
      <c r="N588" s="758">
        <v>1</v>
      </c>
      <c r="O588" s="991">
        <v>1</v>
      </c>
      <c r="P588" s="991">
        <f t="shared" si="66"/>
        <v>0</v>
      </c>
      <c r="Q588" s="860"/>
      <c r="R588" s="873">
        <v>838</v>
      </c>
      <c r="S588" s="760">
        <f t="shared" si="72"/>
        <v>838</v>
      </c>
      <c r="T588" s="863"/>
      <c r="U588" s="960"/>
      <c r="W588" s="686"/>
    </row>
    <row r="589" spans="1:23" ht="21" customHeight="1">
      <c r="B589" s="686" t="s">
        <v>1932</v>
      </c>
      <c r="C589" s="779" t="s">
        <v>1932</v>
      </c>
      <c r="D589" s="780" t="s">
        <v>1936</v>
      </c>
      <c r="E589" s="781" t="s">
        <v>821</v>
      </c>
      <c r="F589" s="681">
        <v>12</v>
      </c>
      <c r="G589" s="682" t="s">
        <v>227</v>
      </c>
      <c r="H589" s="682"/>
      <c r="I589" s="682"/>
      <c r="J589" s="682"/>
      <c r="K589" s="682"/>
      <c r="L589" s="683">
        <v>236</v>
      </c>
      <c r="M589" s="684"/>
      <c r="N589" s="758">
        <v>1</v>
      </c>
      <c r="O589" s="991">
        <v>1</v>
      </c>
      <c r="P589" s="991">
        <f t="shared" si="66"/>
        <v>0</v>
      </c>
      <c r="Q589" s="860"/>
      <c r="R589" s="873">
        <v>707</v>
      </c>
      <c r="S589" s="760">
        <f t="shared" si="72"/>
        <v>707</v>
      </c>
      <c r="T589" s="863"/>
      <c r="U589" s="960"/>
      <c r="W589" s="686"/>
    </row>
    <row r="590" spans="1:23" ht="21" customHeight="1">
      <c r="B590" s="686" t="s">
        <v>1932</v>
      </c>
      <c r="C590" s="779" t="s">
        <v>1932</v>
      </c>
      <c r="D590" s="780" t="s">
        <v>1937</v>
      </c>
      <c r="E590" s="781" t="s">
        <v>821</v>
      </c>
      <c r="F590" s="681">
        <v>12</v>
      </c>
      <c r="G590" s="682" t="s">
        <v>227</v>
      </c>
      <c r="H590" s="682"/>
      <c r="I590" s="682"/>
      <c r="J590" s="682"/>
      <c r="K590" s="682"/>
      <c r="L590" s="683">
        <v>110</v>
      </c>
      <c r="M590" s="684"/>
      <c r="N590" s="758">
        <v>1</v>
      </c>
      <c r="O590" s="991">
        <v>1</v>
      </c>
      <c r="P590" s="991">
        <f t="shared" si="66"/>
        <v>0</v>
      </c>
      <c r="Q590" s="860"/>
      <c r="R590" s="873">
        <v>329</v>
      </c>
      <c r="S590" s="760">
        <f t="shared" si="72"/>
        <v>329</v>
      </c>
      <c r="T590" s="863"/>
      <c r="U590" s="960"/>
      <c r="W590" s="686"/>
    </row>
    <row r="591" spans="1:23" ht="21" customHeight="1">
      <c r="A591" s="686" t="s">
        <v>1239</v>
      </c>
      <c r="B591" s="686" t="s">
        <v>1932</v>
      </c>
      <c r="C591" s="779" t="s">
        <v>1932</v>
      </c>
      <c r="D591" s="780" t="s">
        <v>1938</v>
      </c>
      <c r="E591" s="781" t="s">
        <v>799</v>
      </c>
      <c r="F591" s="681" t="s">
        <v>338</v>
      </c>
      <c r="G591" s="682"/>
      <c r="H591" s="682"/>
      <c r="I591" s="682"/>
      <c r="J591" s="682"/>
      <c r="K591" s="682"/>
      <c r="L591" s="683"/>
      <c r="M591" s="684"/>
      <c r="N591" s="758">
        <v>4</v>
      </c>
      <c r="O591" s="991">
        <v>4</v>
      </c>
      <c r="P591" s="991">
        <f t="shared" si="66"/>
        <v>0</v>
      </c>
      <c r="Q591" s="860"/>
      <c r="R591" s="873">
        <v>28.7</v>
      </c>
      <c r="S591" s="760">
        <f t="shared" si="72"/>
        <v>114.8</v>
      </c>
      <c r="T591" s="684"/>
      <c r="U591" s="960"/>
      <c r="W591" s="686"/>
    </row>
    <row r="592" spans="1:23" ht="21" customHeight="1">
      <c r="A592" s="686" t="s">
        <v>1236</v>
      </c>
      <c r="B592" s="686" t="s">
        <v>1932</v>
      </c>
      <c r="C592" s="779" t="s">
        <v>1932</v>
      </c>
      <c r="D592" s="780" t="s">
        <v>804</v>
      </c>
      <c r="E592" s="781" t="s">
        <v>798</v>
      </c>
      <c r="F592" s="681" t="s">
        <v>338</v>
      </c>
      <c r="G592" s="682" t="s">
        <v>227</v>
      </c>
      <c r="H592" s="682" t="s">
        <v>334</v>
      </c>
      <c r="I592" s="682"/>
      <c r="J592" s="682"/>
      <c r="K592" s="682"/>
      <c r="L592" s="683"/>
      <c r="M592" s="684"/>
      <c r="N592" s="758">
        <v>9</v>
      </c>
      <c r="O592" s="991">
        <v>9</v>
      </c>
      <c r="P592" s="991">
        <f t="shared" si="66"/>
        <v>0</v>
      </c>
      <c r="Q592" s="860"/>
      <c r="R592" s="873">
        <v>102.7</v>
      </c>
      <c r="S592" s="760">
        <f t="shared" si="72"/>
        <v>924.30000000000007</v>
      </c>
      <c r="T592" s="684"/>
      <c r="U592" s="960"/>
      <c r="W592" s="686"/>
    </row>
    <row r="593" spans="1:23" ht="21" customHeight="1">
      <c r="A593" s="686" t="s">
        <v>1348</v>
      </c>
      <c r="B593" s="686" t="s">
        <v>1932</v>
      </c>
      <c r="C593" s="779" t="s">
        <v>1932</v>
      </c>
      <c r="D593" s="780" t="s">
        <v>804</v>
      </c>
      <c r="E593" s="781" t="s">
        <v>798</v>
      </c>
      <c r="F593" s="681" t="s">
        <v>338</v>
      </c>
      <c r="G593" s="682" t="s">
        <v>227</v>
      </c>
      <c r="H593" s="682" t="s">
        <v>396</v>
      </c>
      <c r="I593" s="682"/>
      <c r="J593" s="682"/>
      <c r="K593" s="682"/>
      <c r="L593" s="683"/>
      <c r="M593" s="684"/>
      <c r="N593" s="758">
        <v>1</v>
      </c>
      <c r="O593" s="991">
        <v>1</v>
      </c>
      <c r="P593" s="991">
        <f t="shared" si="66"/>
        <v>0</v>
      </c>
      <c r="Q593" s="860"/>
      <c r="R593" s="873">
        <v>148.5</v>
      </c>
      <c r="S593" s="760">
        <f t="shared" si="72"/>
        <v>148.5</v>
      </c>
      <c r="T593" s="684"/>
      <c r="U593" s="960"/>
      <c r="W593" s="686"/>
    </row>
    <row r="594" spans="1:23" ht="21" customHeight="1">
      <c r="A594" s="686" t="s">
        <v>1239</v>
      </c>
      <c r="B594" s="686" t="s">
        <v>1932</v>
      </c>
      <c r="C594" s="779" t="s">
        <v>1932</v>
      </c>
      <c r="D594" s="780" t="s">
        <v>799</v>
      </c>
      <c r="E594" s="781" t="s">
        <v>799</v>
      </c>
      <c r="F594" s="681" t="s">
        <v>338</v>
      </c>
      <c r="G594" s="682"/>
      <c r="H594" s="682"/>
      <c r="I594" s="682"/>
      <c r="J594" s="682"/>
      <c r="K594" s="682"/>
      <c r="L594" s="683"/>
      <c r="M594" s="684"/>
      <c r="N594" s="758">
        <v>15</v>
      </c>
      <c r="O594" s="991">
        <v>15</v>
      </c>
      <c r="P594" s="991">
        <f t="shared" si="66"/>
        <v>0</v>
      </c>
      <c r="Q594" s="860"/>
      <c r="R594" s="873">
        <v>28.7</v>
      </c>
      <c r="S594" s="760">
        <f t="shared" si="72"/>
        <v>430.5</v>
      </c>
      <c r="T594" s="684"/>
      <c r="U594" s="960"/>
      <c r="W594" s="686"/>
    </row>
    <row r="595" spans="1:23" ht="21" customHeight="1">
      <c r="A595" s="686" t="s">
        <v>1238</v>
      </c>
      <c r="B595" s="686" t="s">
        <v>1932</v>
      </c>
      <c r="C595" s="779" t="s">
        <v>1932</v>
      </c>
      <c r="D595" s="780" t="s">
        <v>800</v>
      </c>
      <c r="E595" s="781" t="s">
        <v>800</v>
      </c>
      <c r="F595" s="681" t="s">
        <v>338</v>
      </c>
      <c r="G595" s="682"/>
      <c r="H595" s="682"/>
      <c r="I595" s="682"/>
      <c r="J595" s="682"/>
      <c r="K595" s="682"/>
      <c r="L595" s="683"/>
      <c r="M595" s="684"/>
      <c r="N595" s="758">
        <v>10</v>
      </c>
      <c r="O595" s="991">
        <v>10</v>
      </c>
      <c r="P595" s="991">
        <f t="shared" si="66"/>
        <v>0</v>
      </c>
      <c r="Q595" s="860"/>
      <c r="R595" s="873">
        <v>9.1999999999999993</v>
      </c>
      <c r="S595" s="760">
        <f t="shared" si="72"/>
        <v>92</v>
      </c>
      <c r="T595" s="684"/>
      <c r="U595" s="960"/>
      <c r="W595" s="686"/>
    </row>
    <row r="596" spans="1:23" ht="21" customHeight="1">
      <c r="A596" s="686" t="s">
        <v>1237</v>
      </c>
      <c r="B596" s="686" t="s">
        <v>1932</v>
      </c>
      <c r="C596" s="779" t="s">
        <v>1932</v>
      </c>
      <c r="D596" s="780" t="s">
        <v>801</v>
      </c>
      <c r="E596" s="781" t="s">
        <v>801</v>
      </c>
      <c r="F596" s="681" t="s">
        <v>338</v>
      </c>
      <c r="G596" s="682"/>
      <c r="H596" s="682"/>
      <c r="I596" s="682"/>
      <c r="J596" s="682"/>
      <c r="K596" s="682"/>
      <c r="L596" s="683"/>
      <c r="M596" s="684"/>
      <c r="N596" s="758">
        <v>30</v>
      </c>
      <c r="O596" s="991">
        <v>30</v>
      </c>
      <c r="P596" s="991">
        <f t="shared" si="66"/>
        <v>0</v>
      </c>
      <c r="Q596" s="860"/>
      <c r="R596" s="873">
        <v>13.5</v>
      </c>
      <c r="S596" s="760">
        <f t="shared" si="72"/>
        <v>405</v>
      </c>
      <c r="T596" s="684"/>
      <c r="U596" s="960"/>
      <c r="W596" s="686"/>
    </row>
    <row r="597" spans="1:23" ht="21" customHeight="1">
      <c r="B597" s="686" t="s">
        <v>1939</v>
      </c>
      <c r="C597" s="779" t="s">
        <v>1939</v>
      </c>
      <c r="D597" s="780" t="s">
        <v>1940</v>
      </c>
      <c r="E597" s="781" t="s">
        <v>812</v>
      </c>
      <c r="F597" s="681">
        <v>100</v>
      </c>
      <c r="G597" s="682" t="s">
        <v>403</v>
      </c>
      <c r="H597" s="682">
        <v>90</v>
      </c>
      <c r="I597" s="682" t="s">
        <v>227</v>
      </c>
      <c r="J597" s="682"/>
      <c r="K597" s="682"/>
      <c r="L597" s="683">
        <v>4310</v>
      </c>
      <c r="M597" s="684"/>
      <c r="N597" s="758">
        <v>1</v>
      </c>
      <c r="O597" s="991">
        <v>1</v>
      </c>
      <c r="P597" s="991">
        <f t="shared" si="66"/>
        <v>0</v>
      </c>
      <c r="Q597" s="860"/>
      <c r="R597" s="873">
        <v>711945</v>
      </c>
      <c r="S597" s="760">
        <f t="shared" si="72"/>
        <v>711945</v>
      </c>
      <c r="T597" s="684"/>
      <c r="U597" s="960"/>
      <c r="W597" s="686"/>
    </row>
    <row r="598" spans="1:23" ht="21" customHeight="1">
      <c r="B598" s="686" t="s">
        <v>1939</v>
      </c>
      <c r="C598" s="779" t="s">
        <v>1939</v>
      </c>
      <c r="D598" s="780" t="s">
        <v>1941</v>
      </c>
      <c r="E598" s="781" t="s">
        <v>812</v>
      </c>
      <c r="F598" s="681" t="s">
        <v>2297</v>
      </c>
      <c r="G598" s="682" t="s">
        <v>227</v>
      </c>
      <c r="H598" s="682"/>
      <c r="I598" s="682"/>
      <c r="J598" s="682"/>
      <c r="K598" s="682"/>
      <c r="L598" s="683">
        <v>3800</v>
      </c>
      <c r="M598" s="684" t="s">
        <v>2339</v>
      </c>
      <c r="N598" s="758">
        <v>1</v>
      </c>
      <c r="O598" s="991">
        <v>1</v>
      </c>
      <c r="P598" s="991">
        <f t="shared" si="66"/>
        <v>0</v>
      </c>
      <c r="Q598" s="764"/>
      <c r="R598" s="873">
        <v>278955</v>
      </c>
      <c r="S598" s="760">
        <f t="shared" si="72"/>
        <v>278955</v>
      </c>
      <c r="T598" s="684"/>
      <c r="U598" s="960"/>
      <c r="W598" s="686"/>
    </row>
    <row r="599" spans="1:23" ht="21" customHeight="1">
      <c r="B599" s="686" t="s">
        <v>1939</v>
      </c>
      <c r="C599" s="779" t="s">
        <v>1939</v>
      </c>
      <c r="D599" s="780" t="s">
        <v>1745</v>
      </c>
      <c r="E599" s="781" t="s">
        <v>1745</v>
      </c>
      <c r="F599" s="681" t="s">
        <v>1507</v>
      </c>
      <c r="G599" s="682"/>
      <c r="H599" s="682"/>
      <c r="I599" s="682"/>
      <c r="J599" s="682"/>
      <c r="K599" s="682"/>
      <c r="L599" s="683"/>
      <c r="M599" s="684"/>
      <c r="N599" s="758">
        <v>5</v>
      </c>
      <c r="O599" s="991">
        <v>5</v>
      </c>
      <c r="P599" s="991">
        <f t="shared" si="66"/>
        <v>0</v>
      </c>
      <c r="Q599" s="860"/>
      <c r="R599" s="873">
        <v>3750</v>
      </c>
      <c r="S599" s="760">
        <f t="shared" si="72"/>
        <v>18750</v>
      </c>
      <c r="T599" s="684"/>
      <c r="U599" s="960"/>
      <c r="W599" s="686"/>
    </row>
    <row r="600" spans="1:23" ht="21" customHeight="1">
      <c r="B600" s="686" t="s">
        <v>1939</v>
      </c>
      <c r="C600" s="779" t="s">
        <v>1939</v>
      </c>
      <c r="D600" s="780" t="s">
        <v>1745</v>
      </c>
      <c r="E600" s="781" t="s">
        <v>1745</v>
      </c>
      <c r="F600" s="681" t="s">
        <v>1508</v>
      </c>
      <c r="G600" s="682"/>
      <c r="H600" s="682"/>
      <c r="I600" s="682"/>
      <c r="J600" s="682"/>
      <c r="K600" s="682"/>
      <c r="L600" s="683"/>
      <c r="M600" s="684"/>
      <c r="N600" s="758">
        <v>4</v>
      </c>
      <c r="O600" s="991">
        <v>4</v>
      </c>
      <c r="P600" s="991">
        <f t="shared" si="66"/>
        <v>0</v>
      </c>
      <c r="Q600" s="860"/>
      <c r="R600" s="873">
        <v>2500</v>
      </c>
      <c r="S600" s="760">
        <f t="shared" si="72"/>
        <v>10000</v>
      </c>
      <c r="T600" s="684"/>
      <c r="U600" s="960"/>
      <c r="W600" s="686"/>
    </row>
    <row r="601" spans="1:23" ht="21" customHeight="1">
      <c r="B601" s="686" t="s">
        <v>1939</v>
      </c>
      <c r="C601" s="779" t="s">
        <v>1939</v>
      </c>
      <c r="D601" s="780" t="s">
        <v>815</v>
      </c>
      <c r="E601" s="781" t="s">
        <v>815</v>
      </c>
      <c r="F601" s="681" t="s">
        <v>1501</v>
      </c>
      <c r="G601" s="682"/>
      <c r="H601" s="682"/>
      <c r="I601" s="682"/>
      <c r="J601" s="682"/>
      <c r="K601" s="682"/>
      <c r="L601" s="683"/>
      <c r="M601" s="684"/>
      <c r="N601" s="758">
        <v>2</v>
      </c>
      <c r="O601" s="991">
        <v>2</v>
      </c>
      <c r="P601" s="991">
        <f t="shared" si="66"/>
        <v>0</v>
      </c>
      <c r="Q601" s="860"/>
      <c r="R601" s="873">
        <v>312</v>
      </c>
      <c r="S601" s="760">
        <f t="shared" si="72"/>
        <v>624</v>
      </c>
      <c r="T601" s="684"/>
      <c r="U601" s="960"/>
      <c r="W601" s="686"/>
    </row>
    <row r="602" spans="1:23" ht="21" customHeight="1">
      <c r="B602" s="686" t="s">
        <v>1939</v>
      </c>
      <c r="C602" s="779" t="s">
        <v>1939</v>
      </c>
      <c r="D602" s="780" t="s">
        <v>1942</v>
      </c>
      <c r="E602" s="781" t="s">
        <v>1942</v>
      </c>
      <c r="F602" s="681" t="s">
        <v>1509</v>
      </c>
      <c r="G602" s="682"/>
      <c r="H602" s="682"/>
      <c r="I602" s="682"/>
      <c r="J602" s="682"/>
      <c r="K602" s="682"/>
      <c r="L602" s="683"/>
      <c r="M602" s="684"/>
      <c r="N602" s="758">
        <v>2</v>
      </c>
      <c r="O602" s="991">
        <v>2</v>
      </c>
      <c r="P602" s="991">
        <f t="shared" si="66"/>
        <v>0</v>
      </c>
      <c r="Q602" s="860"/>
      <c r="R602" s="873">
        <v>54287</v>
      </c>
      <c r="S602" s="760">
        <f t="shared" si="72"/>
        <v>108574</v>
      </c>
      <c r="T602" s="684"/>
      <c r="U602" s="960"/>
      <c r="W602" s="686"/>
    </row>
    <row r="603" spans="1:23" ht="21" customHeight="1">
      <c r="B603" s="686" t="s">
        <v>1939</v>
      </c>
      <c r="C603" s="779" t="s">
        <v>1939</v>
      </c>
      <c r="D603" s="780" t="s">
        <v>1581</v>
      </c>
      <c r="E603" s="781" t="s">
        <v>795</v>
      </c>
      <c r="F603" s="681">
        <v>16</v>
      </c>
      <c r="G603" s="682"/>
      <c r="H603" s="682">
        <v>144</v>
      </c>
      <c r="I603" s="682"/>
      <c r="J603" s="682"/>
      <c r="K603" s="682"/>
      <c r="L603" s="683">
        <v>100</v>
      </c>
      <c r="M603" s="684"/>
      <c r="N603" s="758">
        <v>2</v>
      </c>
      <c r="O603" s="991">
        <v>2</v>
      </c>
      <c r="P603" s="991">
        <f t="shared" si="66"/>
        <v>0</v>
      </c>
      <c r="Q603" s="860"/>
      <c r="R603" s="873">
        <v>2155</v>
      </c>
      <c r="S603" s="760">
        <f t="shared" si="72"/>
        <v>4310</v>
      </c>
      <c r="T603" s="684"/>
      <c r="U603" s="960"/>
      <c r="W603" s="686"/>
    </row>
    <row r="604" spans="1:23" ht="21" customHeight="1">
      <c r="B604" s="686" t="s">
        <v>1939</v>
      </c>
      <c r="C604" s="779" t="s">
        <v>1939</v>
      </c>
      <c r="D604" s="780" t="s">
        <v>1943</v>
      </c>
      <c r="E604" s="781" t="s">
        <v>795</v>
      </c>
      <c r="F604" s="681">
        <v>16</v>
      </c>
      <c r="G604" s="682"/>
      <c r="H604" s="682">
        <v>135</v>
      </c>
      <c r="I604" s="682"/>
      <c r="J604" s="682"/>
      <c r="K604" s="682"/>
      <c r="L604" s="683">
        <v>135</v>
      </c>
      <c r="M604" s="684"/>
      <c r="N604" s="758">
        <v>1</v>
      </c>
      <c r="O604" s="991">
        <v>1</v>
      </c>
      <c r="P604" s="991">
        <f t="shared" si="66"/>
        <v>0</v>
      </c>
      <c r="Q604" s="860"/>
      <c r="R604" s="873">
        <v>2728</v>
      </c>
      <c r="S604" s="760">
        <f t="shared" ref="S604:S635" si="73">N604*R604</f>
        <v>2728</v>
      </c>
      <c r="T604" s="684"/>
      <c r="U604" s="960"/>
      <c r="W604" s="686"/>
    </row>
    <row r="605" spans="1:23" ht="21" customHeight="1">
      <c r="B605" s="686" t="s">
        <v>1939</v>
      </c>
      <c r="C605" s="779" t="s">
        <v>1939</v>
      </c>
      <c r="D605" s="780" t="s">
        <v>804</v>
      </c>
      <c r="E605" s="781" t="s">
        <v>798</v>
      </c>
      <c r="F605" s="681" t="s">
        <v>338</v>
      </c>
      <c r="G605" s="682" t="s">
        <v>227</v>
      </c>
      <c r="H605" s="682" t="s">
        <v>331</v>
      </c>
      <c r="I605" s="682"/>
      <c r="J605" s="682"/>
      <c r="K605" s="682"/>
      <c r="L605" s="683"/>
      <c r="M605" s="684"/>
      <c r="N605" s="758">
        <v>6</v>
      </c>
      <c r="O605" s="991">
        <v>6</v>
      </c>
      <c r="P605" s="991">
        <f t="shared" si="66"/>
        <v>0</v>
      </c>
      <c r="Q605" s="860"/>
      <c r="R605" s="873">
        <v>103</v>
      </c>
      <c r="S605" s="760">
        <f t="shared" si="73"/>
        <v>618</v>
      </c>
      <c r="T605" s="684"/>
      <c r="U605" s="960"/>
      <c r="W605" s="686"/>
    </row>
    <row r="606" spans="1:23" ht="21" customHeight="1">
      <c r="A606" s="686" t="s">
        <v>1239</v>
      </c>
      <c r="B606" s="686" t="s">
        <v>1939</v>
      </c>
      <c r="C606" s="779" t="s">
        <v>1939</v>
      </c>
      <c r="D606" s="780" t="s">
        <v>799</v>
      </c>
      <c r="E606" s="781" t="s">
        <v>799</v>
      </c>
      <c r="F606" s="681" t="s">
        <v>338</v>
      </c>
      <c r="G606" s="682"/>
      <c r="H606" s="682"/>
      <c r="I606" s="682"/>
      <c r="J606" s="682"/>
      <c r="K606" s="682"/>
      <c r="L606" s="683"/>
      <c r="M606" s="684"/>
      <c r="N606" s="758">
        <v>6</v>
      </c>
      <c r="O606" s="991">
        <v>6</v>
      </c>
      <c r="P606" s="991">
        <f t="shared" si="66"/>
        <v>0</v>
      </c>
      <c r="Q606" s="860"/>
      <c r="R606" s="873">
        <v>28.7</v>
      </c>
      <c r="S606" s="760">
        <f t="shared" si="73"/>
        <v>172.2</v>
      </c>
      <c r="T606" s="684"/>
      <c r="U606" s="960"/>
      <c r="W606" s="686"/>
    </row>
    <row r="607" spans="1:23" ht="21" customHeight="1">
      <c r="B607" s="686" t="s">
        <v>1939</v>
      </c>
      <c r="C607" s="779" t="s">
        <v>1939</v>
      </c>
      <c r="D607" s="780" t="s">
        <v>801</v>
      </c>
      <c r="E607" s="781" t="s">
        <v>801</v>
      </c>
      <c r="F607" s="681" t="s">
        <v>338</v>
      </c>
      <c r="G607" s="682"/>
      <c r="H607" s="682"/>
      <c r="I607" s="682"/>
      <c r="J607" s="682"/>
      <c r="K607" s="682"/>
      <c r="L607" s="683"/>
      <c r="M607" s="684"/>
      <c r="N607" s="758">
        <v>12</v>
      </c>
      <c r="O607" s="991">
        <v>12</v>
      </c>
      <c r="P607" s="991">
        <f t="shared" si="66"/>
        <v>0</v>
      </c>
      <c r="Q607" s="860"/>
      <c r="R607" s="873">
        <v>26</v>
      </c>
      <c r="S607" s="760">
        <f t="shared" si="73"/>
        <v>312</v>
      </c>
      <c r="T607" s="684"/>
      <c r="U607" s="960"/>
      <c r="W607" s="686"/>
    </row>
    <row r="608" spans="1:23" ht="21" customHeight="1">
      <c r="B608" s="686" t="s">
        <v>1939</v>
      </c>
      <c r="C608" s="779" t="s">
        <v>1939</v>
      </c>
      <c r="D608" s="780" t="s">
        <v>800</v>
      </c>
      <c r="E608" s="781" t="s">
        <v>800</v>
      </c>
      <c r="F608" s="681" t="s">
        <v>338</v>
      </c>
      <c r="G608" s="682"/>
      <c r="H608" s="682"/>
      <c r="I608" s="682"/>
      <c r="J608" s="682"/>
      <c r="K608" s="682"/>
      <c r="L608" s="683"/>
      <c r="M608" s="684"/>
      <c r="N608" s="758">
        <v>6</v>
      </c>
      <c r="O608" s="991">
        <v>6</v>
      </c>
      <c r="P608" s="991">
        <f t="shared" si="66"/>
        <v>0</v>
      </c>
      <c r="Q608" s="860"/>
      <c r="R608" s="873">
        <v>30</v>
      </c>
      <c r="S608" s="760">
        <f t="shared" si="73"/>
        <v>180</v>
      </c>
      <c r="T608" s="684"/>
      <c r="U608" s="960"/>
      <c r="W608" s="686"/>
    </row>
    <row r="609" spans="1:23" ht="21" customHeight="1">
      <c r="B609" s="686" t="s">
        <v>1939</v>
      </c>
      <c r="C609" s="779" t="s">
        <v>1939</v>
      </c>
      <c r="D609" s="780" t="s">
        <v>1944</v>
      </c>
      <c r="E609" s="781" t="s">
        <v>1731</v>
      </c>
      <c r="F609" s="681" t="s">
        <v>2340</v>
      </c>
      <c r="G609" s="682"/>
      <c r="H609" s="682"/>
      <c r="I609" s="682"/>
      <c r="J609" s="682"/>
      <c r="K609" s="682"/>
      <c r="L609" s="683"/>
      <c r="M609" s="684"/>
      <c r="N609" s="758">
        <v>2</v>
      </c>
      <c r="O609" s="991">
        <v>2</v>
      </c>
      <c r="P609" s="991">
        <f t="shared" si="66"/>
        <v>0</v>
      </c>
      <c r="Q609" s="860"/>
      <c r="R609" s="873">
        <v>1812414</v>
      </c>
      <c r="S609" s="760">
        <f t="shared" si="73"/>
        <v>3624828</v>
      </c>
      <c r="T609" s="684"/>
      <c r="U609" s="960"/>
      <c r="W609" s="686"/>
    </row>
    <row r="610" spans="1:23" ht="21" customHeight="1">
      <c r="B610" s="686" t="s">
        <v>1945</v>
      </c>
      <c r="C610" s="779" t="s">
        <v>1945</v>
      </c>
      <c r="D610" s="780" t="s">
        <v>1946</v>
      </c>
      <c r="E610" s="781" t="s">
        <v>797</v>
      </c>
      <c r="F610" s="681" t="s">
        <v>2287</v>
      </c>
      <c r="G610" s="682" t="s">
        <v>227</v>
      </c>
      <c r="H610" s="682"/>
      <c r="I610" s="682"/>
      <c r="J610" s="682"/>
      <c r="K610" s="682"/>
      <c r="L610" s="683">
        <v>4120</v>
      </c>
      <c r="M610" s="684"/>
      <c r="N610" s="758">
        <v>1</v>
      </c>
      <c r="O610" s="991">
        <v>1</v>
      </c>
      <c r="P610" s="991">
        <f t="shared" si="66"/>
        <v>0</v>
      </c>
      <c r="Q610" s="860"/>
      <c r="R610" s="873">
        <v>80269</v>
      </c>
      <c r="S610" s="760">
        <f t="shared" si="73"/>
        <v>80269</v>
      </c>
      <c r="T610" s="684"/>
      <c r="U610" s="960"/>
      <c r="W610" s="686"/>
    </row>
    <row r="611" spans="1:23" ht="21" customHeight="1">
      <c r="B611" s="686" t="s">
        <v>1945</v>
      </c>
      <c r="C611" s="779" t="s">
        <v>1945</v>
      </c>
      <c r="D611" s="780" t="s">
        <v>1947</v>
      </c>
      <c r="E611" s="781" t="s">
        <v>805</v>
      </c>
      <c r="F611" s="681" t="s">
        <v>397</v>
      </c>
      <c r="G611" s="682" t="s">
        <v>227</v>
      </c>
      <c r="H611" s="682" t="s">
        <v>398</v>
      </c>
      <c r="I611" s="682"/>
      <c r="J611" s="682"/>
      <c r="K611" s="682"/>
      <c r="L611" s="683"/>
      <c r="M611" s="684"/>
      <c r="N611" s="758">
        <v>1</v>
      </c>
      <c r="O611" s="991">
        <v>1</v>
      </c>
      <c r="P611" s="991">
        <f t="shared" si="66"/>
        <v>0</v>
      </c>
      <c r="Q611" s="864" t="s">
        <v>806</v>
      </c>
      <c r="R611" s="873">
        <v>13120</v>
      </c>
      <c r="S611" s="760">
        <f t="shared" si="73"/>
        <v>13120</v>
      </c>
      <c r="T611" s="684"/>
      <c r="U611" s="960"/>
      <c r="W611" s="686"/>
    </row>
    <row r="612" spans="1:23" ht="21" customHeight="1">
      <c r="B612" s="686" t="s">
        <v>1945</v>
      </c>
      <c r="C612" s="779" t="s">
        <v>1945</v>
      </c>
      <c r="D612" s="780" t="s">
        <v>1948</v>
      </c>
      <c r="E612" s="781" t="s">
        <v>1942</v>
      </c>
      <c r="F612" s="681" t="s">
        <v>399</v>
      </c>
      <c r="G612" s="682" t="s">
        <v>227</v>
      </c>
      <c r="H612" s="682" t="s">
        <v>400</v>
      </c>
      <c r="I612" s="682"/>
      <c r="J612" s="682"/>
      <c r="K612" s="682"/>
      <c r="L612" s="683"/>
      <c r="M612" s="684"/>
      <c r="N612" s="758">
        <v>2</v>
      </c>
      <c r="O612" s="991">
        <v>2</v>
      </c>
      <c r="P612" s="991">
        <f t="shared" si="66"/>
        <v>0</v>
      </c>
      <c r="Q612" s="862" t="s">
        <v>806</v>
      </c>
      <c r="R612" s="873">
        <v>20880</v>
      </c>
      <c r="S612" s="760">
        <f t="shared" si="73"/>
        <v>41760</v>
      </c>
      <c r="T612" s="684"/>
      <c r="U612" s="960"/>
      <c r="W612" s="686"/>
    </row>
    <row r="613" spans="1:23" ht="21" customHeight="1">
      <c r="B613" s="686" t="s">
        <v>1945</v>
      </c>
      <c r="C613" s="779" t="s">
        <v>1945</v>
      </c>
      <c r="D613" s="780" t="s">
        <v>372</v>
      </c>
      <c r="E613" s="781" t="s">
        <v>1752</v>
      </c>
      <c r="F613" s="681">
        <v>6</v>
      </c>
      <c r="G613" s="682" t="s">
        <v>227</v>
      </c>
      <c r="H613" s="682"/>
      <c r="I613" s="682" t="s">
        <v>227</v>
      </c>
      <c r="J613" s="682"/>
      <c r="K613" s="682"/>
      <c r="L613" s="683">
        <v>30</v>
      </c>
      <c r="M613" s="684"/>
      <c r="N613" s="758">
        <v>1</v>
      </c>
      <c r="O613" s="991">
        <v>1</v>
      </c>
      <c r="P613" s="991">
        <f t="shared" si="66"/>
        <v>0</v>
      </c>
      <c r="Q613" s="860"/>
      <c r="R613" s="873">
        <v>527</v>
      </c>
      <c r="S613" s="760">
        <f t="shared" si="73"/>
        <v>527</v>
      </c>
      <c r="T613" s="684"/>
      <c r="U613" s="960"/>
      <c r="W613" s="686"/>
    </row>
    <row r="614" spans="1:23" ht="21" customHeight="1">
      <c r="B614" s="686" t="s">
        <v>1945</v>
      </c>
      <c r="C614" s="779" t="s">
        <v>1945</v>
      </c>
      <c r="D614" s="780" t="s">
        <v>372</v>
      </c>
      <c r="E614" s="781" t="s">
        <v>1752</v>
      </c>
      <c r="F614" s="681">
        <v>6</v>
      </c>
      <c r="G614" s="682" t="s">
        <v>227</v>
      </c>
      <c r="H614" s="682"/>
      <c r="I614" s="682" t="s">
        <v>227</v>
      </c>
      <c r="J614" s="682"/>
      <c r="K614" s="682"/>
      <c r="L614" s="683">
        <v>40</v>
      </c>
      <c r="M614" s="684"/>
      <c r="N614" s="758">
        <v>2</v>
      </c>
      <c r="O614" s="991">
        <v>2</v>
      </c>
      <c r="P614" s="991">
        <f t="shared" si="66"/>
        <v>0</v>
      </c>
      <c r="Q614" s="860"/>
      <c r="R614" s="873">
        <v>702</v>
      </c>
      <c r="S614" s="760">
        <f t="shared" si="73"/>
        <v>1404</v>
      </c>
      <c r="T614" s="684"/>
      <c r="U614" s="960"/>
      <c r="W614" s="686"/>
    </row>
    <row r="615" spans="1:23" ht="21" customHeight="1">
      <c r="A615" s="686" t="s">
        <v>1242</v>
      </c>
      <c r="B615" s="686" t="s">
        <v>1945</v>
      </c>
      <c r="C615" s="779" t="s">
        <v>1945</v>
      </c>
      <c r="D615" s="780" t="s">
        <v>808</v>
      </c>
      <c r="E615" s="781" t="s">
        <v>807</v>
      </c>
      <c r="F615" s="681" t="s">
        <v>341</v>
      </c>
      <c r="G615" s="682" t="s">
        <v>227</v>
      </c>
      <c r="H615" s="682" t="s">
        <v>342</v>
      </c>
      <c r="I615" s="682"/>
      <c r="J615" s="682"/>
      <c r="K615" s="682"/>
      <c r="L615" s="683"/>
      <c r="M615" s="684"/>
      <c r="N615" s="758">
        <v>6</v>
      </c>
      <c r="O615" s="991">
        <v>6</v>
      </c>
      <c r="P615" s="991">
        <f t="shared" si="66"/>
        <v>0</v>
      </c>
      <c r="Q615" s="860"/>
      <c r="R615" s="873">
        <v>16</v>
      </c>
      <c r="S615" s="760">
        <f t="shared" si="73"/>
        <v>96</v>
      </c>
      <c r="T615" s="684"/>
      <c r="U615" s="960"/>
      <c r="W615" s="686"/>
    </row>
    <row r="616" spans="1:23" ht="21" customHeight="1">
      <c r="B616" s="686" t="s">
        <v>1945</v>
      </c>
      <c r="C616" s="779" t="s">
        <v>1945</v>
      </c>
      <c r="D616" s="780" t="s">
        <v>1897</v>
      </c>
      <c r="E616" s="781" t="s">
        <v>802</v>
      </c>
      <c r="F616" s="681" t="s">
        <v>332</v>
      </c>
      <c r="G616" s="682"/>
      <c r="H616" s="682"/>
      <c r="I616" s="682"/>
      <c r="J616" s="682"/>
      <c r="K616" s="682"/>
      <c r="L616" s="683"/>
      <c r="M616" s="684"/>
      <c r="N616" s="758">
        <v>2</v>
      </c>
      <c r="O616" s="991">
        <v>2</v>
      </c>
      <c r="P616" s="991">
        <f t="shared" ref="P616:P679" si="74">N616-O616</f>
        <v>0</v>
      </c>
      <c r="Q616" s="860"/>
      <c r="R616" s="873">
        <v>18374</v>
      </c>
      <c r="S616" s="760">
        <f t="shared" si="73"/>
        <v>36748</v>
      </c>
      <c r="T616" s="684"/>
      <c r="U616" s="960"/>
      <c r="W616" s="686"/>
    </row>
    <row r="617" spans="1:23" ht="21" customHeight="1">
      <c r="B617" s="686" t="s">
        <v>1945</v>
      </c>
      <c r="C617" s="779" t="s">
        <v>1945</v>
      </c>
      <c r="D617" s="780" t="s">
        <v>804</v>
      </c>
      <c r="E617" s="781" t="s">
        <v>798</v>
      </c>
      <c r="F617" s="681" t="s">
        <v>333</v>
      </c>
      <c r="G617" s="682" t="s">
        <v>227</v>
      </c>
      <c r="H617" s="682" t="s">
        <v>331</v>
      </c>
      <c r="I617" s="682"/>
      <c r="J617" s="682"/>
      <c r="K617" s="682"/>
      <c r="L617" s="683"/>
      <c r="M617" s="684"/>
      <c r="N617" s="758">
        <v>4</v>
      </c>
      <c r="O617" s="991">
        <v>4</v>
      </c>
      <c r="P617" s="991">
        <f t="shared" si="74"/>
        <v>0</v>
      </c>
      <c r="Q617" s="860"/>
      <c r="R617" s="873">
        <v>266</v>
      </c>
      <c r="S617" s="760">
        <f t="shared" si="73"/>
        <v>1064</v>
      </c>
      <c r="T617" s="684"/>
      <c r="U617" s="960"/>
      <c r="W617" s="686"/>
    </row>
    <row r="618" spans="1:23" ht="21" customHeight="1">
      <c r="A618" s="866" t="s">
        <v>1229</v>
      </c>
      <c r="B618" s="686" t="s">
        <v>1945</v>
      </c>
      <c r="C618" s="779" t="s">
        <v>1945</v>
      </c>
      <c r="D618" s="780" t="s">
        <v>799</v>
      </c>
      <c r="E618" s="781" t="s">
        <v>799</v>
      </c>
      <c r="F618" s="681" t="s">
        <v>333</v>
      </c>
      <c r="G618" s="682"/>
      <c r="H618" s="682"/>
      <c r="I618" s="682"/>
      <c r="J618" s="682"/>
      <c r="K618" s="682"/>
      <c r="L618" s="683"/>
      <c r="M618" s="684"/>
      <c r="N618" s="758">
        <v>4</v>
      </c>
      <c r="O618" s="991">
        <v>4</v>
      </c>
      <c r="P618" s="991">
        <f t="shared" si="74"/>
        <v>0</v>
      </c>
      <c r="Q618" s="860"/>
      <c r="R618" s="873">
        <v>61.9</v>
      </c>
      <c r="S618" s="760">
        <f t="shared" si="73"/>
        <v>247.6</v>
      </c>
      <c r="T618" s="684"/>
      <c r="U618" s="960"/>
      <c r="W618" s="686"/>
    </row>
    <row r="619" spans="1:23" ht="21" customHeight="1">
      <c r="B619" s="686" t="s">
        <v>1945</v>
      </c>
      <c r="C619" s="779" t="s">
        <v>1945</v>
      </c>
      <c r="D619" s="780" t="s">
        <v>800</v>
      </c>
      <c r="E619" s="781" t="s">
        <v>800</v>
      </c>
      <c r="F619" s="681" t="s">
        <v>333</v>
      </c>
      <c r="G619" s="682"/>
      <c r="H619" s="682"/>
      <c r="I619" s="682"/>
      <c r="J619" s="682"/>
      <c r="K619" s="682"/>
      <c r="L619" s="683"/>
      <c r="M619" s="684"/>
      <c r="N619" s="758">
        <v>4</v>
      </c>
      <c r="O619" s="991">
        <v>4</v>
      </c>
      <c r="P619" s="991">
        <f t="shared" si="74"/>
        <v>0</v>
      </c>
      <c r="Q619" s="860"/>
      <c r="R619" s="873">
        <v>72</v>
      </c>
      <c r="S619" s="760">
        <f t="shared" si="73"/>
        <v>288</v>
      </c>
      <c r="T619" s="684"/>
      <c r="U619" s="960"/>
      <c r="W619" s="686"/>
    </row>
    <row r="620" spans="1:23" ht="21" customHeight="1">
      <c r="B620" s="686" t="s">
        <v>1945</v>
      </c>
      <c r="C620" s="779" t="s">
        <v>1945</v>
      </c>
      <c r="D620" s="780" t="s">
        <v>801</v>
      </c>
      <c r="E620" s="781" t="s">
        <v>801</v>
      </c>
      <c r="F620" s="681" t="s">
        <v>333</v>
      </c>
      <c r="G620" s="682"/>
      <c r="H620" s="682"/>
      <c r="I620" s="682"/>
      <c r="J620" s="682"/>
      <c r="K620" s="682"/>
      <c r="L620" s="683"/>
      <c r="M620" s="684"/>
      <c r="N620" s="758">
        <v>8</v>
      </c>
      <c r="O620" s="991">
        <v>8</v>
      </c>
      <c r="P620" s="991">
        <f t="shared" si="74"/>
        <v>0</v>
      </c>
      <c r="Q620" s="860"/>
      <c r="R620" s="873">
        <v>52</v>
      </c>
      <c r="S620" s="760">
        <f t="shared" si="73"/>
        <v>416</v>
      </c>
      <c r="T620" s="684"/>
      <c r="U620" s="960"/>
      <c r="W620" s="686"/>
    </row>
    <row r="621" spans="1:23" ht="21" customHeight="1">
      <c r="B621" s="686" t="s">
        <v>1945</v>
      </c>
      <c r="C621" s="779" t="s">
        <v>1945</v>
      </c>
      <c r="D621" s="780" t="s">
        <v>1949</v>
      </c>
      <c r="E621" s="781" t="s">
        <v>795</v>
      </c>
      <c r="F621" s="681">
        <v>16</v>
      </c>
      <c r="G621" s="682"/>
      <c r="H621" s="682">
        <v>110</v>
      </c>
      <c r="I621" s="682"/>
      <c r="J621" s="682"/>
      <c r="K621" s="682"/>
      <c r="L621" s="683">
        <v>60</v>
      </c>
      <c r="M621" s="684"/>
      <c r="N621" s="758">
        <v>3</v>
      </c>
      <c r="O621" s="991">
        <v>3</v>
      </c>
      <c r="P621" s="991">
        <f t="shared" si="74"/>
        <v>0</v>
      </c>
      <c r="Q621" s="860"/>
      <c r="R621" s="873">
        <v>988</v>
      </c>
      <c r="S621" s="760">
        <f t="shared" si="73"/>
        <v>2964</v>
      </c>
      <c r="T621" s="684"/>
      <c r="U621" s="960"/>
      <c r="W621" s="686"/>
    </row>
    <row r="622" spans="1:23" ht="21" customHeight="1">
      <c r="B622" s="686" t="s">
        <v>1945</v>
      </c>
      <c r="C622" s="779" t="s">
        <v>1945</v>
      </c>
      <c r="D622" s="780" t="s">
        <v>1745</v>
      </c>
      <c r="E622" s="781" t="s">
        <v>1745</v>
      </c>
      <c r="F622" s="681" t="s">
        <v>349</v>
      </c>
      <c r="G622" s="682"/>
      <c r="H622" s="682"/>
      <c r="I622" s="682"/>
      <c r="J622" s="682"/>
      <c r="K622" s="682"/>
      <c r="L622" s="683"/>
      <c r="M622" s="684"/>
      <c r="N622" s="758">
        <v>4</v>
      </c>
      <c r="O622" s="991">
        <v>4</v>
      </c>
      <c r="P622" s="991">
        <f t="shared" si="74"/>
        <v>0</v>
      </c>
      <c r="Q622" s="860"/>
      <c r="R622" s="873">
        <v>2500</v>
      </c>
      <c r="S622" s="760">
        <f t="shared" si="73"/>
        <v>10000</v>
      </c>
      <c r="T622" s="684"/>
      <c r="U622" s="960"/>
      <c r="W622" s="686"/>
    </row>
    <row r="623" spans="1:23" ht="21" customHeight="1">
      <c r="B623" s="686" t="s">
        <v>1945</v>
      </c>
      <c r="C623" s="779" t="s">
        <v>1945</v>
      </c>
      <c r="D623" s="780" t="s">
        <v>1882</v>
      </c>
      <c r="E623" s="781" t="s">
        <v>795</v>
      </c>
      <c r="F623" s="681">
        <v>6</v>
      </c>
      <c r="G623" s="682" t="s">
        <v>227</v>
      </c>
      <c r="H623" s="682">
        <v>360</v>
      </c>
      <c r="I623" s="682"/>
      <c r="J623" s="682"/>
      <c r="K623" s="682"/>
      <c r="L623" s="683">
        <v>180</v>
      </c>
      <c r="M623" s="684"/>
      <c r="N623" s="758">
        <v>1</v>
      </c>
      <c r="O623" s="991">
        <v>1</v>
      </c>
      <c r="P623" s="991">
        <f t="shared" si="74"/>
        <v>0</v>
      </c>
      <c r="Q623" s="860"/>
      <c r="R623" s="873">
        <v>3637</v>
      </c>
      <c r="S623" s="760">
        <f t="shared" si="73"/>
        <v>3637</v>
      </c>
      <c r="T623" s="684"/>
      <c r="U623" s="960"/>
      <c r="W623" s="686"/>
    </row>
    <row r="624" spans="1:23" ht="21" customHeight="1">
      <c r="A624" s="686" t="s">
        <v>1352</v>
      </c>
      <c r="B624" s="686" t="s">
        <v>1945</v>
      </c>
      <c r="C624" s="779" t="s">
        <v>1945</v>
      </c>
      <c r="D624" s="780" t="s">
        <v>804</v>
      </c>
      <c r="E624" s="781" t="s">
        <v>798</v>
      </c>
      <c r="F624" s="681" t="s">
        <v>330</v>
      </c>
      <c r="G624" s="682" t="s">
        <v>227</v>
      </c>
      <c r="H624" s="682" t="s">
        <v>361</v>
      </c>
      <c r="I624" s="682"/>
      <c r="J624" s="682"/>
      <c r="K624" s="682"/>
      <c r="L624" s="683"/>
      <c r="M624" s="684"/>
      <c r="N624" s="758">
        <v>4</v>
      </c>
      <c r="O624" s="991">
        <v>4</v>
      </c>
      <c r="P624" s="991">
        <f t="shared" si="74"/>
        <v>0</v>
      </c>
      <c r="Q624" s="860"/>
      <c r="R624" s="873">
        <v>158.4</v>
      </c>
      <c r="S624" s="760">
        <f t="shared" si="73"/>
        <v>633.6</v>
      </c>
      <c r="T624" s="684"/>
      <c r="U624" s="960"/>
      <c r="W624" s="686"/>
    </row>
    <row r="625" spans="1:23" ht="21" customHeight="1">
      <c r="A625" s="686" t="s">
        <v>1328</v>
      </c>
      <c r="B625" s="686" t="s">
        <v>1945</v>
      </c>
      <c r="C625" s="779" t="s">
        <v>1945</v>
      </c>
      <c r="D625" s="780" t="s">
        <v>799</v>
      </c>
      <c r="E625" s="781" t="s">
        <v>799</v>
      </c>
      <c r="F625" s="681" t="s">
        <v>330</v>
      </c>
      <c r="G625" s="682"/>
      <c r="H625" s="682"/>
      <c r="I625" s="682"/>
      <c r="J625" s="682"/>
      <c r="K625" s="682"/>
      <c r="L625" s="683"/>
      <c r="M625" s="684"/>
      <c r="N625" s="758">
        <v>4</v>
      </c>
      <c r="O625" s="991">
        <v>4</v>
      </c>
      <c r="P625" s="991">
        <f t="shared" si="74"/>
        <v>0</v>
      </c>
      <c r="Q625" s="860"/>
      <c r="R625" s="873">
        <v>41.2</v>
      </c>
      <c r="S625" s="760">
        <f t="shared" si="73"/>
        <v>164.8</v>
      </c>
      <c r="T625" s="684"/>
      <c r="U625" s="960"/>
      <c r="W625" s="686"/>
    </row>
    <row r="626" spans="1:23" ht="21" customHeight="1">
      <c r="A626" s="686" t="s">
        <v>1326</v>
      </c>
      <c r="B626" s="686" t="s">
        <v>1945</v>
      </c>
      <c r="C626" s="779" t="s">
        <v>1945</v>
      </c>
      <c r="D626" s="780" t="s">
        <v>801</v>
      </c>
      <c r="E626" s="781" t="s">
        <v>801</v>
      </c>
      <c r="F626" s="681" t="s">
        <v>330</v>
      </c>
      <c r="G626" s="682"/>
      <c r="H626" s="682"/>
      <c r="I626" s="682"/>
      <c r="J626" s="682"/>
      <c r="K626" s="682"/>
      <c r="L626" s="683"/>
      <c r="M626" s="684"/>
      <c r="N626" s="758">
        <v>4</v>
      </c>
      <c r="O626" s="991">
        <v>4</v>
      </c>
      <c r="P626" s="991">
        <f t="shared" si="74"/>
        <v>0</v>
      </c>
      <c r="Q626" s="860"/>
      <c r="R626" s="873">
        <v>22.9</v>
      </c>
      <c r="S626" s="760">
        <f t="shared" si="73"/>
        <v>91.6</v>
      </c>
      <c r="T626" s="684"/>
      <c r="U626" s="960"/>
      <c r="W626" s="686"/>
    </row>
    <row r="627" spans="1:23" ht="21" customHeight="1">
      <c r="A627" s="686" t="s">
        <v>1233</v>
      </c>
      <c r="B627" s="686" t="s">
        <v>1945</v>
      </c>
      <c r="C627" s="779" t="s">
        <v>1945</v>
      </c>
      <c r="D627" s="780" t="s">
        <v>800</v>
      </c>
      <c r="E627" s="781" t="s">
        <v>800</v>
      </c>
      <c r="F627" s="681" t="s">
        <v>330</v>
      </c>
      <c r="G627" s="682"/>
      <c r="H627" s="682"/>
      <c r="I627" s="682"/>
      <c r="J627" s="682"/>
      <c r="K627" s="682"/>
      <c r="L627" s="683"/>
      <c r="M627" s="684"/>
      <c r="N627" s="758">
        <v>4</v>
      </c>
      <c r="O627" s="991">
        <v>4</v>
      </c>
      <c r="P627" s="991">
        <f t="shared" si="74"/>
        <v>0</v>
      </c>
      <c r="Q627" s="860"/>
      <c r="R627" s="873">
        <v>14</v>
      </c>
      <c r="S627" s="760">
        <f t="shared" si="73"/>
        <v>56</v>
      </c>
      <c r="T627" s="684"/>
      <c r="U627" s="960"/>
      <c r="W627" s="686"/>
    </row>
    <row r="628" spans="1:23" ht="21" customHeight="1">
      <c r="A628" s="686" t="s">
        <v>1353</v>
      </c>
      <c r="B628" s="686" t="s">
        <v>1945</v>
      </c>
      <c r="C628" s="779" t="s">
        <v>1945</v>
      </c>
      <c r="D628" s="780" t="s">
        <v>804</v>
      </c>
      <c r="E628" s="781" t="s">
        <v>798</v>
      </c>
      <c r="F628" s="681" t="s">
        <v>341</v>
      </c>
      <c r="G628" s="682" t="s">
        <v>227</v>
      </c>
      <c r="H628" s="682" t="s">
        <v>345</v>
      </c>
      <c r="I628" s="682"/>
      <c r="J628" s="682"/>
      <c r="K628" s="682"/>
      <c r="L628" s="683"/>
      <c r="M628" s="684"/>
      <c r="N628" s="758">
        <v>4</v>
      </c>
      <c r="O628" s="991">
        <v>4</v>
      </c>
      <c r="P628" s="991">
        <f t="shared" si="74"/>
        <v>0</v>
      </c>
      <c r="Q628" s="860"/>
      <c r="R628" s="873">
        <v>47.4</v>
      </c>
      <c r="S628" s="760">
        <f t="shared" si="73"/>
        <v>189.6</v>
      </c>
      <c r="T628" s="684"/>
      <c r="U628" s="960"/>
      <c r="W628" s="686"/>
    </row>
    <row r="629" spans="1:23" ht="21" customHeight="1">
      <c r="A629" s="686" t="s">
        <v>1335</v>
      </c>
      <c r="B629" s="686" t="s">
        <v>1945</v>
      </c>
      <c r="C629" s="779" t="s">
        <v>1945</v>
      </c>
      <c r="D629" s="780" t="s">
        <v>801</v>
      </c>
      <c r="E629" s="781" t="s">
        <v>801</v>
      </c>
      <c r="F629" s="681" t="s">
        <v>341</v>
      </c>
      <c r="G629" s="682"/>
      <c r="H629" s="682"/>
      <c r="I629" s="682"/>
      <c r="J629" s="682"/>
      <c r="K629" s="682"/>
      <c r="L629" s="683"/>
      <c r="M629" s="684"/>
      <c r="N629" s="758">
        <v>4</v>
      </c>
      <c r="O629" s="991">
        <v>4</v>
      </c>
      <c r="P629" s="991">
        <f t="shared" si="74"/>
        <v>0</v>
      </c>
      <c r="Q629" s="860"/>
      <c r="R629" s="873">
        <v>7.4</v>
      </c>
      <c r="S629" s="760">
        <f t="shared" si="73"/>
        <v>29.6</v>
      </c>
      <c r="T629" s="684"/>
      <c r="U629" s="960"/>
      <c r="W629" s="686"/>
    </row>
    <row r="630" spans="1:23" ht="21" customHeight="1">
      <c r="A630" s="686" t="s">
        <v>1339</v>
      </c>
      <c r="B630" s="686" t="s">
        <v>1945</v>
      </c>
      <c r="C630" s="779" t="s">
        <v>1945</v>
      </c>
      <c r="D630" s="780" t="s">
        <v>800</v>
      </c>
      <c r="E630" s="781" t="s">
        <v>800</v>
      </c>
      <c r="F630" s="681" t="s">
        <v>341</v>
      </c>
      <c r="G630" s="682"/>
      <c r="H630" s="682"/>
      <c r="I630" s="682"/>
      <c r="J630" s="682"/>
      <c r="K630" s="682"/>
      <c r="L630" s="683"/>
      <c r="M630" s="684"/>
      <c r="N630" s="758">
        <v>4</v>
      </c>
      <c r="O630" s="991">
        <v>4</v>
      </c>
      <c r="P630" s="991">
        <f t="shared" si="74"/>
        <v>0</v>
      </c>
      <c r="Q630" s="860"/>
      <c r="R630" s="873">
        <v>5.8</v>
      </c>
      <c r="S630" s="760">
        <f t="shared" si="73"/>
        <v>23.2</v>
      </c>
      <c r="T630" s="684"/>
      <c r="U630" s="960"/>
      <c r="W630" s="686"/>
    </row>
    <row r="631" spans="1:23" ht="21" customHeight="1">
      <c r="B631" s="686" t="s">
        <v>1950</v>
      </c>
      <c r="C631" s="779" t="s">
        <v>1950</v>
      </c>
      <c r="D631" s="780" t="s">
        <v>1950</v>
      </c>
      <c r="E631" s="781" t="s">
        <v>797</v>
      </c>
      <c r="F631" s="681" t="s">
        <v>2292</v>
      </c>
      <c r="G631" s="682" t="s">
        <v>227</v>
      </c>
      <c r="H631" s="682"/>
      <c r="I631" s="682"/>
      <c r="J631" s="682"/>
      <c r="K631" s="682"/>
      <c r="L631" s="683">
        <v>1928</v>
      </c>
      <c r="M631" s="684" t="s">
        <v>350</v>
      </c>
      <c r="N631" s="758">
        <v>2</v>
      </c>
      <c r="O631" s="991">
        <v>2</v>
      </c>
      <c r="P631" s="991">
        <f t="shared" si="74"/>
        <v>0</v>
      </c>
      <c r="Q631" s="860"/>
      <c r="R631" s="873">
        <v>182053</v>
      </c>
      <c r="S631" s="760">
        <f t="shared" si="73"/>
        <v>364106</v>
      </c>
      <c r="T631" s="684"/>
      <c r="U631" s="960"/>
      <c r="W631" s="686"/>
    </row>
    <row r="632" spans="1:23" ht="21" customHeight="1">
      <c r="B632" s="686" t="s">
        <v>1950</v>
      </c>
      <c r="C632" s="779" t="s">
        <v>1950</v>
      </c>
      <c r="D632" s="780" t="s">
        <v>1951</v>
      </c>
      <c r="E632" s="781" t="s">
        <v>1942</v>
      </c>
      <c r="F632" s="681" t="s">
        <v>399</v>
      </c>
      <c r="G632" s="682" t="s">
        <v>227</v>
      </c>
      <c r="H632" s="682" t="s">
        <v>392</v>
      </c>
      <c r="I632" s="682"/>
      <c r="J632" s="682"/>
      <c r="K632" s="682"/>
      <c r="L632" s="683"/>
      <c r="M632" s="684"/>
      <c r="N632" s="758">
        <v>2</v>
      </c>
      <c r="O632" s="991">
        <v>2</v>
      </c>
      <c r="P632" s="991">
        <f t="shared" si="74"/>
        <v>0</v>
      </c>
      <c r="Q632" s="860"/>
      <c r="R632" s="873">
        <v>12528</v>
      </c>
      <c r="S632" s="760">
        <f t="shared" si="73"/>
        <v>25056</v>
      </c>
      <c r="T632" s="684"/>
      <c r="U632" s="960"/>
      <c r="W632" s="686"/>
    </row>
    <row r="633" spans="1:23" ht="21" customHeight="1">
      <c r="B633" s="686" t="s">
        <v>1950</v>
      </c>
      <c r="C633" s="779" t="s">
        <v>1950</v>
      </c>
      <c r="D633" s="780" t="s">
        <v>401</v>
      </c>
      <c r="E633" s="781" t="s">
        <v>802</v>
      </c>
      <c r="F633" s="681">
        <v>6002</v>
      </c>
      <c r="G633" s="682"/>
      <c r="H633" s="682"/>
      <c r="I633" s="682"/>
      <c r="J633" s="682"/>
      <c r="K633" s="682"/>
      <c r="L633" s="683"/>
      <c r="M633" s="684"/>
      <c r="N633" s="758">
        <v>12</v>
      </c>
      <c r="O633" s="991">
        <v>12</v>
      </c>
      <c r="P633" s="991">
        <f t="shared" si="74"/>
        <v>0</v>
      </c>
      <c r="Q633" s="860"/>
      <c r="R633" s="873">
        <v>1875</v>
      </c>
      <c r="S633" s="760">
        <f t="shared" si="73"/>
        <v>22500</v>
      </c>
      <c r="T633" s="684"/>
      <c r="U633" s="960"/>
      <c r="W633" s="686"/>
    </row>
    <row r="634" spans="1:23" ht="21" customHeight="1">
      <c r="B634" s="686" t="s">
        <v>1950</v>
      </c>
      <c r="C634" s="779" t="s">
        <v>1950</v>
      </c>
      <c r="D634" s="780" t="s">
        <v>372</v>
      </c>
      <c r="E634" s="781" t="s">
        <v>372</v>
      </c>
      <c r="F634" s="681">
        <v>5</v>
      </c>
      <c r="G634" s="682" t="s">
        <v>227</v>
      </c>
      <c r="H634" s="682">
        <v>5</v>
      </c>
      <c r="I634" s="682" t="s">
        <v>227</v>
      </c>
      <c r="J634" s="682"/>
      <c r="K634" s="682"/>
      <c r="L634" s="683">
        <v>20</v>
      </c>
      <c r="M634" s="684"/>
      <c r="N634" s="758">
        <v>2</v>
      </c>
      <c r="O634" s="991">
        <v>2</v>
      </c>
      <c r="P634" s="991">
        <f t="shared" si="74"/>
        <v>0</v>
      </c>
      <c r="Q634" s="860"/>
      <c r="R634" s="873">
        <v>337</v>
      </c>
      <c r="S634" s="760">
        <f t="shared" si="73"/>
        <v>674</v>
      </c>
      <c r="T634" s="684"/>
      <c r="U634" s="960"/>
      <c r="W634" s="686"/>
    </row>
    <row r="635" spans="1:23" ht="21" customHeight="1">
      <c r="B635" s="686" t="s">
        <v>1950</v>
      </c>
      <c r="C635" s="779" t="s">
        <v>1950</v>
      </c>
      <c r="D635" s="780" t="s">
        <v>815</v>
      </c>
      <c r="E635" s="781" t="s">
        <v>815</v>
      </c>
      <c r="F635" s="681" t="s">
        <v>402</v>
      </c>
      <c r="G635" s="682"/>
      <c r="H635" s="682"/>
      <c r="I635" s="682"/>
      <c r="J635" s="682"/>
      <c r="K635" s="682"/>
      <c r="L635" s="683"/>
      <c r="M635" s="684"/>
      <c r="N635" s="758">
        <v>2</v>
      </c>
      <c r="O635" s="991">
        <v>2</v>
      </c>
      <c r="P635" s="991">
        <f t="shared" si="74"/>
        <v>0</v>
      </c>
      <c r="Q635" s="860"/>
      <c r="R635" s="873">
        <v>37</v>
      </c>
      <c r="S635" s="760">
        <f t="shared" si="73"/>
        <v>74</v>
      </c>
      <c r="T635" s="684"/>
      <c r="U635" s="960"/>
      <c r="W635" s="686"/>
    </row>
    <row r="636" spans="1:23" ht="21" customHeight="1">
      <c r="B636" s="686" t="s">
        <v>1950</v>
      </c>
      <c r="C636" s="779" t="s">
        <v>1950</v>
      </c>
      <c r="D636" s="780" t="s">
        <v>827</v>
      </c>
      <c r="E636" s="781" t="s">
        <v>795</v>
      </c>
      <c r="F636" s="681">
        <v>19</v>
      </c>
      <c r="G636" s="682" t="s">
        <v>227</v>
      </c>
      <c r="H636" s="682">
        <v>45</v>
      </c>
      <c r="I636" s="682"/>
      <c r="J636" s="682"/>
      <c r="K636" s="682"/>
      <c r="L636" s="683">
        <v>170</v>
      </c>
      <c r="M636" s="684"/>
      <c r="N636" s="758">
        <v>4</v>
      </c>
      <c r="O636" s="991">
        <v>4</v>
      </c>
      <c r="P636" s="991">
        <f t="shared" si="74"/>
        <v>0</v>
      </c>
      <c r="Q636" s="860"/>
      <c r="R636" s="873">
        <v>1360</v>
      </c>
      <c r="S636" s="760">
        <f t="shared" ref="S636:S648" si="75">N636*R636</f>
        <v>5440</v>
      </c>
      <c r="T636" s="684"/>
      <c r="U636" s="960"/>
      <c r="W636" s="686"/>
    </row>
    <row r="637" spans="1:23" ht="21" customHeight="1">
      <c r="B637" s="686" t="s">
        <v>1950</v>
      </c>
      <c r="C637" s="779" t="s">
        <v>1950</v>
      </c>
      <c r="D637" s="780" t="s">
        <v>827</v>
      </c>
      <c r="E637" s="781" t="s">
        <v>795</v>
      </c>
      <c r="F637" s="681">
        <v>9</v>
      </c>
      <c r="G637" s="682" t="s">
        <v>227</v>
      </c>
      <c r="H637" s="682">
        <v>70</v>
      </c>
      <c r="I637" s="682"/>
      <c r="J637" s="682"/>
      <c r="K637" s="682"/>
      <c r="L637" s="683">
        <v>190</v>
      </c>
      <c r="M637" s="684"/>
      <c r="N637" s="758">
        <v>4</v>
      </c>
      <c r="O637" s="991">
        <v>4</v>
      </c>
      <c r="P637" s="991">
        <f t="shared" si="74"/>
        <v>0</v>
      </c>
      <c r="Q637" s="860"/>
      <c r="R637" s="873">
        <v>1120</v>
      </c>
      <c r="S637" s="760">
        <f t="shared" si="75"/>
        <v>4480</v>
      </c>
      <c r="T637" s="684"/>
      <c r="U637" s="960"/>
      <c r="W637" s="686"/>
    </row>
    <row r="638" spans="1:23" ht="21" customHeight="1">
      <c r="B638" s="686" t="s">
        <v>1950</v>
      </c>
      <c r="C638" s="779" t="s">
        <v>1950</v>
      </c>
      <c r="D638" s="780" t="s">
        <v>1952</v>
      </c>
      <c r="E638" s="781" t="s">
        <v>810</v>
      </c>
      <c r="F638" s="681" t="s">
        <v>341</v>
      </c>
      <c r="G638" s="682" t="s">
        <v>227</v>
      </c>
      <c r="H638" s="682" t="s">
        <v>331</v>
      </c>
      <c r="I638" s="682"/>
      <c r="J638" s="682"/>
      <c r="K638" s="682"/>
      <c r="L638" s="683"/>
      <c r="M638" s="684"/>
      <c r="N638" s="758">
        <f>N637*4</f>
        <v>16</v>
      </c>
      <c r="O638" s="991">
        <v>16</v>
      </c>
      <c r="P638" s="991">
        <f t="shared" si="74"/>
        <v>0</v>
      </c>
      <c r="Q638" s="860"/>
      <c r="R638" s="873">
        <v>75</v>
      </c>
      <c r="S638" s="760">
        <f t="shared" si="75"/>
        <v>1200</v>
      </c>
      <c r="T638" s="684"/>
      <c r="U638" s="960"/>
      <c r="W638" s="686"/>
    </row>
    <row r="639" spans="1:23" ht="21" customHeight="1">
      <c r="B639" s="686" t="s">
        <v>1950</v>
      </c>
      <c r="C639" s="779" t="s">
        <v>1950</v>
      </c>
      <c r="D639" s="780" t="s">
        <v>1953</v>
      </c>
      <c r="E639" s="781" t="s">
        <v>814</v>
      </c>
      <c r="F639" s="681" t="s">
        <v>1510</v>
      </c>
      <c r="G639" s="682" t="s">
        <v>227</v>
      </c>
      <c r="H639" s="682">
        <v>32</v>
      </c>
      <c r="I639" s="682" t="s">
        <v>227</v>
      </c>
      <c r="J639" s="682"/>
      <c r="K639" s="682"/>
      <c r="L639" s="683">
        <v>80</v>
      </c>
      <c r="M639" s="684"/>
      <c r="N639" s="758">
        <v>6</v>
      </c>
      <c r="O639" s="991">
        <v>6</v>
      </c>
      <c r="P639" s="991">
        <f t="shared" si="74"/>
        <v>0</v>
      </c>
      <c r="Q639" s="860"/>
      <c r="R639" s="873">
        <v>185</v>
      </c>
      <c r="S639" s="760">
        <f t="shared" si="75"/>
        <v>1110</v>
      </c>
      <c r="T639" s="684"/>
      <c r="U639" s="960"/>
      <c r="W639" s="686"/>
    </row>
    <row r="640" spans="1:23" ht="21" customHeight="1">
      <c r="A640" s="686" t="s">
        <v>1339</v>
      </c>
      <c r="B640" s="686" t="s">
        <v>1950</v>
      </c>
      <c r="C640" s="779" t="s">
        <v>1950</v>
      </c>
      <c r="D640" s="780" t="s">
        <v>800</v>
      </c>
      <c r="E640" s="781" t="s">
        <v>800</v>
      </c>
      <c r="F640" s="681" t="s">
        <v>341</v>
      </c>
      <c r="G640" s="682"/>
      <c r="H640" s="682"/>
      <c r="I640" s="682"/>
      <c r="J640" s="682"/>
      <c r="K640" s="682"/>
      <c r="L640" s="683"/>
      <c r="M640" s="684"/>
      <c r="N640" s="758">
        <v>12</v>
      </c>
      <c r="O640" s="991">
        <v>12</v>
      </c>
      <c r="P640" s="991">
        <f t="shared" si="74"/>
        <v>0</v>
      </c>
      <c r="Q640" s="860"/>
      <c r="R640" s="873">
        <v>5.8</v>
      </c>
      <c r="S640" s="760">
        <f t="shared" si="75"/>
        <v>69.599999999999994</v>
      </c>
      <c r="T640" s="684"/>
      <c r="U640" s="960"/>
      <c r="W640" s="686"/>
    </row>
    <row r="641" spans="1:23" ht="21" customHeight="1">
      <c r="A641" s="686" t="s">
        <v>1335</v>
      </c>
      <c r="B641" s="686" t="s">
        <v>1950</v>
      </c>
      <c r="C641" s="779" t="s">
        <v>1950</v>
      </c>
      <c r="D641" s="780" t="s">
        <v>801</v>
      </c>
      <c r="E641" s="781" t="s">
        <v>801</v>
      </c>
      <c r="F641" s="681" t="s">
        <v>341</v>
      </c>
      <c r="G641" s="682"/>
      <c r="H641" s="682"/>
      <c r="I641" s="682"/>
      <c r="J641" s="682"/>
      <c r="K641" s="682"/>
      <c r="L641" s="683"/>
      <c r="M641" s="684"/>
      <c r="N641" s="758">
        <v>12</v>
      </c>
      <c r="O641" s="991">
        <v>12</v>
      </c>
      <c r="P641" s="991">
        <f t="shared" si="74"/>
        <v>0</v>
      </c>
      <c r="Q641" s="860"/>
      <c r="R641" s="873">
        <v>7.4</v>
      </c>
      <c r="S641" s="760">
        <f t="shared" si="75"/>
        <v>88.800000000000011</v>
      </c>
      <c r="T641" s="684"/>
      <c r="U641" s="960"/>
      <c r="W641" s="686"/>
    </row>
    <row r="642" spans="1:23" ht="21" customHeight="1">
      <c r="B642" s="686" t="s">
        <v>1954</v>
      </c>
      <c r="C642" s="779" t="s">
        <v>1954</v>
      </c>
      <c r="D642" s="780" t="s">
        <v>1955</v>
      </c>
      <c r="E642" s="781" t="s">
        <v>795</v>
      </c>
      <c r="F642" s="681">
        <v>3</v>
      </c>
      <c r="G642" s="682"/>
      <c r="H642" s="682">
        <v>90</v>
      </c>
      <c r="I642" s="682"/>
      <c r="J642" s="682"/>
      <c r="K642" s="682"/>
      <c r="L642" s="683">
        <v>80</v>
      </c>
      <c r="M642" s="684"/>
      <c r="N642" s="758">
        <v>7</v>
      </c>
      <c r="O642" s="991">
        <v>7</v>
      </c>
      <c r="P642" s="991">
        <f t="shared" si="74"/>
        <v>0</v>
      </c>
      <c r="Q642" s="860"/>
      <c r="R642" s="873">
        <v>202</v>
      </c>
      <c r="S642" s="760">
        <f t="shared" si="75"/>
        <v>1414</v>
      </c>
      <c r="T642" s="684"/>
      <c r="U642" s="960"/>
      <c r="W642" s="686"/>
    </row>
    <row r="643" spans="1:23" ht="21" customHeight="1">
      <c r="B643" s="686" t="s">
        <v>1954</v>
      </c>
      <c r="C643" s="779" t="s">
        <v>1954</v>
      </c>
      <c r="D643" s="780" t="s">
        <v>1956</v>
      </c>
      <c r="E643" s="781" t="s">
        <v>797</v>
      </c>
      <c r="F643" s="681" t="s">
        <v>2341</v>
      </c>
      <c r="G643" s="682" t="s">
        <v>227</v>
      </c>
      <c r="H643" s="682"/>
      <c r="I643" s="682"/>
      <c r="J643" s="682"/>
      <c r="K643" s="682"/>
      <c r="L643" s="683">
        <v>3930</v>
      </c>
      <c r="M643" s="684"/>
      <c r="N643" s="758">
        <v>1</v>
      </c>
      <c r="O643" s="991">
        <v>1</v>
      </c>
      <c r="P643" s="991">
        <f t="shared" si="74"/>
        <v>0</v>
      </c>
      <c r="Q643" s="860"/>
      <c r="R643" s="873">
        <v>12179</v>
      </c>
      <c r="S643" s="760">
        <f t="shared" si="75"/>
        <v>12179</v>
      </c>
      <c r="T643" s="684"/>
      <c r="U643" s="960"/>
      <c r="W643" s="686"/>
    </row>
    <row r="644" spans="1:23" ht="21" customHeight="1">
      <c r="B644" s="686" t="s">
        <v>1954</v>
      </c>
      <c r="C644" s="779" t="s">
        <v>1954</v>
      </c>
      <c r="D644" s="780" t="s">
        <v>1957</v>
      </c>
      <c r="E644" s="781" t="s">
        <v>797</v>
      </c>
      <c r="F644" s="681" t="s">
        <v>2298</v>
      </c>
      <c r="G644" s="682" t="s">
        <v>403</v>
      </c>
      <c r="H644" s="682"/>
      <c r="I644" s="682"/>
      <c r="J644" s="682"/>
      <c r="K644" s="682"/>
      <c r="L644" s="683">
        <v>80</v>
      </c>
      <c r="M644" s="684" t="s">
        <v>350</v>
      </c>
      <c r="N644" s="758">
        <v>40</v>
      </c>
      <c r="O644" s="991">
        <v>40</v>
      </c>
      <c r="P644" s="991">
        <f t="shared" si="74"/>
        <v>0</v>
      </c>
      <c r="Q644" s="860"/>
      <c r="R644" s="873">
        <v>1227</v>
      </c>
      <c r="S644" s="760">
        <f t="shared" si="75"/>
        <v>49080</v>
      </c>
      <c r="T644" s="684"/>
      <c r="U644" s="960"/>
      <c r="W644" s="686"/>
    </row>
    <row r="645" spans="1:23" ht="21" customHeight="1">
      <c r="A645" s="686" t="s">
        <v>1353</v>
      </c>
      <c r="B645" s="686" t="s">
        <v>1954</v>
      </c>
      <c r="C645" s="779" t="s">
        <v>1954</v>
      </c>
      <c r="D645" s="780" t="s">
        <v>808</v>
      </c>
      <c r="E645" s="781" t="s">
        <v>798</v>
      </c>
      <c r="F645" s="681" t="s">
        <v>341</v>
      </c>
      <c r="G645" s="682" t="s">
        <v>227</v>
      </c>
      <c r="H645" s="682" t="s">
        <v>345</v>
      </c>
      <c r="I645" s="682"/>
      <c r="J645" s="682"/>
      <c r="K645" s="682"/>
      <c r="L645" s="683"/>
      <c r="M645" s="684"/>
      <c r="N645" s="758">
        <v>12</v>
      </c>
      <c r="O645" s="991">
        <v>12</v>
      </c>
      <c r="P645" s="991">
        <f t="shared" si="74"/>
        <v>0</v>
      </c>
      <c r="Q645" s="860"/>
      <c r="R645" s="873">
        <v>47.4</v>
      </c>
      <c r="S645" s="760">
        <f t="shared" si="75"/>
        <v>568.79999999999995</v>
      </c>
      <c r="T645" s="684"/>
      <c r="U645" s="960"/>
      <c r="W645" s="686"/>
    </row>
    <row r="646" spans="1:23" ht="21" customHeight="1">
      <c r="A646" s="686" t="s">
        <v>1334</v>
      </c>
      <c r="B646" s="686" t="s">
        <v>1954</v>
      </c>
      <c r="C646" s="779" t="s">
        <v>1954</v>
      </c>
      <c r="D646" s="780" t="s">
        <v>799</v>
      </c>
      <c r="E646" s="781" t="s">
        <v>799</v>
      </c>
      <c r="F646" s="681" t="s">
        <v>341</v>
      </c>
      <c r="G646" s="682"/>
      <c r="H646" s="682"/>
      <c r="I646" s="682"/>
      <c r="J646" s="682"/>
      <c r="K646" s="682"/>
      <c r="L646" s="683"/>
      <c r="M646" s="684"/>
      <c r="N646" s="758">
        <v>12</v>
      </c>
      <c r="O646" s="991">
        <v>12</v>
      </c>
      <c r="P646" s="991">
        <f t="shared" si="74"/>
        <v>0</v>
      </c>
      <c r="Q646" s="860"/>
      <c r="R646" s="873">
        <v>41.2</v>
      </c>
      <c r="S646" s="760">
        <f t="shared" si="75"/>
        <v>494.40000000000003</v>
      </c>
      <c r="T646" s="684"/>
      <c r="U646" s="960"/>
      <c r="W646" s="686"/>
    </row>
    <row r="647" spans="1:23" ht="21" customHeight="1">
      <c r="A647" s="686" t="s">
        <v>1339</v>
      </c>
      <c r="B647" s="686" t="s">
        <v>1954</v>
      </c>
      <c r="C647" s="779" t="s">
        <v>1954</v>
      </c>
      <c r="D647" s="780" t="s">
        <v>800</v>
      </c>
      <c r="E647" s="781" t="s">
        <v>800</v>
      </c>
      <c r="F647" s="681" t="s">
        <v>341</v>
      </c>
      <c r="G647" s="682"/>
      <c r="H647" s="682"/>
      <c r="I647" s="682"/>
      <c r="J647" s="682"/>
      <c r="K647" s="682"/>
      <c r="L647" s="683"/>
      <c r="M647" s="684"/>
      <c r="N647" s="758">
        <v>12</v>
      </c>
      <c r="O647" s="991">
        <v>12</v>
      </c>
      <c r="P647" s="991">
        <f t="shared" si="74"/>
        <v>0</v>
      </c>
      <c r="Q647" s="860"/>
      <c r="R647" s="873">
        <v>5.8</v>
      </c>
      <c r="S647" s="760">
        <f t="shared" si="75"/>
        <v>69.599999999999994</v>
      </c>
      <c r="T647" s="684"/>
      <c r="U647" s="960"/>
      <c r="W647" s="686"/>
    </row>
    <row r="648" spans="1:23" ht="21" customHeight="1">
      <c r="A648" s="686" t="s">
        <v>1335</v>
      </c>
      <c r="B648" s="686" t="s">
        <v>1954</v>
      </c>
      <c r="C648" s="779" t="s">
        <v>1954</v>
      </c>
      <c r="D648" s="780" t="s">
        <v>801</v>
      </c>
      <c r="E648" s="781" t="s">
        <v>801</v>
      </c>
      <c r="F648" s="681" t="s">
        <v>341</v>
      </c>
      <c r="G648" s="682"/>
      <c r="H648" s="682"/>
      <c r="I648" s="682"/>
      <c r="J648" s="682"/>
      <c r="K648" s="682"/>
      <c r="L648" s="683"/>
      <c r="M648" s="684"/>
      <c r="N648" s="758">
        <v>24</v>
      </c>
      <c r="O648" s="991">
        <v>24</v>
      </c>
      <c r="P648" s="991">
        <f t="shared" si="74"/>
        <v>0</v>
      </c>
      <c r="Q648" s="860"/>
      <c r="R648" s="873">
        <v>7.4</v>
      </c>
      <c r="S648" s="760">
        <f t="shared" si="75"/>
        <v>177.60000000000002</v>
      </c>
      <c r="T648" s="684"/>
      <c r="U648" s="960"/>
      <c r="W648" s="686"/>
    </row>
    <row r="649" spans="1:23" ht="21" customHeight="1">
      <c r="A649" s="686" t="s">
        <v>1308</v>
      </c>
      <c r="B649" s="686" t="s">
        <v>1954</v>
      </c>
      <c r="C649" s="779" t="s">
        <v>1954</v>
      </c>
      <c r="D649" s="780" t="s">
        <v>1958</v>
      </c>
      <c r="E649" s="781" t="s">
        <v>797</v>
      </c>
      <c r="F649" s="681">
        <v>30</v>
      </c>
      <c r="G649" s="682"/>
      <c r="H649" s="682"/>
      <c r="I649" s="682"/>
      <c r="J649" s="682"/>
      <c r="K649" s="682"/>
      <c r="L649" s="683">
        <v>15</v>
      </c>
      <c r="M649" s="684"/>
      <c r="N649" s="758">
        <v>2</v>
      </c>
      <c r="O649" s="991">
        <v>2</v>
      </c>
      <c r="P649" s="991">
        <f t="shared" si="74"/>
        <v>0</v>
      </c>
      <c r="Q649" s="860">
        <f>3.14156295*(F649/2)^2*L649*0.00000785*N649</f>
        <v>0.16646356681312496</v>
      </c>
      <c r="R649" s="873">
        <v>990</v>
      </c>
      <c r="S649" s="760">
        <f t="shared" ref="S649" si="76">Q649*R649</f>
        <v>164.7989311449937</v>
      </c>
      <c r="T649" s="684"/>
      <c r="U649" s="960"/>
      <c r="W649" s="686"/>
    </row>
    <row r="650" spans="1:23" ht="21" customHeight="1">
      <c r="A650" s="686" t="s">
        <v>1244</v>
      </c>
      <c r="B650" s="686" t="s">
        <v>1954</v>
      </c>
      <c r="C650" s="779" t="s">
        <v>1954</v>
      </c>
      <c r="D650" s="780" t="s">
        <v>808</v>
      </c>
      <c r="E650" s="781" t="s">
        <v>798</v>
      </c>
      <c r="F650" s="681" t="s">
        <v>341</v>
      </c>
      <c r="G650" s="682" t="s">
        <v>227</v>
      </c>
      <c r="H650" s="682" t="s">
        <v>334</v>
      </c>
      <c r="I650" s="682"/>
      <c r="J650" s="682"/>
      <c r="K650" s="682"/>
      <c r="L650" s="683"/>
      <c r="M650" s="684"/>
      <c r="N650" s="758">
        <v>2</v>
      </c>
      <c r="O650" s="991">
        <v>2</v>
      </c>
      <c r="P650" s="991">
        <f t="shared" si="74"/>
        <v>0</v>
      </c>
      <c r="Q650" s="860"/>
      <c r="R650" s="873">
        <v>188</v>
      </c>
      <c r="S650" s="760">
        <f t="shared" ref="S650:S655" si="77">N650*R650</f>
        <v>376</v>
      </c>
      <c r="T650" s="684"/>
      <c r="U650" s="960"/>
      <c r="W650" s="686"/>
    </row>
    <row r="651" spans="1:23" ht="21" customHeight="1">
      <c r="A651" s="686" t="s">
        <v>1242</v>
      </c>
      <c r="B651" s="686" t="s">
        <v>1954</v>
      </c>
      <c r="C651" s="779" t="s">
        <v>1954</v>
      </c>
      <c r="D651" s="780" t="s">
        <v>807</v>
      </c>
      <c r="E651" s="781" t="s">
        <v>807</v>
      </c>
      <c r="F651" s="681" t="s">
        <v>341</v>
      </c>
      <c r="G651" s="682" t="s">
        <v>227</v>
      </c>
      <c r="H651" s="682" t="s">
        <v>342</v>
      </c>
      <c r="I651" s="682"/>
      <c r="J651" s="682"/>
      <c r="K651" s="682"/>
      <c r="L651" s="683"/>
      <c r="M651" s="684"/>
      <c r="N651" s="758">
        <v>2</v>
      </c>
      <c r="O651" s="991">
        <v>2</v>
      </c>
      <c r="P651" s="991">
        <f t="shared" si="74"/>
        <v>0</v>
      </c>
      <c r="Q651" s="860"/>
      <c r="R651" s="873">
        <v>16</v>
      </c>
      <c r="S651" s="760">
        <f t="shared" si="77"/>
        <v>32</v>
      </c>
      <c r="T651" s="684"/>
      <c r="U651" s="960"/>
      <c r="W651" s="686"/>
    </row>
    <row r="652" spans="1:23" ht="21" customHeight="1">
      <c r="A652" s="686" t="s">
        <v>1339</v>
      </c>
      <c r="B652" s="686" t="s">
        <v>1954</v>
      </c>
      <c r="C652" s="779" t="s">
        <v>1954</v>
      </c>
      <c r="D652" s="780" t="s">
        <v>800</v>
      </c>
      <c r="E652" s="781" t="s">
        <v>800</v>
      </c>
      <c r="F652" s="681" t="s">
        <v>341</v>
      </c>
      <c r="G652" s="682"/>
      <c r="H652" s="682"/>
      <c r="I652" s="682"/>
      <c r="J652" s="682"/>
      <c r="K652" s="682"/>
      <c r="L652" s="683"/>
      <c r="M652" s="684"/>
      <c r="N652" s="758">
        <v>2</v>
      </c>
      <c r="O652" s="991">
        <v>2</v>
      </c>
      <c r="P652" s="991">
        <f t="shared" si="74"/>
        <v>0</v>
      </c>
      <c r="Q652" s="860"/>
      <c r="R652" s="873">
        <v>5.8</v>
      </c>
      <c r="S652" s="760">
        <f t="shared" si="77"/>
        <v>11.6</v>
      </c>
      <c r="T652" s="684"/>
      <c r="U652" s="960"/>
      <c r="W652" s="686"/>
    </row>
    <row r="653" spans="1:23" ht="21" customHeight="1">
      <c r="A653" s="686" t="s">
        <v>1335</v>
      </c>
      <c r="B653" s="686" t="s">
        <v>1954</v>
      </c>
      <c r="C653" s="779" t="s">
        <v>1954</v>
      </c>
      <c r="D653" s="780" t="s">
        <v>801</v>
      </c>
      <c r="E653" s="781" t="s">
        <v>801</v>
      </c>
      <c r="F653" s="681" t="s">
        <v>341</v>
      </c>
      <c r="G653" s="682"/>
      <c r="H653" s="682"/>
      <c r="I653" s="682"/>
      <c r="J653" s="682"/>
      <c r="K653" s="682"/>
      <c r="L653" s="683"/>
      <c r="M653" s="684"/>
      <c r="N653" s="758">
        <v>2</v>
      </c>
      <c r="O653" s="991">
        <v>2</v>
      </c>
      <c r="P653" s="991">
        <f t="shared" si="74"/>
        <v>0</v>
      </c>
      <c r="Q653" s="860"/>
      <c r="R653" s="873">
        <v>7.4</v>
      </c>
      <c r="S653" s="760">
        <f t="shared" si="77"/>
        <v>14.8</v>
      </c>
      <c r="T653" s="684"/>
      <c r="U653" s="960"/>
      <c r="W653" s="686"/>
    </row>
    <row r="654" spans="1:23" ht="21" customHeight="1">
      <c r="B654" s="686" t="s">
        <v>1954</v>
      </c>
      <c r="C654" s="779" t="s">
        <v>1954</v>
      </c>
      <c r="D654" s="780" t="s">
        <v>1959</v>
      </c>
      <c r="E654" s="781" t="s">
        <v>797</v>
      </c>
      <c r="F654" s="681" t="s">
        <v>2287</v>
      </c>
      <c r="G654" s="682" t="s">
        <v>227</v>
      </c>
      <c r="H654" s="682"/>
      <c r="I654" s="682"/>
      <c r="J654" s="682"/>
      <c r="K654" s="682"/>
      <c r="L654" s="683">
        <v>15</v>
      </c>
      <c r="M654" s="684" t="s">
        <v>344</v>
      </c>
      <c r="N654" s="758">
        <v>36</v>
      </c>
      <c r="O654" s="991">
        <v>30</v>
      </c>
      <c r="P654" s="991">
        <f t="shared" si="74"/>
        <v>6</v>
      </c>
      <c r="Q654" s="860"/>
      <c r="R654" s="873">
        <v>259</v>
      </c>
      <c r="S654" s="760">
        <f t="shared" si="77"/>
        <v>9324</v>
      </c>
      <c r="T654" s="684"/>
      <c r="U654" s="960"/>
      <c r="W654" s="686"/>
    </row>
    <row r="655" spans="1:23" ht="21" customHeight="1">
      <c r="B655" s="686" t="s">
        <v>1954</v>
      </c>
      <c r="C655" s="779" t="s">
        <v>1954</v>
      </c>
      <c r="D655" s="780" t="s">
        <v>1841</v>
      </c>
      <c r="E655" s="781" t="s">
        <v>1841</v>
      </c>
      <c r="F655" s="681" t="s">
        <v>2299</v>
      </c>
      <c r="G655" s="682" t="s">
        <v>227</v>
      </c>
      <c r="H655" s="682"/>
      <c r="I655" s="682"/>
      <c r="J655" s="682"/>
      <c r="K655" s="682"/>
      <c r="L655" s="683">
        <v>285</v>
      </c>
      <c r="M655" s="684"/>
      <c r="N655" s="758">
        <v>36</v>
      </c>
      <c r="O655" s="991">
        <v>30</v>
      </c>
      <c r="P655" s="991">
        <f t="shared" si="74"/>
        <v>6</v>
      </c>
      <c r="Q655" s="860"/>
      <c r="R655" s="873">
        <v>1710</v>
      </c>
      <c r="S655" s="760">
        <f t="shared" si="77"/>
        <v>61560</v>
      </c>
      <c r="T655" s="684"/>
      <c r="U655" s="960"/>
      <c r="W655" s="686"/>
    </row>
    <row r="656" spans="1:23" ht="21" customHeight="1">
      <c r="A656" s="686" t="s">
        <v>1221</v>
      </c>
      <c r="B656" s="686" t="s">
        <v>1954</v>
      </c>
      <c r="C656" s="779" t="s">
        <v>1954</v>
      </c>
      <c r="D656" s="780" t="s">
        <v>1955</v>
      </c>
      <c r="E656" s="781" t="s">
        <v>795</v>
      </c>
      <c r="F656" s="681">
        <v>6</v>
      </c>
      <c r="G656" s="682"/>
      <c r="H656" s="682">
        <v>180</v>
      </c>
      <c r="I656" s="682"/>
      <c r="J656" s="682"/>
      <c r="K656" s="682"/>
      <c r="L656" s="683">
        <v>400</v>
      </c>
      <c r="M656" s="684"/>
      <c r="N656" s="758">
        <v>3</v>
      </c>
      <c r="O656" s="991">
        <v>3</v>
      </c>
      <c r="P656" s="991">
        <f t="shared" si="74"/>
        <v>0</v>
      </c>
      <c r="Q656" s="860">
        <f>F656*H656*L656*0.00000785*N656</f>
        <v>10.173599999999999</v>
      </c>
      <c r="R656" s="873">
        <v>939</v>
      </c>
      <c r="S656" s="760">
        <f t="shared" ref="S656" si="78">Q656*R656</f>
        <v>9553.0103999999992</v>
      </c>
      <c r="T656" s="684"/>
      <c r="U656" s="960"/>
      <c r="W656" s="686"/>
    </row>
    <row r="657" spans="1:23" ht="21" customHeight="1">
      <c r="B657" s="686" t="s">
        <v>1954</v>
      </c>
      <c r="C657" s="779" t="s">
        <v>1954</v>
      </c>
      <c r="D657" s="780" t="s">
        <v>1955</v>
      </c>
      <c r="E657" s="781" t="s">
        <v>795</v>
      </c>
      <c r="F657" s="681">
        <v>6</v>
      </c>
      <c r="G657" s="682"/>
      <c r="H657" s="682">
        <v>100</v>
      </c>
      <c r="I657" s="682"/>
      <c r="J657" s="682"/>
      <c r="K657" s="682"/>
      <c r="L657" s="683">
        <v>160</v>
      </c>
      <c r="M657" s="684"/>
      <c r="N657" s="758">
        <v>2</v>
      </c>
      <c r="O657" s="991">
        <v>2</v>
      </c>
      <c r="P657" s="991">
        <f t="shared" si="74"/>
        <v>0</v>
      </c>
      <c r="Q657" s="860"/>
      <c r="R657" s="873">
        <v>898</v>
      </c>
      <c r="S657" s="760">
        <f t="shared" ref="S657:S673" si="79">N657*R657</f>
        <v>1796</v>
      </c>
      <c r="T657" s="684"/>
      <c r="U657" s="960"/>
      <c r="W657" s="686"/>
    </row>
    <row r="658" spans="1:23" ht="21" customHeight="1">
      <c r="B658" s="686" t="s">
        <v>1954</v>
      </c>
      <c r="C658" s="779" t="s">
        <v>1954</v>
      </c>
      <c r="D658" s="780" t="s">
        <v>1955</v>
      </c>
      <c r="E658" s="781" t="s">
        <v>795</v>
      </c>
      <c r="F658" s="681">
        <v>3</v>
      </c>
      <c r="G658" s="682"/>
      <c r="H658" s="682">
        <v>70</v>
      </c>
      <c r="I658" s="682"/>
      <c r="J658" s="682"/>
      <c r="K658" s="682"/>
      <c r="L658" s="683">
        <v>640</v>
      </c>
      <c r="M658" s="684"/>
      <c r="N658" s="758">
        <f>U5</f>
        <v>12</v>
      </c>
      <c r="O658" s="991">
        <v>12</v>
      </c>
      <c r="P658" s="991">
        <f t="shared" si="74"/>
        <v>0</v>
      </c>
      <c r="Q658" s="860"/>
      <c r="R658" s="873">
        <v>1257</v>
      </c>
      <c r="S658" s="760">
        <f t="shared" si="79"/>
        <v>15084</v>
      </c>
      <c r="T658" s="684"/>
      <c r="U658" s="960"/>
      <c r="W658" s="686"/>
    </row>
    <row r="659" spans="1:23" ht="21" customHeight="1">
      <c r="B659" s="686" t="s">
        <v>1954</v>
      </c>
      <c r="C659" s="779" t="s">
        <v>1954</v>
      </c>
      <c r="D659" s="780" t="s">
        <v>1960</v>
      </c>
      <c r="E659" s="781" t="s">
        <v>797</v>
      </c>
      <c r="F659" s="681" t="s">
        <v>2293</v>
      </c>
      <c r="G659" s="682" t="s">
        <v>227</v>
      </c>
      <c r="H659" s="682"/>
      <c r="I659" s="682"/>
      <c r="J659" s="682"/>
      <c r="K659" s="682"/>
      <c r="L659" s="683">
        <v>230</v>
      </c>
      <c r="M659" s="684"/>
      <c r="N659" s="758">
        <f>N658</f>
        <v>12</v>
      </c>
      <c r="O659" s="991">
        <v>12</v>
      </c>
      <c r="P659" s="991">
        <f t="shared" si="74"/>
        <v>0</v>
      </c>
      <c r="Q659" s="860"/>
      <c r="R659" s="873">
        <v>713</v>
      </c>
      <c r="S659" s="760">
        <f t="shared" si="79"/>
        <v>8556</v>
      </c>
      <c r="T659" s="684"/>
      <c r="U659" s="960"/>
      <c r="W659" s="686"/>
    </row>
    <row r="660" spans="1:23" ht="21" customHeight="1">
      <c r="B660" s="686" t="s">
        <v>1954</v>
      </c>
      <c r="C660" s="779" t="s">
        <v>1954</v>
      </c>
      <c r="D660" s="780" t="s">
        <v>1959</v>
      </c>
      <c r="E660" s="781" t="s">
        <v>797</v>
      </c>
      <c r="F660" s="681" t="s">
        <v>2286</v>
      </c>
      <c r="G660" s="682" t="s">
        <v>227</v>
      </c>
      <c r="H660" s="682"/>
      <c r="I660" s="682"/>
      <c r="J660" s="682"/>
      <c r="K660" s="682"/>
      <c r="L660" s="683">
        <v>14</v>
      </c>
      <c r="M660" s="684" t="s">
        <v>404</v>
      </c>
      <c r="N660" s="758">
        <f>N658*4</f>
        <v>48</v>
      </c>
      <c r="O660" s="991">
        <v>48</v>
      </c>
      <c r="P660" s="991">
        <f t="shared" si="74"/>
        <v>0</v>
      </c>
      <c r="Q660" s="860"/>
      <c r="R660" s="873">
        <v>352</v>
      </c>
      <c r="S660" s="760">
        <f t="shared" si="79"/>
        <v>16896</v>
      </c>
      <c r="T660" s="684"/>
      <c r="U660" s="960"/>
      <c r="W660" s="686"/>
    </row>
    <row r="661" spans="1:23" ht="21" customHeight="1">
      <c r="B661" s="686" t="s">
        <v>1954</v>
      </c>
      <c r="C661" s="779" t="s">
        <v>1954</v>
      </c>
      <c r="D661" s="780" t="s">
        <v>1841</v>
      </c>
      <c r="E661" s="781" t="s">
        <v>1841</v>
      </c>
      <c r="F661" s="681" t="s">
        <v>2299</v>
      </c>
      <c r="G661" s="682" t="s">
        <v>227</v>
      </c>
      <c r="H661" s="682"/>
      <c r="I661" s="682"/>
      <c r="J661" s="682"/>
      <c r="K661" s="682"/>
      <c r="L661" s="683">
        <v>560</v>
      </c>
      <c r="M661" s="684"/>
      <c r="N661" s="758">
        <f>N660</f>
        <v>48</v>
      </c>
      <c r="O661" s="991">
        <v>12</v>
      </c>
      <c r="P661" s="991">
        <f t="shared" si="74"/>
        <v>36</v>
      </c>
      <c r="Q661" s="860"/>
      <c r="R661" s="873">
        <v>3360</v>
      </c>
      <c r="S661" s="760">
        <f t="shared" si="79"/>
        <v>161280</v>
      </c>
      <c r="T661" s="684"/>
      <c r="U661" s="960"/>
      <c r="W661" s="686"/>
    </row>
    <row r="662" spans="1:23" ht="21" customHeight="1">
      <c r="A662" s="686" t="s">
        <v>1353</v>
      </c>
      <c r="B662" s="686" t="s">
        <v>1954</v>
      </c>
      <c r="C662" s="779" t="s">
        <v>1954</v>
      </c>
      <c r="D662" s="780" t="s">
        <v>1952</v>
      </c>
      <c r="E662" s="781" t="s">
        <v>798</v>
      </c>
      <c r="F662" s="681" t="s">
        <v>341</v>
      </c>
      <c r="G662" s="682" t="s">
        <v>227</v>
      </c>
      <c r="H662" s="682" t="s">
        <v>345</v>
      </c>
      <c r="I662" s="682"/>
      <c r="J662" s="682"/>
      <c r="K662" s="682"/>
      <c r="L662" s="683"/>
      <c r="M662" s="684"/>
      <c r="N662" s="758">
        <f>N661</f>
        <v>48</v>
      </c>
      <c r="O662" s="991">
        <v>12</v>
      </c>
      <c r="P662" s="991">
        <f t="shared" si="74"/>
        <v>36</v>
      </c>
      <c r="Q662" s="860"/>
      <c r="R662" s="873">
        <v>47.4</v>
      </c>
      <c r="S662" s="760">
        <f t="shared" si="79"/>
        <v>2275.1999999999998</v>
      </c>
      <c r="T662" s="684"/>
      <c r="U662" s="960"/>
      <c r="W662" s="686"/>
    </row>
    <row r="663" spans="1:23" ht="21" customHeight="1">
      <c r="A663" s="686" t="s">
        <v>1339</v>
      </c>
      <c r="B663" s="686" t="s">
        <v>1954</v>
      </c>
      <c r="C663" s="779" t="s">
        <v>1954</v>
      </c>
      <c r="D663" s="780" t="s">
        <v>800</v>
      </c>
      <c r="E663" s="781" t="s">
        <v>800</v>
      </c>
      <c r="F663" s="681" t="s">
        <v>341</v>
      </c>
      <c r="G663" s="682"/>
      <c r="H663" s="682"/>
      <c r="I663" s="682"/>
      <c r="J663" s="682"/>
      <c r="K663" s="682"/>
      <c r="L663" s="683"/>
      <c r="M663" s="684"/>
      <c r="N663" s="758">
        <f>N661</f>
        <v>48</v>
      </c>
      <c r="O663" s="991">
        <v>12</v>
      </c>
      <c r="P663" s="991">
        <f t="shared" si="74"/>
        <v>36</v>
      </c>
      <c r="Q663" s="860"/>
      <c r="R663" s="873">
        <v>5.8</v>
      </c>
      <c r="S663" s="760">
        <f t="shared" si="79"/>
        <v>278.39999999999998</v>
      </c>
      <c r="T663" s="684"/>
      <c r="U663" s="960"/>
      <c r="W663" s="686"/>
    </row>
    <row r="664" spans="1:23" ht="21" customHeight="1">
      <c r="A664" s="686" t="s">
        <v>1335</v>
      </c>
      <c r="B664" s="686" t="s">
        <v>1954</v>
      </c>
      <c r="C664" s="779" t="s">
        <v>1954</v>
      </c>
      <c r="D664" s="780" t="s">
        <v>801</v>
      </c>
      <c r="E664" s="781" t="s">
        <v>801</v>
      </c>
      <c r="F664" s="681" t="s">
        <v>341</v>
      </c>
      <c r="G664" s="682"/>
      <c r="H664" s="682"/>
      <c r="I664" s="682"/>
      <c r="J664" s="682"/>
      <c r="K664" s="682"/>
      <c r="L664" s="683"/>
      <c r="M664" s="684"/>
      <c r="N664" s="758">
        <f>N661*2</f>
        <v>96</v>
      </c>
      <c r="O664" s="991">
        <v>24</v>
      </c>
      <c r="P664" s="991">
        <f t="shared" si="74"/>
        <v>72</v>
      </c>
      <c r="Q664" s="860"/>
      <c r="R664" s="873">
        <v>7.4</v>
      </c>
      <c r="S664" s="760">
        <f t="shared" si="79"/>
        <v>710.40000000000009</v>
      </c>
      <c r="T664" s="684"/>
      <c r="U664" s="960"/>
      <c r="W664" s="686"/>
    </row>
    <row r="665" spans="1:23" ht="21" customHeight="1">
      <c r="B665" s="686" t="s">
        <v>1954</v>
      </c>
      <c r="C665" s="779" t="s">
        <v>1954</v>
      </c>
      <c r="D665" s="780" t="s">
        <v>1961</v>
      </c>
      <c r="E665" s="781" t="s">
        <v>814</v>
      </c>
      <c r="F665" s="681" t="s">
        <v>1510</v>
      </c>
      <c r="G665" s="682" t="s">
        <v>227</v>
      </c>
      <c r="H665" s="682">
        <v>50</v>
      </c>
      <c r="I665" s="682" t="s">
        <v>227</v>
      </c>
      <c r="J665" s="682"/>
      <c r="K665" s="682"/>
      <c r="L665" s="683">
        <v>100</v>
      </c>
      <c r="M665" s="684"/>
      <c r="N665" s="758">
        <v>4</v>
      </c>
      <c r="O665" s="991">
        <v>4</v>
      </c>
      <c r="P665" s="991">
        <f t="shared" si="74"/>
        <v>0</v>
      </c>
      <c r="Q665" s="860"/>
      <c r="R665" s="873">
        <v>362</v>
      </c>
      <c r="S665" s="760">
        <f t="shared" si="79"/>
        <v>1448</v>
      </c>
      <c r="T665" s="684"/>
      <c r="U665" s="960"/>
      <c r="W665" s="686"/>
    </row>
    <row r="666" spans="1:23" ht="21" customHeight="1">
      <c r="A666" s="686" t="s">
        <v>1244</v>
      </c>
      <c r="B666" s="686" t="s">
        <v>1954</v>
      </c>
      <c r="C666" s="779" t="s">
        <v>1954</v>
      </c>
      <c r="D666" s="780" t="s">
        <v>804</v>
      </c>
      <c r="E666" s="781" t="s">
        <v>798</v>
      </c>
      <c r="F666" s="681" t="s">
        <v>341</v>
      </c>
      <c r="G666" s="682" t="s">
        <v>227</v>
      </c>
      <c r="H666" s="682" t="s">
        <v>334</v>
      </c>
      <c r="I666" s="682"/>
      <c r="J666" s="682"/>
      <c r="K666" s="682"/>
      <c r="L666" s="683"/>
      <c r="M666" s="684"/>
      <c r="N666" s="758">
        <v>4</v>
      </c>
      <c r="O666" s="991">
        <v>4</v>
      </c>
      <c r="P666" s="991">
        <f t="shared" si="74"/>
        <v>0</v>
      </c>
      <c r="Q666" s="860"/>
      <c r="R666" s="873">
        <v>188</v>
      </c>
      <c r="S666" s="760">
        <f t="shared" si="79"/>
        <v>752</v>
      </c>
      <c r="T666" s="684"/>
      <c r="U666" s="960"/>
      <c r="W666" s="686"/>
    </row>
    <row r="667" spans="1:23" ht="21" customHeight="1">
      <c r="A667" s="686" t="s">
        <v>1334</v>
      </c>
      <c r="B667" s="686" t="s">
        <v>1954</v>
      </c>
      <c r="C667" s="779" t="s">
        <v>1954</v>
      </c>
      <c r="D667" s="780" t="s">
        <v>799</v>
      </c>
      <c r="E667" s="781" t="s">
        <v>799</v>
      </c>
      <c r="F667" s="681" t="s">
        <v>341</v>
      </c>
      <c r="G667" s="682"/>
      <c r="H667" s="682"/>
      <c r="I667" s="682"/>
      <c r="J667" s="682"/>
      <c r="K667" s="682"/>
      <c r="L667" s="683"/>
      <c r="M667" s="684"/>
      <c r="N667" s="758">
        <v>4</v>
      </c>
      <c r="O667" s="991">
        <v>4</v>
      </c>
      <c r="P667" s="991">
        <f t="shared" si="74"/>
        <v>0</v>
      </c>
      <c r="Q667" s="860"/>
      <c r="R667" s="873">
        <v>41.2</v>
      </c>
      <c r="S667" s="760">
        <f t="shared" si="79"/>
        <v>164.8</v>
      </c>
      <c r="T667" s="684"/>
      <c r="U667" s="960"/>
      <c r="W667" s="686"/>
    </row>
    <row r="668" spans="1:23" ht="21" customHeight="1">
      <c r="A668" s="686" t="s">
        <v>1335</v>
      </c>
      <c r="B668" s="686" t="s">
        <v>1954</v>
      </c>
      <c r="C668" s="779" t="s">
        <v>1954</v>
      </c>
      <c r="D668" s="780" t="s">
        <v>801</v>
      </c>
      <c r="E668" s="781" t="s">
        <v>801</v>
      </c>
      <c r="F668" s="681" t="s">
        <v>341</v>
      </c>
      <c r="G668" s="682"/>
      <c r="H668" s="682"/>
      <c r="I668" s="682"/>
      <c r="J668" s="682"/>
      <c r="K668" s="682"/>
      <c r="L668" s="683"/>
      <c r="M668" s="684"/>
      <c r="N668" s="758">
        <v>8</v>
      </c>
      <c r="O668" s="991">
        <v>8</v>
      </c>
      <c r="P668" s="991">
        <f t="shared" si="74"/>
        <v>0</v>
      </c>
      <c r="Q668" s="860"/>
      <c r="R668" s="873">
        <v>7.4</v>
      </c>
      <c r="S668" s="760">
        <f t="shared" si="79"/>
        <v>59.2</v>
      </c>
      <c r="T668" s="684"/>
      <c r="U668" s="960"/>
      <c r="W668" s="686"/>
    </row>
    <row r="669" spans="1:23" ht="21" customHeight="1">
      <c r="A669" s="686" t="s">
        <v>1339</v>
      </c>
      <c r="B669" s="686" t="s">
        <v>1954</v>
      </c>
      <c r="C669" s="779" t="s">
        <v>1954</v>
      </c>
      <c r="D669" s="780" t="s">
        <v>800</v>
      </c>
      <c r="E669" s="781" t="s">
        <v>800</v>
      </c>
      <c r="F669" s="681" t="s">
        <v>341</v>
      </c>
      <c r="G669" s="682"/>
      <c r="H669" s="682"/>
      <c r="I669" s="682"/>
      <c r="J669" s="682"/>
      <c r="K669" s="682"/>
      <c r="L669" s="683"/>
      <c r="M669" s="684"/>
      <c r="N669" s="758">
        <v>4</v>
      </c>
      <c r="O669" s="991">
        <v>4</v>
      </c>
      <c r="P669" s="991">
        <f t="shared" si="74"/>
        <v>0</v>
      </c>
      <c r="Q669" s="860"/>
      <c r="R669" s="873">
        <v>5.8</v>
      </c>
      <c r="S669" s="760">
        <f t="shared" si="79"/>
        <v>23.2</v>
      </c>
      <c r="T669" s="684"/>
      <c r="U669" s="960"/>
      <c r="W669" s="686"/>
    </row>
    <row r="670" spans="1:23" ht="21" customHeight="1">
      <c r="A670" s="686" t="s">
        <v>1353</v>
      </c>
      <c r="B670" s="686" t="s">
        <v>1954</v>
      </c>
      <c r="C670" s="779" t="s">
        <v>1954</v>
      </c>
      <c r="D670" s="780" t="s">
        <v>804</v>
      </c>
      <c r="E670" s="781" t="s">
        <v>798</v>
      </c>
      <c r="F670" s="681" t="s">
        <v>341</v>
      </c>
      <c r="G670" s="682" t="s">
        <v>227</v>
      </c>
      <c r="H670" s="682" t="s">
        <v>345</v>
      </c>
      <c r="I670" s="682"/>
      <c r="J670" s="682"/>
      <c r="K670" s="682"/>
      <c r="L670" s="683"/>
      <c r="M670" s="684"/>
      <c r="N670" s="758">
        <v>4</v>
      </c>
      <c r="O670" s="991">
        <v>4</v>
      </c>
      <c r="P670" s="991">
        <f t="shared" si="74"/>
        <v>0</v>
      </c>
      <c r="Q670" s="860"/>
      <c r="R670" s="873">
        <v>47.4</v>
      </c>
      <c r="S670" s="760">
        <f t="shared" si="79"/>
        <v>189.6</v>
      </c>
      <c r="T670" s="684"/>
      <c r="U670" s="960"/>
      <c r="W670" s="686"/>
    </row>
    <row r="671" spans="1:23" ht="21" customHeight="1">
      <c r="A671" s="686" t="s">
        <v>1335</v>
      </c>
      <c r="B671" s="686" t="s">
        <v>1954</v>
      </c>
      <c r="C671" s="779" t="s">
        <v>1954</v>
      </c>
      <c r="D671" s="780" t="s">
        <v>801</v>
      </c>
      <c r="E671" s="781" t="s">
        <v>801</v>
      </c>
      <c r="F671" s="681" t="s">
        <v>341</v>
      </c>
      <c r="G671" s="682"/>
      <c r="H671" s="682"/>
      <c r="I671" s="682"/>
      <c r="J671" s="682"/>
      <c r="K671" s="682"/>
      <c r="L671" s="683"/>
      <c r="M671" s="684"/>
      <c r="N671" s="758">
        <v>4</v>
      </c>
      <c r="O671" s="991">
        <v>4</v>
      </c>
      <c r="P671" s="991">
        <f t="shared" si="74"/>
        <v>0</v>
      </c>
      <c r="Q671" s="860"/>
      <c r="R671" s="873">
        <v>7.4</v>
      </c>
      <c r="S671" s="760">
        <f t="shared" si="79"/>
        <v>29.6</v>
      </c>
      <c r="T671" s="684"/>
      <c r="U671" s="960"/>
      <c r="W671" s="686"/>
    </row>
    <row r="672" spans="1:23" ht="21" customHeight="1">
      <c r="A672" s="686" t="s">
        <v>1339</v>
      </c>
      <c r="B672" s="686" t="s">
        <v>1954</v>
      </c>
      <c r="C672" s="779" t="s">
        <v>1954</v>
      </c>
      <c r="D672" s="780" t="s">
        <v>800</v>
      </c>
      <c r="E672" s="781" t="s">
        <v>800</v>
      </c>
      <c r="F672" s="681" t="s">
        <v>341</v>
      </c>
      <c r="G672" s="682"/>
      <c r="H672" s="682"/>
      <c r="I672" s="682"/>
      <c r="J672" s="682"/>
      <c r="K672" s="682"/>
      <c r="L672" s="683"/>
      <c r="M672" s="684"/>
      <c r="N672" s="758">
        <v>4</v>
      </c>
      <c r="O672" s="991">
        <v>4</v>
      </c>
      <c r="P672" s="991">
        <f t="shared" si="74"/>
        <v>0</v>
      </c>
      <c r="Q672" s="860"/>
      <c r="R672" s="873">
        <v>5.8</v>
      </c>
      <c r="S672" s="760">
        <f t="shared" si="79"/>
        <v>23.2</v>
      </c>
      <c r="T672" s="684"/>
      <c r="U672" s="960"/>
      <c r="W672" s="686"/>
    </row>
    <row r="673" spans="1:23" ht="21" customHeight="1">
      <c r="B673" s="686" t="s">
        <v>1962</v>
      </c>
      <c r="C673" s="779" t="s">
        <v>1962</v>
      </c>
      <c r="D673" s="780" t="s">
        <v>1963</v>
      </c>
      <c r="E673" s="781" t="s">
        <v>1964</v>
      </c>
      <c r="F673" s="681" t="s">
        <v>2288</v>
      </c>
      <c r="G673" s="682"/>
      <c r="H673" s="682"/>
      <c r="I673" s="682"/>
      <c r="J673" s="682"/>
      <c r="K673" s="682"/>
      <c r="L673" s="683">
        <v>3900</v>
      </c>
      <c r="M673" s="684"/>
      <c r="N673" s="758">
        <v>1</v>
      </c>
      <c r="O673" s="991">
        <v>1</v>
      </c>
      <c r="P673" s="991">
        <f t="shared" si="74"/>
        <v>0</v>
      </c>
      <c r="Q673" s="860"/>
      <c r="R673" s="873">
        <v>38183</v>
      </c>
      <c r="S673" s="760">
        <f t="shared" si="79"/>
        <v>38183</v>
      </c>
      <c r="T673" s="684"/>
      <c r="U673" s="960"/>
      <c r="W673" s="686"/>
    </row>
    <row r="674" spans="1:23" ht="21" customHeight="1">
      <c r="A674" s="686" t="s">
        <v>1318</v>
      </c>
      <c r="B674" s="686" t="s">
        <v>1962</v>
      </c>
      <c r="C674" s="779" t="s">
        <v>1962</v>
      </c>
      <c r="D674" s="780" t="s">
        <v>1963</v>
      </c>
      <c r="E674" s="781" t="s">
        <v>797</v>
      </c>
      <c r="F674" s="681">
        <v>60</v>
      </c>
      <c r="G674" s="682"/>
      <c r="H674" s="682"/>
      <c r="I674" s="682"/>
      <c r="J674" s="682"/>
      <c r="K674" s="682"/>
      <c r="L674" s="683">
        <v>180</v>
      </c>
      <c r="M674" s="684"/>
      <c r="N674" s="758">
        <v>2</v>
      </c>
      <c r="O674" s="991">
        <v>2</v>
      </c>
      <c r="P674" s="991">
        <f t="shared" si="74"/>
        <v>0</v>
      </c>
      <c r="Q674" s="860">
        <f>3.14156295*(F674/2)^2*L674*0.00000785*N674</f>
        <v>7.9902512070299991</v>
      </c>
      <c r="R674" s="873">
        <v>990</v>
      </c>
      <c r="S674" s="760">
        <f>Q674*R674</f>
        <v>7910.3486949596991</v>
      </c>
      <c r="T674" s="684"/>
      <c r="U674" s="960"/>
      <c r="W674" s="686"/>
    </row>
    <row r="675" spans="1:23" ht="21" customHeight="1">
      <c r="B675" s="686" t="s">
        <v>1962</v>
      </c>
      <c r="C675" s="779" t="s">
        <v>1962</v>
      </c>
      <c r="D675" s="780" t="s">
        <v>1965</v>
      </c>
      <c r="E675" s="781" t="s">
        <v>797</v>
      </c>
      <c r="F675" s="681" t="s">
        <v>2289</v>
      </c>
      <c r="G675" s="682" t="s">
        <v>227</v>
      </c>
      <c r="H675" s="682"/>
      <c r="I675" s="682"/>
      <c r="J675" s="682"/>
      <c r="K675" s="682"/>
      <c r="L675" s="683">
        <v>3920</v>
      </c>
      <c r="M675" s="684"/>
      <c r="N675" s="758">
        <v>1</v>
      </c>
      <c r="O675" s="991">
        <v>1</v>
      </c>
      <c r="P675" s="991">
        <f t="shared" si="74"/>
        <v>0</v>
      </c>
      <c r="Q675" s="860"/>
      <c r="R675" s="873">
        <v>42945</v>
      </c>
      <c r="S675" s="760">
        <f t="shared" ref="S675:S682" si="80">N675*R675</f>
        <v>42945</v>
      </c>
      <c r="T675" s="684"/>
      <c r="U675" s="960"/>
      <c r="W675" s="686"/>
    </row>
    <row r="676" spans="1:23" ht="21" customHeight="1">
      <c r="B676" s="686" t="s">
        <v>1962</v>
      </c>
      <c r="C676" s="779" t="s">
        <v>1962</v>
      </c>
      <c r="D676" s="780" t="s">
        <v>1966</v>
      </c>
      <c r="E676" s="781" t="s">
        <v>813</v>
      </c>
      <c r="F676" s="681" t="s">
        <v>2342</v>
      </c>
      <c r="G676" s="682"/>
      <c r="H676" s="682"/>
      <c r="I676" s="682"/>
      <c r="J676" s="682"/>
      <c r="K676" s="682"/>
      <c r="L676" s="683"/>
      <c r="M676" s="684"/>
      <c r="N676" s="758">
        <f>U5*3</f>
        <v>36</v>
      </c>
      <c r="O676" s="991">
        <v>36</v>
      </c>
      <c r="P676" s="991">
        <f t="shared" si="74"/>
        <v>0</v>
      </c>
      <c r="Q676" s="860"/>
      <c r="R676" s="873">
        <v>3125</v>
      </c>
      <c r="S676" s="760">
        <f t="shared" si="80"/>
        <v>112500</v>
      </c>
      <c r="T676" s="684"/>
      <c r="U676" s="960"/>
      <c r="W676" s="686"/>
    </row>
    <row r="677" spans="1:23" ht="21" customHeight="1">
      <c r="B677" s="686" t="s">
        <v>1962</v>
      </c>
      <c r="C677" s="779" t="s">
        <v>1962</v>
      </c>
      <c r="D677" s="780" t="s">
        <v>1966</v>
      </c>
      <c r="E677" s="781" t="s">
        <v>797</v>
      </c>
      <c r="F677" s="681">
        <v>40</v>
      </c>
      <c r="G677" s="682"/>
      <c r="H677" s="682"/>
      <c r="I677" s="682"/>
      <c r="J677" s="682"/>
      <c r="K677" s="682"/>
      <c r="L677" s="683">
        <v>40</v>
      </c>
      <c r="M677" s="684"/>
      <c r="N677" s="758">
        <f>N676</f>
        <v>36</v>
      </c>
      <c r="O677" s="991">
        <v>36</v>
      </c>
      <c r="P677" s="991">
        <f t="shared" si="74"/>
        <v>0</v>
      </c>
      <c r="Q677" s="860"/>
      <c r="R677" s="873">
        <v>779</v>
      </c>
      <c r="S677" s="760">
        <f t="shared" si="80"/>
        <v>28044</v>
      </c>
      <c r="T677" s="684"/>
      <c r="U677" s="960"/>
      <c r="W677" s="686"/>
    </row>
    <row r="678" spans="1:23" ht="21" customHeight="1">
      <c r="B678" s="686" t="s">
        <v>1962</v>
      </c>
      <c r="C678" s="779" t="s">
        <v>1962</v>
      </c>
      <c r="D678" s="780" t="s">
        <v>1897</v>
      </c>
      <c r="E678" s="781" t="s">
        <v>802</v>
      </c>
      <c r="F678" s="681" t="s">
        <v>405</v>
      </c>
      <c r="G678" s="682"/>
      <c r="H678" s="682"/>
      <c r="I678" s="682"/>
      <c r="J678" s="682"/>
      <c r="K678" s="682"/>
      <c r="L678" s="683"/>
      <c r="M678" s="684"/>
      <c r="N678" s="758">
        <v>2</v>
      </c>
      <c r="O678" s="991">
        <v>2</v>
      </c>
      <c r="P678" s="991">
        <f t="shared" si="74"/>
        <v>0</v>
      </c>
      <c r="Q678" s="860"/>
      <c r="R678" s="873">
        <v>8161</v>
      </c>
      <c r="S678" s="760">
        <f t="shared" si="80"/>
        <v>16322</v>
      </c>
      <c r="T678" s="684"/>
      <c r="U678" s="960"/>
      <c r="W678" s="686"/>
    </row>
    <row r="679" spans="1:23" ht="21" customHeight="1">
      <c r="A679" s="686" t="s">
        <v>1352</v>
      </c>
      <c r="B679" s="686" t="s">
        <v>1962</v>
      </c>
      <c r="C679" s="779" t="s">
        <v>1962</v>
      </c>
      <c r="D679" s="780" t="s">
        <v>808</v>
      </c>
      <c r="E679" s="781" t="s">
        <v>798</v>
      </c>
      <c r="F679" s="681" t="s">
        <v>330</v>
      </c>
      <c r="G679" s="682" t="s">
        <v>227</v>
      </c>
      <c r="H679" s="682" t="s">
        <v>361</v>
      </c>
      <c r="I679" s="682"/>
      <c r="J679" s="682"/>
      <c r="K679" s="682"/>
      <c r="L679" s="683"/>
      <c r="M679" s="684"/>
      <c r="N679" s="758">
        <v>4</v>
      </c>
      <c r="O679" s="991">
        <v>4</v>
      </c>
      <c r="P679" s="991">
        <f t="shared" si="74"/>
        <v>0</v>
      </c>
      <c r="Q679" s="860"/>
      <c r="R679" s="873">
        <v>158.4</v>
      </c>
      <c r="S679" s="760">
        <f t="shared" si="80"/>
        <v>633.6</v>
      </c>
      <c r="T679" s="684"/>
      <c r="U679" s="960"/>
      <c r="W679" s="686"/>
    </row>
    <row r="680" spans="1:23" ht="21" customHeight="1">
      <c r="A680" s="686" t="s">
        <v>1328</v>
      </c>
      <c r="B680" s="686" t="s">
        <v>1962</v>
      </c>
      <c r="C680" s="779" t="s">
        <v>1962</v>
      </c>
      <c r="D680" s="780" t="s">
        <v>799</v>
      </c>
      <c r="E680" s="781" t="s">
        <v>799</v>
      </c>
      <c r="F680" s="681" t="s">
        <v>330</v>
      </c>
      <c r="G680" s="682"/>
      <c r="H680" s="682"/>
      <c r="I680" s="682"/>
      <c r="J680" s="682"/>
      <c r="K680" s="682"/>
      <c r="L680" s="683"/>
      <c r="M680" s="684"/>
      <c r="N680" s="758">
        <v>4</v>
      </c>
      <c r="O680" s="991">
        <v>4</v>
      </c>
      <c r="P680" s="991">
        <f t="shared" ref="P680:P743" si="81">N680-O680</f>
        <v>0</v>
      </c>
      <c r="Q680" s="860"/>
      <c r="R680" s="873">
        <v>41.2</v>
      </c>
      <c r="S680" s="760">
        <f t="shared" si="80"/>
        <v>164.8</v>
      </c>
      <c r="T680" s="684"/>
      <c r="U680" s="960"/>
      <c r="W680" s="686"/>
    </row>
    <row r="681" spans="1:23" ht="21" customHeight="1">
      <c r="A681" s="686" t="s">
        <v>1233</v>
      </c>
      <c r="B681" s="686" t="s">
        <v>1962</v>
      </c>
      <c r="C681" s="779" t="s">
        <v>1962</v>
      </c>
      <c r="D681" s="780" t="s">
        <v>800</v>
      </c>
      <c r="E681" s="781" t="s">
        <v>800</v>
      </c>
      <c r="F681" s="681" t="s">
        <v>330</v>
      </c>
      <c r="G681" s="682"/>
      <c r="H681" s="682"/>
      <c r="I681" s="682"/>
      <c r="J681" s="682"/>
      <c r="K681" s="682"/>
      <c r="L681" s="683"/>
      <c r="M681" s="684"/>
      <c r="N681" s="758">
        <v>4</v>
      </c>
      <c r="O681" s="991">
        <v>4</v>
      </c>
      <c r="P681" s="991">
        <f t="shared" si="81"/>
        <v>0</v>
      </c>
      <c r="Q681" s="860"/>
      <c r="R681" s="873">
        <v>14</v>
      </c>
      <c r="S681" s="760">
        <f t="shared" si="80"/>
        <v>56</v>
      </c>
      <c r="T681" s="684"/>
      <c r="U681" s="960"/>
      <c r="W681" s="686"/>
    </row>
    <row r="682" spans="1:23" ht="21" customHeight="1">
      <c r="A682" s="686" t="s">
        <v>1326</v>
      </c>
      <c r="B682" s="686" t="s">
        <v>1962</v>
      </c>
      <c r="C682" s="779" t="s">
        <v>1962</v>
      </c>
      <c r="D682" s="780" t="s">
        <v>801</v>
      </c>
      <c r="E682" s="781" t="s">
        <v>801</v>
      </c>
      <c r="F682" s="681" t="s">
        <v>330</v>
      </c>
      <c r="G682" s="682"/>
      <c r="H682" s="682"/>
      <c r="I682" s="682"/>
      <c r="J682" s="682"/>
      <c r="K682" s="682"/>
      <c r="L682" s="683"/>
      <c r="M682" s="684"/>
      <c r="N682" s="758">
        <v>8</v>
      </c>
      <c r="O682" s="991">
        <v>8</v>
      </c>
      <c r="P682" s="991">
        <f t="shared" si="81"/>
        <v>0</v>
      </c>
      <c r="Q682" s="860"/>
      <c r="R682" s="873">
        <v>22.9</v>
      </c>
      <c r="S682" s="760">
        <f t="shared" si="80"/>
        <v>183.2</v>
      </c>
      <c r="T682" s="684"/>
      <c r="U682" s="960"/>
      <c r="W682" s="686"/>
    </row>
    <row r="683" spans="1:23" ht="21" customHeight="1">
      <c r="A683" s="686" t="s">
        <v>1221</v>
      </c>
      <c r="B683" s="686" t="s">
        <v>1962</v>
      </c>
      <c r="C683" s="779" t="s">
        <v>1962</v>
      </c>
      <c r="D683" s="780" t="s">
        <v>1967</v>
      </c>
      <c r="E683" s="781" t="s">
        <v>795</v>
      </c>
      <c r="F683" s="681">
        <v>6</v>
      </c>
      <c r="G683" s="682" t="s">
        <v>227</v>
      </c>
      <c r="H683" s="682">
        <v>50</v>
      </c>
      <c r="I683" s="682" t="s">
        <v>227</v>
      </c>
      <c r="J683" s="682"/>
      <c r="K683" s="682"/>
      <c r="L683" s="683">
        <v>90</v>
      </c>
      <c r="M683" s="684"/>
      <c r="N683" s="758">
        <v>6</v>
      </c>
      <c r="O683" s="991">
        <v>6</v>
      </c>
      <c r="P683" s="991">
        <f t="shared" si="81"/>
        <v>0</v>
      </c>
      <c r="Q683" s="860">
        <f>F683*H683*L683*0.00000785*N683</f>
        <v>1.2716999999999998</v>
      </c>
      <c r="R683" s="873">
        <v>939</v>
      </c>
      <c r="S683" s="760">
        <f t="shared" ref="S683" si="82">Q683*R683</f>
        <v>1194.1262999999999</v>
      </c>
      <c r="T683" s="684"/>
      <c r="U683" s="960"/>
      <c r="W683" s="686"/>
    </row>
    <row r="684" spans="1:23" ht="21" customHeight="1">
      <c r="B684" s="686" t="s">
        <v>1962</v>
      </c>
      <c r="C684" s="779" t="s">
        <v>1962</v>
      </c>
      <c r="D684" s="780" t="s">
        <v>401</v>
      </c>
      <c r="E684" s="781" t="s">
        <v>802</v>
      </c>
      <c r="F684" s="681" t="s">
        <v>1511</v>
      </c>
      <c r="G684" s="682"/>
      <c r="H684" s="682"/>
      <c r="I684" s="682"/>
      <c r="J684" s="682"/>
      <c r="K684" s="682"/>
      <c r="L684" s="683"/>
      <c r="M684" s="684"/>
      <c r="N684" s="758">
        <v>6</v>
      </c>
      <c r="O684" s="991">
        <v>6</v>
      </c>
      <c r="P684" s="991">
        <f t="shared" si="81"/>
        <v>0</v>
      </c>
      <c r="Q684" s="860"/>
      <c r="R684" s="873">
        <v>10275</v>
      </c>
      <c r="S684" s="760">
        <f t="shared" ref="S684:S704" si="83">N684*R684</f>
        <v>61650</v>
      </c>
      <c r="T684" s="684"/>
      <c r="U684" s="960"/>
      <c r="W684" s="686"/>
    </row>
    <row r="685" spans="1:23" ht="21" customHeight="1">
      <c r="A685" s="686" t="s">
        <v>1333</v>
      </c>
      <c r="B685" s="686" t="s">
        <v>1962</v>
      </c>
      <c r="C685" s="779" t="s">
        <v>1962</v>
      </c>
      <c r="D685" s="780" t="s">
        <v>804</v>
      </c>
      <c r="E685" s="781" t="s">
        <v>798</v>
      </c>
      <c r="F685" s="681" t="s">
        <v>341</v>
      </c>
      <c r="G685" s="682" t="s">
        <v>227</v>
      </c>
      <c r="H685" s="682" t="s">
        <v>348</v>
      </c>
      <c r="I685" s="682"/>
      <c r="J685" s="682"/>
      <c r="K685" s="682"/>
      <c r="L685" s="683"/>
      <c r="M685" s="684"/>
      <c r="N685" s="758">
        <v>8</v>
      </c>
      <c r="O685" s="991">
        <v>8</v>
      </c>
      <c r="P685" s="991">
        <f t="shared" si="81"/>
        <v>0</v>
      </c>
      <c r="Q685" s="860"/>
      <c r="R685" s="873">
        <v>51</v>
      </c>
      <c r="S685" s="760">
        <f t="shared" si="83"/>
        <v>408</v>
      </c>
      <c r="T685" s="684"/>
      <c r="U685" s="960"/>
      <c r="W685" s="686"/>
    </row>
    <row r="686" spans="1:23" ht="21" customHeight="1">
      <c r="A686" s="686" t="s">
        <v>1334</v>
      </c>
      <c r="B686" s="686" t="s">
        <v>1962</v>
      </c>
      <c r="C686" s="779" t="s">
        <v>1962</v>
      </c>
      <c r="D686" s="780" t="s">
        <v>799</v>
      </c>
      <c r="E686" s="781" t="s">
        <v>799</v>
      </c>
      <c r="F686" s="681" t="s">
        <v>341</v>
      </c>
      <c r="G686" s="682"/>
      <c r="H686" s="682"/>
      <c r="I686" s="682"/>
      <c r="J686" s="682"/>
      <c r="K686" s="682"/>
      <c r="L686" s="683"/>
      <c r="M686" s="684"/>
      <c r="N686" s="758">
        <v>16</v>
      </c>
      <c r="O686" s="991">
        <v>16</v>
      </c>
      <c r="P686" s="991">
        <f t="shared" si="81"/>
        <v>0</v>
      </c>
      <c r="Q686" s="860"/>
      <c r="R686" s="873">
        <v>41.2</v>
      </c>
      <c r="S686" s="760">
        <f t="shared" si="83"/>
        <v>659.2</v>
      </c>
      <c r="T686" s="684"/>
      <c r="U686" s="960"/>
      <c r="W686" s="686"/>
    </row>
    <row r="687" spans="1:23" ht="21" customHeight="1">
      <c r="A687" s="686" t="s">
        <v>1339</v>
      </c>
      <c r="B687" s="686" t="s">
        <v>1962</v>
      </c>
      <c r="C687" s="779" t="s">
        <v>1962</v>
      </c>
      <c r="D687" s="780" t="s">
        <v>800</v>
      </c>
      <c r="E687" s="781" t="s">
        <v>800</v>
      </c>
      <c r="F687" s="681" t="s">
        <v>341</v>
      </c>
      <c r="G687" s="682"/>
      <c r="H687" s="682"/>
      <c r="I687" s="682"/>
      <c r="J687" s="682"/>
      <c r="K687" s="682"/>
      <c r="L687" s="683"/>
      <c r="M687" s="684"/>
      <c r="N687" s="758">
        <v>12</v>
      </c>
      <c r="O687" s="991">
        <v>12</v>
      </c>
      <c r="P687" s="991">
        <f t="shared" si="81"/>
        <v>0</v>
      </c>
      <c r="Q687" s="860"/>
      <c r="R687" s="873">
        <v>5.8</v>
      </c>
      <c r="S687" s="760">
        <f t="shared" si="83"/>
        <v>69.599999999999994</v>
      </c>
      <c r="T687" s="684"/>
      <c r="U687" s="960"/>
      <c r="W687" s="686"/>
    </row>
    <row r="688" spans="1:23" ht="21" customHeight="1">
      <c r="A688" s="686" t="s">
        <v>1335</v>
      </c>
      <c r="B688" s="686" t="s">
        <v>1962</v>
      </c>
      <c r="C688" s="779" t="s">
        <v>1962</v>
      </c>
      <c r="D688" s="780" t="s">
        <v>801</v>
      </c>
      <c r="E688" s="781" t="s">
        <v>801</v>
      </c>
      <c r="F688" s="681" t="s">
        <v>341</v>
      </c>
      <c r="G688" s="682"/>
      <c r="H688" s="682"/>
      <c r="I688" s="682"/>
      <c r="J688" s="682"/>
      <c r="K688" s="682"/>
      <c r="L688" s="683"/>
      <c r="M688" s="684"/>
      <c r="N688" s="758">
        <v>16</v>
      </c>
      <c r="O688" s="991">
        <v>16</v>
      </c>
      <c r="P688" s="991">
        <f t="shared" si="81"/>
        <v>0</v>
      </c>
      <c r="Q688" s="860"/>
      <c r="R688" s="873">
        <v>7.4</v>
      </c>
      <c r="S688" s="760">
        <f t="shared" si="83"/>
        <v>118.4</v>
      </c>
      <c r="T688" s="684"/>
      <c r="U688" s="960"/>
      <c r="W688" s="686"/>
    </row>
    <row r="689" spans="1:23" ht="21" customHeight="1">
      <c r="B689" s="686" t="s">
        <v>1962</v>
      </c>
      <c r="C689" s="779" t="s">
        <v>1962</v>
      </c>
      <c r="D689" s="780" t="s">
        <v>1832</v>
      </c>
      <c r="E689" s="781" t="s">
        <v>805</v>
      </c>
      <c r="F689" s="681" t="s">
        <v>406</v>
      </c>
      <c r="G689" s="682" t="s">
        <v>227</v>
      </c>
      <c r="H689" s="682" t="s">
        <v>384</v>
      </c>
      <c r="I689" s="682"/>
      <c r="J689" s="682"/>
      <c r="K689" s="682"/>
      <c r="L689" s="683"/>
      <c r="M689" s="684"/>
      <c r="N689" s="758">
        <v>1</v>
      </c>
      <c r="O689" s="991">
        <v>1</v>
      </c>
      <c r="P689" s="991">
        <f t="shared" si="81"/>
        <v>0</v>
      </c>
      <c r="Q689" s="860"/>
      <c r="R689" s="873">
        <v>12499</v>
      </c>
      <c r="S689" s="760">
        <f t="shared" si="83"/>
        <v>12499</v>
      </c>
      <c r="T689" s="684"/>
      <c r="U689" s="960"/>
      <c r="W689" s="686"/>
    </row>
    <row r="690" spans="1:23" ht="21" customHeight="1">
      <c r="A690" s="686" t="s">
        <v>1242</v>
      </c>
      <c r="B690" s="686" t="s">
        <v>1962</v>
      </c>
      <c r="C690" s="779" t="s">
        <v>1962</v>
      </c>
      <c r="D690" s="780" t="s">
        <v>808</v>
      </c>
      <c r="E690" s="781" t="s">
        <v>807</v>
      </c>
      <c r="F690" s="681" t="s">
        <v>341</v>
      </c>
      <c r="G690" s="682" t="s">
        <v>227</v>
      </c>
      <c r="H690" s="682" t="s">
        <v>342</v>
      </c>
      <c r="I690" s="682"/>
      <c r="J690" s="682"/>
      <c r="K690" s="682"/>
      <c r="L690" s="683"/>
      <c r="M690" s="684"/>
      <c r="N690" s="758">
        <v>2</v>
      </c>
      <c r="O690" s="991">
        <v>2</v>
      </c>
      <c r="P690" s="991">
        <f t="shared" si="81"/>
        <v>0</v>
      </c>
      <c r="Q690" s="860"/>
      <c r="R690" s="873">
        <v>16</v>
      </c>
      <c r="S690" s="760">
        <f t="shared" si="83"/>
        <v>32</v>
      </c>
      <c r="T690" s="684"/>
      <c r="U690" s="960"/>
      <c r="W690" s="686"/>
    </row>
    <row r="691" spans="1:23" ht="21" customHeight="1">
      <c r="B691" s="686" t="s">
        <v>1962</v>
      </c>
      <c r="C691" s="779" t="s">
        <v>1962</v>
      </c>
      <c r="D691" s="780" t="s">
        <v>1968</v>
      </c>
      <c r="E691" s="781" t="s">
        <v>1731</v>
      </c>
      <c r="F691" s="681" t="s">
        <v>2343</v>
      </c>
      <c r="G691" s="682"/>
      <c r="H691" s="682"/>
      <c r="I691" s="682"/>
      <c r="J691" s="682"/>
      <c r="K691" s="682"/>
      <c r="L691" s="683"/>
      <c r="M691" s="684"/>
      <c r="N691" s="758">
        <v>1</v>
      </c>
      <c r="O691" s="991">
        <v>1</v>
      </c>
      <c r="P691" s="991">
        <f t="shared" si="81"/>
        <v>0</v>
      </c>
      <c r="Q691" s="860"/>
      <c r="R691" s="873">
        <v>403345</v>
      </c>
      <c r="S691" s="760">
        <f t="shared" si="83"/>
        <v>403345</v>
      </c>
      <c r="T691" s="684"/>
      <c r="U691" s="960"/>
      <c r="W691" s="686"/>
    </row>
    <row r="692" spans="1:23" ht="21" customHeight="1">
      <c r="A692" s="686" t="s">
        <v>1354</v>
      </c>
      <c r="B692" s="686" t="s">
        <v>1962</v>
      </c>
      <c r="C692" s="779" t="s">
        <v>1962</v>
      </c>
      <c r="D692" s="780" t="s">
        <v>808</v>
      </c>
      <c r="E692" s="781" t="s">
        <v>798</v>
      </c>
      <c r="F692" s="681" t="s">
        <v>338</v>
      </c>
      <c r="G692" s="682" t="s">
        <v>227</v>
      </c>
      <c r="H692" s="682" t="s">
        <v>345</v>
      </c>
      <c r="I692" s="682"/>
      <c r="J692" s="682"/>
      <c r="K692" s="682"/>
      <c r="L692" s="683"/>
      <c r="M692" s="684"/>
      <c r="N692" s="758">
        <v>2</v>
      </c>
      <c r="O692" s="991">
        <v>2</v>
      </c>
      <c r="P692" s="991">
        <f t="shared" si="81"/>
        <v>0</v>
      </c>
      <c r="Q692" s="860"/>
      <c r="R692" s="873">
        <v>82.5</v>
      </c>
      <c r="S692" s="760">
        <f t="shared" si="83"/>
        <v>165</v>
      </c>
      <c r="T692" s="684"/>
      <c r="U692" s="960"/>
      <c r="W692" s="686"/>
    </row>
    <row r="693" spans="1:23" ht="21" customHeight="1">
      <c r="A693" s="686" t="s">
        <v>1238</v>
      </c>
      <c r="B693" s="686" t="s">
        <v>1962</v>
      </c>
      <c r="C693" s="779" t="s">
        <v>1962</v>
      </c>
      <c r="D693" s="780" t="s">
        <v>800</v>
      </c>
      <c r="E693" s="781" t="s">
        <v>800</v>
      </c>
      <c r="F693" s="681" t="s">
        <v>338</v>
      </c>
      <c r="G693" s="682"/>
      <c r="H693" s="682"/>
      <c r="I693" s="682"/>
      <c r="J693" s="682"/>
      <c r="K693" s="682"/>
      <c r="L693" s="683"/>
      <c r="M693" s="684"/>
      <c r="N693" s="758">
        <v>2</v>
      </c>
      <c r="O693" s="991">
        <v>2</v>
      </c>
      <c r="P693" s="991">
        <f t="shared" si="81"/>
        <v>0</v>
      </c>
      <c r="Q693" s="860"/>
      <c r="R693" s="873">
        <v>9.1999999999999993</v>
      </c>
      <c r="S693" s="760">
        <f t="shared" si="83"/>
        <v>18.399999999999999</v>
      </c>
      <c r="T693" s="684"/>
      <c r="U693" s="960"/>
      <c r="W693" s="686"/>
    </row>
    <row r="694" spans="1:23" ht="21" customHeight="1">
      <c r="A694" s="686" t="s">
        <v>1237</v>
      </c>
      <c r="B694" s="686" t="s">
        <v>1962</v>
      </c>
      <c r="C694" s="779" t="s">
        <v>1962</v>
      </c>
      <c r="D694" s="780" t="s">
        <v>801</v>
      </c>
      <c r="E694" s="781" t="s">
        <v>801</v>
      </c>
      <c r="F694" s="681" t="s">
        <v>338</v>
      </c>
      <c r="G694" s="682"/>
      <c r="H694" s="682"/>
      <c r="I694" s="682"/>
      <c r="J694" s="682"/>
      <c r="K694" s="682"/>
      <c r="L694" s="683"/>
      <c r="M694" s="684"/>
      <c r="N694" s="758">
        <v>2</v>
      </c>
      <c r="O694" s="991">
        <v>2</v>
      </c>
      <c r="P694" s="991">
        <f t="shared" si="81"/>
        <v>0</v>
      </c>
      <c r="Q694" s="860"/>
      <c r="R694" s="873">
        <v>13.5</v>
      </c>
      <c r="S694" s="760">
        <f t="shared" si="83"/>
        <v>27</v>
      </c>
      <c r="T694" s="684"/>
      <c r="U694" s="960"/>
      <c r="W694" s="686"/>
    </row>
    <row r="695" spans="1:23" ht="21" customHeight="1">
      <c r="A695" s="686" t="s">
        <v>1333</v>
      </c>
      <c r="B695" s="686" t="s">
        <v>1962</v>
      </c>
      <c r="C695" s="779" t="s">
        <v>1962</v>
      </c>
      <c r="D695" s="780" t="s">
        <v>1969</v>
      </c>
      <c r="E695" s="781" t="s">
        <v>798</v>
      </c>
      <c r="F695" s="681" t="s">
        <v>341</v>
      </c>
      <c r="G695" s="682" t="s">
        <v>227</v>
      </c>
      <c r="H695" s="682" t="s">
        <v>331</v>
      </c>
      <c r="I695" s="682"/>
      <c r="J695" s="682"/>
      <c r="K695" s="682"/>
      <c r="L695" s="683"/>
      <c r="M695" s="684"/>
      <c r="N695" s="758">
        <v>4</v>
      </c>
      <c r="O695" s="991">
        <v>4</v>
      </c>
      <c r="P695" s="991">
        <f t="shared" si="81"/>
        <v>0</v>
      </c>
      <c r="Q695" s="860"/>
      <c r="R695" s="873">
        <v>51</v>
      </c>
      <c r="S695" s="760">
        <f t="shared" si="83"/>
        <v>204</v>
      </c>
      <c r="T695" s="684"/>
      <c r="U695" s="960"/>
      <c r="W695" s="686"/>
    </row>
    <row r="696" spans="1:23" ht="21" customHeight="1">
      <c r="A696" s="686" t="s">
        <v>1334</v>
      </c>
      <c r="B696" s="686" t="s">
        <v>1962</v>
      </c>
      <c r="C696" s="779" t="s">
        <v>1962</v>
      </c>
      <c r="D696" s="780" t="s">
        <v>799</v>
      </c>
      <c r="E696" s="781" t="s">
        <v>799</v>
      </c>
      <c r="F696" s="681" t="s">
        <v>341</v>
      </c>
      <c r="G696" s="682"/>
      <c r="H696" s="682"/>
      <c r="I696" s="682"/>
      <c r="J696" s="682"/>
      <c r="K696" s="682"/>
      <c r="L696" s="683"/>
      <c r="M696" s="684"/>
      <c r="N696" s="758">
        <v>4</v>
      </c>
      <c r="O696" s="991">
        <v>4</v>
      </c>
      <c r="P696" s="991">
        <f t="shared" si="81"/>
        <v>0</v>
      </c>
      <c r="Q696" s="860"/>
      <c r="R696" s="873">
        <v>41.2</v>
      </c>
      <c r="S696" s="760">
        <f t="shared" si="83"/>
        <v>164.8</v>
      </c>
      <c r="T696" s="684"/>
      <c r="U696" s="960"/>
      <c r="W696" s="686"/>
    </row>
    <row r="697" spans="1:23" ht="21" customHeight="1">
      <c r="A697" s="686" t="s">
        <v>1339</v>
      </c>
      <c r="B697" s="686" t="s">
        <v>1962</v>
      </c>
      <c r="C697" s="779" t="s">
        <v>1962</v>
      </c>
      <c r="D697" s="780" t="s">
        <v>800</v>
      </c>
      <c r="E697" s="781" t="s">
        <v>800</v>
      </c>
      <c r="F697" s="681" t="s">
        <v>341</v>
      </c>
      <c r="G697" s="682"/>
      <c r="H697" s="682"/>
      <c r="I697" s="682"/>
      <c r="J697" s="682"/>
      <c r="K697" s="682"/>
      <c r="L697" s="683"/>
      <c r="M697" s="684"/>
      <c r="N697" s="758">
        <v>4</v>
      </c>
      <c r="O697" s="991">
        <v>4</v>
      </c>
      <c r="P697" s="991">
        <f t="shared" si="81"/>
        <v>0</v>
      </c>
      <c r="Q697" s="860"/>
      <c r="R697" s="873">
        <v>5.8</v>
      </c>
      <c r="S697" s="760">
        <f t="shared" si="83"/>
        <v>23.2</v>
      </c>
      <c r="T697" s="684"/>
      <c r="U697" s="960"/>
      <c r="W697" s="686"/>
    </row>
    <row r="698" spans="1:23" ht="21" customHeight="1">
      <c r="A698" s="686" t="s">
        <v>1335</v>
      </c>
      <c r="B698" s="686" t="s">
        <v>1962</v>
      </c>
      <c r="C698" s="779" t="s">
        <v>1962</v>
      </c>
      <c r="D698" s="780" t="s">
        <v>801</v>
      </c>
      <c r="E698" s="781" t="s">
        <v>801</v>
      </c>
      <c r="F698" s="681" t="s">
        <v>341</v>
      </c>
      <c r="G698" s="682"/>
      <c r="H698" s="682"/>
      <c r="I698" s="682"/>
      <c r="J698" s="682"/>
      <c r="K698" s="682"/>
      <c r="L698" s="683"/>
      <c r="M698" s="684"/>
      <c r="N698" s="758">
        <v>8</v>
      </c>
      <c r="O698" s="991">
        <v>8</v>
      </c>
      <c r="P698" s="991">
        <f t="shared" si="81"/>
        <v>0</v>
      </c>
      <c r="Q698" s="860"/>
      <c r="R698" s="873">
        <v>7.4</v>
      </c>
      <c r="S698" s="760">
        <f t="shared" si="83"/>
        <v>59.2</v>
      </c>
      <c r="T698" s="684"/>
      <c r="U698" s="960"/>
      <c r="W698" s="686"/>
    </row>
    <row r="699" spans="1:23" ht="21" customHeight="1">
      <c r="B699" s="686" t="s">
        <v>1962</v>
      </c>
      <c r="C699" s="779" t="s">
        <v>1962</v>
      </c>
      <c r="D699" s="780" t="s">
        <v>1832</v>
      </c>
      <c r="E699" s="781" t="s">
        <v>805</v>
      </c>
      <c r="F699" s="681" t="s">
        <v>406</v>
      </c>
      <c r="G699" s="682" t="s">
        <v>227</v>
      </c>
      <c r="H699" s="682" t="s">
        <v>407</v>
      </c>
      <c r="I699" s="682"/>
      <c r="J699" s="682"/>
      <c r="K699" s="682"/>
      <c r="L699" s="683"/>
      <c r="M699" s="684"/>
      <c r="N699" s="758">
        <v>1</v>
      </c>
      <c r="O699" s="991">
        <v>1</v>
      </c>
      <c r="P699" s="991">
        <f t="shared" si="81"/>
        <v>0</v>
      </c>
      <c r="Q699" s="862" t="s">
        <v>806</v>
      </c>
      <c r="R699" s="873">
        <v>13120</v>
      </c>
      <c r="S699" s="760">
        <f t="shared" si="83"/>
        <v>13120</v>
      </c>
      <c r="T699" s="684"/>
      <c r="U699" s="960"/>
      <c r="W699" s="686"/>
    </row>
    <row r="700" spans="1:23" ht="21" customHeight="1">
      <c r="A700" s="686" t="s">
        <v>1242</v>
      </c>
      <c r="B700" s="686" t="s">
        <v>1962</v>
      </c>
      <c r="C700" s="779" t="s">
        <v>1962</v>
      </c>
      <c r="D700" s="780" t="s">
        <v>808</v>
      </c>
      <c r="E700" s="781" t="s">
        <v>807</v>
      </c>
      <c r="F700" s="681" t="s">
        <v>341</v>
      </c>
      <c r="G700" s="682" t="s">
        <v>227</v>
      </c>
      <c r="H700" s="682" t="s">
        <v>342</v>
      </c>
      <c r="I700" s="682"/>
      <c r="J700" s="682"/>
      <c r="K700" s="682"/>
      <c r="L700" s="683"/>
      <c r="M700" s="684"/>
      <c r="N700" s="758">
        <v>2</v>
      </c>
      <c r="O700" s="991">
        <v>2</v>
      </c>
      <c r="P700" s="991">
        <f t="shared" si="81"/>
        <v>0</v>
      </c>
      <c r="Q700" s="860"/>
      <c r="R700" s="873">
        <v>16</v>
      </c>
      <c r="S700" s="760">
        <f t="shared" si="83"/>
        <v>32</v>
      </c>
      <c r="T700" s="684"/>
      <c r="U700" s="960"/>
      <c r="W700" s="686"/>
    </row>
    <row r="701" spans="1:23" ht="21" customHeight="1">
      <c r="A701" s="686" t="s">
        <v>1333</v>
      </c>
      <c r="B701" s="686" t="s">
        <v>1962</v>
      </c>
      <c r="C701" s="779" t="s">
        <v>1962</v>
      </c>
      <c r="D701" s="780" t="s">
        <v>804</v>
      </c>
      <c r="E701" s="781" t="s">
        <v>798</v>
      </c>
      <c r="F701" s="681" t="s">
        <v>341</v>
      </c>
      <c r="G701" s="682" t="s">
        <v>227</v>
      </c>
      <c r="H701" s="682" t="s">
        <v>345</v>
      </c>
      <c r="I701" s="682"/>
      <c r="J701" s="682"/>
      <c r="K701" s="682"/>
      <c r="L701" s="683"/>
      <c r="M701" s="684"/>
      <c r="N701" s="758">
        <v>2</v>
      </c>
      <c r="O701" s="991">
        <v>2</v>
      </c>
      <c r="P701" s="991">
        <f t="shared" si="81"/>
        <v>0</v>
      </c>
      <c r="Q701" s="860"/>
      <c r="R701" s="873">
        <v>51</v>
      </c>
      <c r="S701" s="760">
        <f t="shared" si="83"/>
        <v>102</v>
      </c>
      <c r="T701" s="684"/>
      <c r="U701" s="960"/>
      <c r="W701" s="686"/>
    </row>
    <row r="702" spans="1:23" ht="21" customHeight="1">
      <c r="A702" s="686" t="s">
        <v>1334</v>
      </c>
      <c r="B702" s="686" t="s">
        <v>1962</v>
      </c>
      <c r="C702" s="779" t="s">
        <v>1962</v>
      </c>
      <c r="D702" s="780" t="s">
        <v>799</v>
      </c>
      <c r="E702" s="781" t="s">
        <v>799</v>
      </c>
      <c r="F702" s="681" t="s">
        <v>341</v>
      </c>
      <c r="G702" s="682"/>
      <c r="H702" s="682"/>
      <c r="I702" s="682"/>
      <c r="J702" s="682"/>
      <c r="K702" s="682"/>
      <c r="L702" s="683"/>
      <c r="M702" s="684"/>
      <c r="N702" s="758">
        <v>2</v>
      </c>
      <c r="O702" s="991">
        <v>2</v>
      </c>
      <c r="P702" s="991">
        <f t="shared" si="81"/>
        <v>0</v>
      </c>
      <c r="Q702" s="860"/>
      <c r="R702" s="873">
        <v>41.2</v>
      </c>
      <c r="S702" s="760">
        <f t="shared" si="83"/>
        <v>82.4</v>
      </c>
      <c r="T702" s="684"/>
      <c r="U702" s="960"/>
      <c r="W702" s="686"/>
    </row>
    <row r="703" spans="1:23" ht="21" customHeight="1">
      <c r="A703" s="686" t="s">
        <v>1339</v>
      </c>
      <c r="B703" s="686" t="s">
        <v>1962</v>
      </c>
      <c r="C703" s="779" t="s">
        <v>1962</v>
      </c>
      <c r="D703" s="780" t="s">
        <v>800</v>
      </c>
      <c r="E703" s="781" t="s">
        <v>800</v>
      </c>
      <c r="F703" s="681" t="s">
        <v>341</v>
      </c>
      <c r="G703" s="682"/>
      <c r="H703" s="682"/>
      <c r="I703" s="682"/>
      <c r="J703" s="682"/>
      <c r="K703" s="682"/>
      <c r="L703" s="683"/>
      <c r="M703" s="684"/>
      <c r="N703" s="758">
        <v>2</v>
      </c>
      <c r="O703" s="991">
        <v>2</v>
      </c>
      <c r="P703" s="991">
        <f t="shared" si="81"/>
        <v>0</v>
      </c>
      <c r="Q703" s="860"/>
      <c r="R703" s="873">
        <v>5.8</v>
      </c>
      <c r="S703" s="760">
        <f t="shared" si="83"/>
        <v>11.6</v>
      </c>
      <c r="T703" s="684"/>
      <c r="U703" s="960"/>
      <c r="W703" s="686"/>
    </row>
    <row r="704" spans="1:23" ht="21" customHeight="1">
      <c r="A704" s="686" t="s">
        <v>1335</v>
      </c>
      <c r="B704" s="686" t="s">
        <v>1962</v>
      </c>
      <c r="C704" s="779" t="s">
        <v>1962</v>
      </c>
      <c r="D704" s="780" t="s">
        <v>801</v>
      </c>
      <c r="E704" s="781" t="s">
        <v>801</v>
      </c>
      <c r="F704" s="681" t="s">
        <v>341</v>
      </c>
      <c r="G704" s="682"/>
      <c r="H704" s="682"/>
      <c r="I704" s="682"/>
      <c r="J704" s="682"/>
      <c r="K704" s="682"/>
      <c r="L704" s="683"/>
      <c r="M704" s="684"/>
      <c r="N704" s="758">
        <v>2</v>
      </c>
      <c r="O704" s="991">
        <v>2</v>
      </c>
      <c r="P704" s="991">
        <f t="shared" si="81"/>
        <v>0</v>
      </c>
      <c r="Q704" s="860"/>
      <c r="R704" s="873">
        <v>7.4</v>
      </c>
      <c r="S704" s="760">
        <f t="shared" si="83"/>
        <v>14.8</v>
      </c>
      <c r="T704" s="684"/>
      <c r="U704" s="960"/>
      <c r="W704" s="686"/>
    </row>
    <row r="705" spans="1:23" ht="21" customHeight="1">
      <c r="A705" s="686" t="s">
        <v>1478</v>
      </c>
      <c r="B705" s="686" t="s">
        <v>1970</v>
      </c>
      <c r="C705" s="779" t="s">
        <v>1970</v>
      </c>
      <c r="D705" s="780" t="s">
        <v>1971</v>
      </c>
      <c r="E705" s="781" t="s">
        <v>795</v>
      </c>
      <c r="F705" s="681">
        <v>6</v>
      </c>
      <c r="G705" s="682" t="s">
        <v>227</v>
      </c>
      <c r="H705" s="682">
        <v>12</v>
      </c>
      <c r="I705" s="682" t="s">
        <v>227</v>
      </c>
      <c r="J705" s="682"/>
      <c r="K705" s="682"/>
      <c r="L705" s="683">
        <v>1360</v>
      </c>
      <c r="M705" s="684" t="s">
        <v>228</v>
      </c>
      <c r="N705" s="758">
        <v>3</v>
      </c>
      <c r="O705" s="991">
        <v>3</v>
      </c>
      <c r="P705" s="991">
        <f t="shared" si="81"/>
        <v>0</v>
      </c>
      <c r="Q705" s="860">
        <f>F705*H705*L705*0.00000785*N705</f>
        <v>2.3060159999999996</v>
      </c>
      <c r="R705" s="873">
        <v>3884</v>
      </c>
      <c r="S705" s="760">
        <f>Q705*R705</f>
        <v>8956.5661439999985</v>
      </c>
      <c r="T705" s="684"/>
      <c r="U705" s="960"/>
      <c r="W705" s="686"/>
    </row>
    <row r="706" spans="1:23" ht="21" customHeight="1">
      <c r="A706" s="686" t="s">
        <v>1478</v>
      </c>
      <c r="B706" s="686" t="s">
        <v>1970</v>
      </c>
      <c r="C706" s="779" t="s">
        <v>1970</v>
      </c>
      <c r="D706" s="780" t="s">
        <v>1971</v>
      </c>
      <c r="E706" s="781" t="s">
        <v>795</v>
      </c>
      <c r="F706" s="681">
        <v>6</v>
      </c>
      <c r="G706" s="682" t="s">
        <v>227</v>
      </c>
      <c r="H706" s="682">
        <v>25</v>
      </c>
      <c r="I706" s="682" t="s">
        <v>227</v>
      </c>
      <c r="J706" s="682"/>
      <c r="K706" s="682"/>
      <c r="L706" s="683">
        <v>90</v>
      </c>
      <c r="M706" s="684" t="s">
        <v>228</v>
      </c>
      <c r="N706" s="758">
        <v>12</v>
      </c>
      <c r="O706" s="991">
        <v>12</v>
      </c>
      <c r="P706" s="991">
        <f t="shared" si="81"/>
        <v>0</v>
      </c>
      <c r="Q706" s="860">
        <f>F706*H706*L706*0.00000785*N706</f>
        <v>1.2716999999999998</v>
      </c>
      <c r="R706" s="873">
        <v>3884</v>
      </c>
      <c r="S706" s="760">
        <f t="shared" ref="S706" si="84">Q706*R706</f>
        <v>4939.282799999999</v>
      </c>
      <c r="T706" s="684"/>
      <c r="U706" s="960"/>
      <c r="W706" s="686"/>
    </row>
    <row r="707" spans="1:23" ht="21" customHeight="1">
      <c r="B707" s="686" t="s">
        <v>1970</v>
      </c>
      <c r="C707" s="779" t="s">
        <v>1970</v>
      </c>
      <c r="D707" s="780" t="s">
        <v>1972</v>
      </c>
      <c r="E707" s="781" t="s">
        <v>770</v>
      </c>
      <c r="F707" s="681" t="s">
        <v>681</v>
      </c>
      <c r="G707" s="682" t="s">
        <v>227</v>
      </c>
      <c r="H707" s="682">
        <v>50</v>
      </c>
      <c r="I707" s="682" t="s">
        <v>227</v>
      </c>
      <c r="J707" s="682"/>
      <c r="K707" s="682"/>
      <c r="L707" s="683">
        <v>50</v>
      </c>
      <c r="M707" s="684"/>
      <c r="N707" s="758">
        <v>3</v>
      </c>
      <c r="O707" s="991">
        <v>3</v>
      </c>
      <c r="P707" s="991">
        <f t="shared" si="81"/>
        <v>0</v>
      </c>
      <c r="Q707" s="860"/>
      <c r="R707" s="873">
        <v>158</v>
      </c>
      <c r="S707" s="760">
        <f t="shared" ref="S707:S713" si="85">N707*R707</f>
        <v>474</v>
      </c>
      <c r="T707" s="684"/>
      <c r="U707" s="960"/>
      <c r="W707" s="686"/>
    </row>
    <row r="708" spans="1:23" ht="21" customHeight="1">
      <c r="A708" s="686" t="s">
        <v>1353</v>
      </c>
      <c r="B708" s="686" t="s">
        <v>1970</v>
      </c>
      <c r="C708" s="779" t="s">
        <v>1970</v>
      </c>
      <c r="D708" s="780" t="s">
        <v>808</v>
      </c>
      <c r="E708" s="781" t="s">
        <v>798</v>
      </c>
      <c r="F708" s="681" t="s">
        <v>341</v>
      </c>
      <c r="G708" s="682" t="s">
        <v>227</v>
      </c>
      <c r="H708" s="682" t="s">
        <v>345</v>
      </c>
      <c r="I708" s="682"/>
      <c r="J708" s="682"/>
      <c r="K708" s="682"/>
      <c r="L708" s="683"/>
      <c r="M708" s="684"/>
      <c r="N708" s="758">
        <v>20</v>
      </c>
      <c r="O708" s="991">
        <v>20</v>
      </c>
      <c r="P708" s="991">
        <f t="shared" si="81"/>
        <v>0</v>
      </c>
      <c r="Q708" s="860"/>
      <c r="R708" s="873">
        <v>47.4</v>
      </c>
      <c r="S708" s="760">
        <f t="shared" si="85"/>
        <v>948</v>
      </c>
      <c r="T708" s="684"/>
      <c r="U708" s="960"/>
      <c r="W708" s="686"/>
    </row>
    <row r="709" spans="1:23" ht="21" customHeight="1">
      <c r="A709" s="686" t="s">
        <v>1334</v>
      </c>
      <c r="B709" s="686" t="s">
        <v>1970</v>
      </c>
      <c r="C709" s="779" t="s">
        <v>1970</v>
      </c>
      <c r="D709" s="780" t="s">
        <v>799</v>
      </c>
      <c r="E709" s="781" t="s">
        <v>799</v>
      </c>
      <c r="F709" s="681" t="s">
        <v>341</v>
      </c>
      <c r="G709" s="682"/>
      <c r="H709" s="682"/>
      <c r="I709" s="682"/>
      <c r="J709" s="682"/>
      <c r="K709" s="682"/>
      <c r="L709" s="683"/>
      <c r="M709" s="684"/>
      <c r="N709" s="758">
        <v>20</v>
      </c>
      <c r="O709" s="991">
        <v>20</v>
      </c>
      <c r="P709" s="991">
        <f t="shared" si="81"/>
        <v>0</v>
      </c>
      <c r="Q709" s="860"/>
      <c r="R709" s="873">
        <v>41.2</v>
      </c>
      <c r="S709" s="760">
        <f t="shared" si="85"/>
        <v>824</v>
      </c>
      <c r="T709" s="684"/>
      <c r="U709" s="960"/>
      <c r="W709" s="686"/>
    </row>
    <row r="710" spans="1:23" ht="21" customHeight="1">
      <c r="A710" s="686" t="s">
        <v>1339</v>
      </c>
      <c r="B710" s="686" t="s">
        <v>1970</v>
      </c>
      <c r="C710" s="779" t="s">
        <v>1970</v>
      </c>
      <c r="D710" s="780" t="s">
        <v>800</v>
      </c>
      <c r="E710" s="781" t="s">
        <v>800</v>
      </c>
      <c r="F710" s="681" t="s">
        <v>341</v>
      </c>
      <c r="G710" s="682"/>
      <c r="H710" s="682"/>
      <c r="I710" s="682"/>
      <c r="J710" s="682"/>
      <c r="K710" s="682"/>
      <c r="L710" s="683"/>
      <c r="M710" s="684"/>
      <c r="N710" s="758">
        <v>20</v>
      </c>
      <c r="O710" s="991">
        <v>20</v>
      </c>
      <c r="P710" s="991">
        <f t="shared" si="81"/>
        <v>0</v>
      </c>
      <c r="Q710" s="860"/>
      <c r="R710" s="873">
        <v>5.8</v>
      </c>
      <c r="S710" s="760">
        <f t="shared" si="85"/>
        <v>116</v>
      </c>
      <c r="T710" s="684"/>
      <c r="U710" s="960"/>
      <c r="W710" s="686"/>
    </row>
    <row r="711" spans="1:23" ht="21" customHeight="1">
      <c r="A711" s="686" t="s">
        <v>1335</v>
      </c>
      <c r="B711" s="686" t="s">
        <v>1970</v>
      </c>
      <c r="C711" s="779" t="s">
        <v>1970</v>
      </c>
      <c r="D711" s="780" t="s">
        <v>801</v>
      </c>
      <c r="E711" s="781" t="s">
        <v>801</v>
      </c>
      <c r="F711" s="681" t="s">
        <v>341</v>
      </c>
      <c r="G711" s="682"/>
      <c r="H711" s="682"/>
      <c r="I711" s="682"/>
      <c r="J711" s="682"/>
      <c r="K711" s="682"/>
      <c r="L711" s="683"/>
      <c r="M711" s="684"/>
      <c r="N711" s="758">
        <v>40</v>
      </c>
      <c r="O711" s="991">
        <v>40</v>
      </c>
      <c r="P711" s="991">
        <f t="shared" si="81"/>
        <v>0</v>
      </c>
      <c r="Q711" s="860"/>
      <c r="R711" s="873">
        <v>7.4</v>
      </c>
      <c r="S711" s="760">
        <f t="shared" si="85"/>
        <v>296</v>
      </c>
      <c r="T711" s="684"/>
      <c r="U711" s="960"/>
      <c r="W711" s="686"/>
    </row>
    <row r="712" spans="1:23" ht="21" customHeight="1">
      <c r="B712" s="686" t="s">
        <v>1973</v>
      </c>
      <c r="C712" s="779" t="s">
        <v>1973</v>
      </c>
      <c r="D712" s="780" t="s">
        <v>797</v>
      </c>
      <c r="E712" s="781" t="s">
        <v>797</v>
      </c>
      <c r="F712" s="681">
        <v>6</v>
      </c>
      <c r="G712" s="682"/>
      <c r="H712" s="682"/>
      <c r="I712" s="682"/>
      <c r="J712" s="682"/>
      <c r="K712" s="682"/>
      <c r="L712" s="683">
        <v>630</v>
      </c>
      <c r="M712" s="684" t="s">
        <v>228</v>
      </c>
      <c r="N712" s="758">
        <f>U5*2</f>
        <v>24</v>
      </c>
      <c r="O712" s="991">
        <v>24</v>
      </c>
      <c r="P712" s="991">
        <f t="shared" si="81"/>
        <v>0</v>
      </c>
      <c r="Q712" s="860"/>
      <c r="R712" s="873">
        <v>9664</v>
      </c>
      <c r="S712" s="760">
        <f t="shared" si="85"/>
        <v>231936</v>
      </c>
      <c r="T712" s="684"/>
      <c r="U712" s="960"/>
      <c r="W712" s="686"/>
    </row>
    <row r="713" spans="1:23" ht="21" customHeight="1">
      <c r="B713" s="686" t="s">
        <v>1973</v>
      </c>
      <c r="C713" s="779" t="s">
        <v>1973</v>
      </c>
      <c r="D713" s="780" t="s">
        <v>827</v>
      </c>
      <c r="E713" s="781" t="s">
        <v>795</v>
      </c>
      <c r="F713" s="681">
        <v>3</v>
      </c>
      <c r="G713" s="682"/>
      <c r="H713" s="682">
        <v>180</v>
      </c>
      <c r="I713" s="682"/>
      <c r="J713" s="682"/>
      <c r="K713" s="682"/>
      <c r="L713" s="683">
        <v>70</v>
      </c>
      <c r="M713" s="684" t="s">
        <v>228</v>
      </c>
      <c r="N713" s="758">
        <f>N712/2</f>
        <v>12</v>
      </c>
      <c r="O713" s="991">
        <v>12</v>
      </c>
      <c r="P713" s="991">
        <f t="shared" si="81"/>
        <v>0</v>
      </c>
      <c r="Q713" s="860"/>
      <c r="R713" s="873">
        <v>1360</v>
      </c>
      <c r="S713" s="760">
        <f t="shared" si="85"/>
        <v>16320</v>
      </c>
      <c r="T713" s="684"/>
      <c r="U713" s="960"/>
      <c r="W713" s="686"/>
    </row>
    <row r="714" spans="1:23" ht="21" customHeight="1">
      <c r="A714" s="686" t="s">
        <v>1306</v>
      </c>
      <c r="B714" s="686" t="s">
        <v>1974</v>
      </c>
      <c r="C714" s="779" t="s">
        <v>1974</v>
      </c>
      <c r="D714" s="780" t="s">
        <v>1830</v>
      </c>
      <c r="E714" s="781" t="s">
        <v>797</v>
      </c>
      <c r="F714" s="681">
        <v>25</v>
      </c>
      <c r="G714" s="682"/>
      <c r="H714" s="682"/>
      <c r="I714" s="682"/>
      <c r="J714" s="682"/>
      <c r="K714" s="682"/>
      <c r="L714" s="683">
        <v>4400</v>
      </c>
      <c r="M714" s="684"/>
      <c r="N714" s="758">
        <v>1</v>
      </c>
      <c r="O714" s="991">
        <v>1</v>
      </c>
      <c r="P714" s="991">
        <f t="shared" si="81"/>
        <v>0</v>
      </c>
      <c r="Q714" s="860">
        <f>3.14156295*(F714/2)^2*L714*0.00000785*N714</f>
        <v>16.954622545781245</v>
      </c>
      <c r="R714" s="873">
        <v>990</v>
      </c>
      <c r="S714" s="760">
        <f t="shared" ref="S714" si="86">Q714*R714</f>
        <v>16785.076320323431</v>
      </c>
      <c r="T714" s="684"/>
      <c r="U714" s="960"/>
      <c r="W714" s="686"/>
    </row>
    <row r="715" spans="1:23" ht="21" customHeight="1">
      <c r="A715" s="686" t="s">
        <v>1479</v>
      </c>
      <c r="B715" s="686" t="s">
        <v>1974</v>
      </c>
      <c r="C715" s="779" t="s">
        <v>1974</v>
      </c>
      <c r="D715" s="780" t="s">
        <v>1975</v>
      </c>
      <c r="E715" s="781" t="s">
        <v>1976</v>
      </c>
      <c r="F715" s="681">
        <v>6</v>
      </c>
      <c r="G715" s="682"/>
      <c r="H715" s="682"/>
      <c r="I715" s="682"/>
      <c r="J715" s="682"/>
      <c r="K715" s="682"/>
      <c r="L715" s="683">
        <v>600</v>
      </c>
      <c r="M715" s="871" t="s">
        <v>228</v>
      </c>
      <c r="N715" s="758">
        <f>U5*4</f>
        <v>48</v>
      </c>
      <c r="O715" s="991">
        <v>48</v>
      </c>
      <c r="P715" s="991">
        <f t="shared" si="81"/>
        <v>0</v>
      </c>
      <c r="Q715" s="860">
        <f>(F715/2)^2*3.145*L715*0.00000785*N715</f>
        <v>6.399194399999999</v>
      </c>
      <c r="R715" s="873">
        <v>4800</v>
      </c>
      <c r="S715" s="760">
        <f>Q715*R715</f>
        <v>30716.133119999995</v>
      </c>
      <c r="T715" s="684"/>
      <c r="U715" s="960"/>
      <c r="W715" s="686"/>
    </row>
    <row r="716" spans="1:23" ht="21" customHeight="1">
      <c r="A716" s="686" t="s">
        <v>1357</v>
      </c>
      <c r="B716" s="686" t="s">
        <v>1974</v>
      </c>
      <c r="C716" s="779" t="s">
        <v>1974</v>
      </c>
      <c r="D716" s="780" t="s">
        <v>1975</v>
      </c>
      <c r="E716" s="781" t="s">
        <v>798</v>
      </c>
      <c r="F716" s="681" t="s">
        <v>341</v>
      </c>
      <c r="G716" s="682" t="s">
        <v>227</v>
      </c>
      <c r="H716" s="682">
        <v>35</v>
      </c>
      <c r="I716" s="682"/>
      <c r="J716" s="682"/>
      <c r="K716" s="682"/>
      <c r="L716" s="683"/>
      <c r="M716" s="684"/>
      <c r="N716" s="758">
        <f>N715/2</f>
        <v>24</v>
      </c>
      <c r="O716" s="991">
        <v>24</v>
      </c>
      <c r="P716" s="991">
        <f t="shared" si="81"/>
        <v>0</v>
      </c>
      <c r="Q716" s="860"/>
      <c r="R716" s="873">
        <v>55.5</v>
      </c>
      <c r="S716" s="760">
        <f>N716*R716</f>
        <v>1332</v>
      </c>
      <c r="T716" s="684"/>
      <c r="U716" s="960"/>
      <c r="W716" s="686"/>
    </row>
    <row r="717" spans="1:23" ht="21" customHeight="1">
      <c r="A717" s="686" t="s">
        <v>1479</v>
      </c>
      <c r="B717" s="686" t="s">
        <v>1974</v>
      </c>
      <c r="C717" s="779" t="s">
        <v>1974</v>
      </c>
      <c r="D717" s="780" t="s">
        <v>1975</v>
      </c>
      <c r="E717" s="781" t="s">
        <v>1976</v>
      </c>
      <c r="F717" s="681">
        <v>6</v>
      </c>
      <c r="G717" s="682"/>
      <c r="H717" s="682"/>
      <c r="I717" s="682"/>
      <c r="J717" s="682"/>
      <c r="K717" s="682"/>
      <c r="L717" s="683">
        <v>185</v>
      </c>
      <c r="M717" s="871" t="s">
        <v>228</v>
      </c>
      <c r="N717" s="758">
        <f>N716</f>
        <v>24</v>
      </c>
      <c r="O717" s="991">
        <v>24</v>
      </c>
      <c r="P717" s="991">
        <f t="shared" si="81"/>
        <v>0</v>
      </c>
      <c r="Q717" s="860">
        <f>(F717/2)^2*3.145*L717*0.00000785*N717</f>
        <v>0.98654246999999984</v>
      </c>
      <c r="R717" s="873">
        <v>4800</v>
      </c>
      <c r="S717" s="760">
        <f>Q717*R717</f>
        <v>4735.403855999999</v>
      </c>
      <c r="T717" s="684"/>
      <c r="U717" s="960"/>
      <c r="W717" s="686"/>
    </row>
    <row r="718" spans="1:23" ht="21" customHeight="1">
      <c r="B718" s="686" t="s">
        <v>1974</v>
      </c>
      <c r="C718" s="779" t="s">
        <v>1974</v>
      </c>
      <c r="D718" s="780" t="s">
        <v>802</v>
      </c>
      <c r="E718" s="781" t="s">
        <v>802</v>
      </c>
      <c r="F718" s="681" t="s">
        <v>408</v>
      </c>
      <c r="G718" s="682"/>
      <c r="H718" s="682"/>
      <c r="I718" s="682"/>
      <c r="J718" s="682"/>
      <c r="K718" s="682"/>
      <c r="L718" s="683"/>
      <c r="M718" s="684"/>
      <c r="N718" s="758">
        <v>2</v>
      </c>
      <c r="O718" s="991">
        <v>2</v>
      </c>
      <c r="P718" s="991">
        <f t="shared" si="81"/>
        <v>0</v>
      </c>
      <c r="Q718" s="860"/>
      <c r="R718" s="873">
        <v>10798</v>
      </c>
      <c r="S718" s="760">
        <f>N718*R718</f>
        <v>21596</v>
      </c>
      <c r="T718" s="684"/>
      <c r="U718" s="960"/>
      <c r="W718" s="686"/>
    </row>
    <row r="719" spans="1:23" ht="21" customHeight="1">
      <c r="A719" s="686" t="s">
        <v>1315</v>
      </c>
      <c r="B719" s="686" t="s">
        <v>1974</v>
      </c>
      <c r="C719" s="779" t="s">
        <v>1974</v>
      </c>
      <c r="D719" s="780" t="s">
        <v>808</v>
      </c>
      <c r="E719" s="781" t="s">
        <v>798</v>
      </c>
      <c r="F719" s="681" t="s">
        <v>330</v>
      </c>
      <c r="G719" s="682" t="s">
        <v>227</v>
      </c>
      <c r="H719" s="682">
        <v>25</v>
      </c>
      <c r="I719" s="682"/>
      <c r="J719" s="682"/>
      <c r="K719" s="682"/>
      <c r="L719" s="683"/>
      <c r="M719" s="684"/>
      <c r="N719" s="758">
        <v>4</v>
      </c>
      <c r="O719" s="991">
        <v>4</v>
      </c>
      <c r="P719" s="991">
        <f t="shared" si="81"/>
        <v>0</v>
      </c>
      <c r="Q719" s="860"/>
      <c r="R719" s="873">
        <v>124.3</v>
      </c>
      <c r="S719" s="760">
        <f>N719*R719</f>
        <v>497.2</v>
      </c>
      <c r="T719" s="684"/>
      <c r="U719" s="960"/>
      <c r="W719" s="686"/>
    </row>
    <row r="720" spans="1:23" ht="21" customHeight="1">
      <c r="A720" s="686" t="s">
        <v>1233</v>
      </c>
      <c r="B720" s="686" t="s">
        <v>1974</v>
      </c>
      <c r="C720" s="779" t="s">
        <v>1974</v>
      </c>
      <c r="D720" s="780" t="s">
        <v>800</v>
      </c>
      <c r="E720" s="781" t="s">
        <v>800</v>
      </c>
      <c r="F720" s="681" t="s">
        <v>330</v>
      </c>
      <c r="G720" s="682"/>
      <c r="H720" s="682"/>
      <c r="I720" s="682"/>
      <c r="J720" s="682"/>
      <c r="K720" s="682"/>
      <c r="L720" s="683"/>
      <c r="M720" s="684"/>
      <c r="N720" s="758">
        <v>4</v>
      </c>
      <c r="O720" s="991">
        <v>4</v>
      </c>
      <c r="P720" s="991">
        <f t="shared" si="81"/>
        <v>0</v>
      </c>
      <c r="Q720" s="860"/>
      <c r="R720" s="873">
        <v>14</v>
      </c>
      <c r="S720" s="760">
        <f>N720*R720</f>
        <v>56</v>
      </c>
      <c r="T720" s="684"/>
      <c r="U720" s="960"/>
      <c r="W720" s="686"/>
    </row>
    <row r="721" spans="1:23" ht="21" customHeight="1">
      <c r="A721" s="686" t="s">
        <v>1326</v>
      </c>
      <c r="B721" s="686" t="s">
        <v>1974</v>
      </c>
      <c r="C721" s="779" t="s">
        <v>1974</v>
      </c>
      <c r="D721" s="780" t="s">
        <v>801</v>
      </c>
      <c r="E721" s="781" t="s">
        <v>801</v>
      </c>
      <c r="F721" s="681" t="s">
        <v>330</v>
      </c>
      <c r="G721" s="682"/>
      <c r="H721" s="682"/>
      <c r="I721" s="682"/>
      <c r="J721" s="682"/>
      <c r="K721" s="682"/>
      <c r="L721" s="683"/>
      <c r="M721" s="684"/>
      <c r="N721" s="758">
        <v>8</v>
      </c>
      <c r="O721" s="991">
        <v>8</v>
      </c>
      <c r="P721" s="991">
        <f t="shared" si="81"/>
        <v>0</v>
      </c>
      <c r="Q721" s="860"/>
      <c r="R721" s="873">
        <v>22.9</v>
      </c>
      <c r="S721" s="760">
        <f>N721*R721</f>
        <v>183.2</v>
      </c>
      <c r="T721" s="684"/>
      <c r="U721" s="960"/>
      <c r="W721" s="686"/>
    </row>
    <row r="722" spans="1:23" ht="21" customHeight="1">
      <c r="B722" s="686" t="s">
        <v>1974</v>
      </c>
      <c r="C722" s="779" t="s">
        <v>1974</v>
      </c>
      <c r="D722" s="780" t="s">
        <v>802</v>
      </c>
      <c r="E722" s="781" t="s">
        <v>802</v>
      </c>
      <c r="F722" s="681" t="s">
        <v>409</v>
      </c>
      <c r="G722" s="682"/>
      <c r="H722" s="682"/>
      <c r="I722" s="682"/>
      <c r="J722" s="682"/>
      <c r="K722" s="682"/>
      <c r="L722" s="683"/>
      <c r="M722" s="684"/>
      <c r="N722" s="758">
        <v>5</v>
      </c>
      <c r="O722" s="991">
        <v>5</v>
      </c>
      <c r="P722" s="991">
        <f t="shared" si="81"/>
        <v>0</v>
      </c>
      <c r="Q722" s="860"/>
      <c r="R722" s="873">
        <v>10857</v>
      </c>
      <c r="S722" s="760">
        <f>N722*R722</f>
        <v>54285</v>
      </c>
      <c r="T722" s="684"/>
      <c r="U722" s="960"/>
      <c r="W722" s="686"/>
    </row>
    <row r="723" spans="1:23" ht="21" customHeight="1">
      <c r="A723" s="686" t="s">
        <v>1221</v>
      </c>
      <c r="B723" s="686" t="s">
        <v>1974</v>
      </c>
      <c r="C723" s="779" t="s">
        <v>1974</v>
      </c>
      <c r="D723" s="780" t="s">
        <v>1977</v>
      </c>
      <c r="E723" s="781" t="s">
        <v>795</v>
      </c>
      <c r="F723" s="681">
        <v>6</v>
      </c>
      <c r="G723" s="682"/>
      <c r="H723" s="682">
        <v>145</v>
      </c>
      <c r="I723" s="682"/>
      <c r="J723" s="682"/>
      <c r="K723" s="682"/>
      <c r="L723" s="683">
        <v>140</v>
      </c>
      <c r="M723" s="684"/>
      <c r="N723" s="758">
        <v>5</v>
      </c>
      <c r="O723" s="991">
        <v>5</v>
      </c>
      <c r="P723" s="991">
        <f t="shared" si="81"/>
        <v>0</v>
      </c>
      <c r="Q723" s="860">
        <f>F723*H723*L723*0.00000785*N723</f>
        <v>4.7806499999999996</v>
      </c>
      <c r="R723" s="873">
        <v>939</v>
      </c>
      <c r="S723" s="760">
        <f t="shared" ref="S723" si="87">Q723*R723</f>
        <v>4489.03035</v>
      </c>
      <c r="T723" s="684"/>
      <c r="U723" s="960"/>
      <c r="W723" s="686"/>
    </row>
    <row r="724" spans="1:23" ht="21" customHeight="1">
      <c r="A724" s="686" t="s">
        <v>1357</v>
      </c>
      <c r="B724" s="686" t="s">
        <v>1974</v>
      </c>
      <c r="C724" s="779" t="s">
        <v>1974</v>
      </c>
      <c r="D724" s="780" t="s">
        <v>808</v>
      </c>
      <c r="E724" s="781" t="s">
        <v>798</v>
      </c>
      <c r="F724" s="681" t="s">
        <v>341</v>
      </c>
      <c r="G724" s="682" t="s">
        <v>227</v>
      </c>
      <c r="H724" s="682">
        <v>35</v>
      </c>
      <c r="I724" s="682"/>
      <c r="J724" s="682"/>
      <c r="K724" s="682"/>
      <c r="L724" s="683"/>
      <c r="M724" s="684"/>
      <c r="N724" s="758">
        <v>15</v>
      </c>
      <c r="O724" s="991">
        <v>15</v>
      </c>
      <c r="P724" s="991">
        <f t="shared" si="81"/>
        <v>0</v>
      </c>
      <c r="Q724" s="860"/>
      <c r="R724" s="873">
        <v>55.5</v>
      </c>
      <c r="S724" s="760">
        <f>N724*R724</f>
        <v>832.5</v>
      </c>
      <c r="T724" s="684"/>
      <c r="U724" s="960"/>
      <c r="W724" s="686"/>
    </row>
    <row r="725" spans="1:23" ht="21" customHeight="1">
      <c r="A725" s="686" t="s">
        <v>1334</v>
      </c>
      <c r="B725" s="686" t="s">
        <v>1974</v>
      </c>
      <c r="C725" s="779" t="s">
        <v>1974</v>
      </c>
      <c r="D725" s="780" t="s">
        <v>799</v>
      </c>
      <c r="E725" s="781" t="s">
        <v>799</v>
      </c>
      <c r="F725" s="681" t="s">
        <v>341</v>
      </c>
      <c r="G725" s="682"/>
      <c r="H725" s="682"/>
      <c r="I725" s="682"/>
      <c r="J725" s="682"/>
      <c r="K725" s="682"/>
      <c r="L725" s="683"/>
      <c r="M725" s="684"/>
      <c r="N725" s="758">
        <v>15</v>
      </c>
      <c r="O725" s="991">
        <v>15</v>
      </c>
      <c r="P725" s="991">
        <f t="shared" si="81"/>
        <v>0</v>
      </c>
      <c r="Q725" s="860"/>
      <c r="R725" s="873">
        <v>41.2</v>
      </c>
      <c r="S725" s="760">
        <f>N725*R725</f>
        <v>618</v>
      </c>
      <c r="T725" s="684"/>
      <c r="U725" s="960"/>
      <c r="W725" s="686"/>
    </row>
    <row r="726" spans="1:23" ht="21" customHeight="1">
      <c r="A726" s="686" t="s">
        <v>1339</v>
      </c>
      <c r="B726" s="686" t="s">
        <v>1974</v>
      </c>
      <c r="C726" s="779" t="s">
        <v>1974</v>
      </c>
      <c r="D726" s="780" t="s">
        <v>800</v>
      </c>
      <c r="E726" s="781" t="s">
        <v>800</v>
      </c>
      <c r="F726" s="681" t="s">
        <v>341</v>
      </c>
      <c r="G726" s="682"/>
      <c r="H726" s="682"/>
      <c r="I726" s="682"/>
      <c r="J726" s="682"/>
      <c r="K726" s="682"/>
      <c r="L726" s="683"/>
      <c r="M726" s="684"/>
      <c r="N726" s="758">
        <v>15</v>
      </c>
      <c r="O726" s="991">
        <v>15</v>
      </c>
      <c r="P726" s="991">
        <f t="shared" si="81"/>
        <v>0</v>
      </c>
      <c r="Q726" s="860"/>
      <c r="R726" s="873">
        <v>5.8</v>
      </c>
      <c r="S726" s="760">
        <f>N726*R726</f>
        <v>87</v>
      </c>
      <c r="T726" s="684"/>
      <c r="U726" s="960"/>
      <c r="W726" s="686"/>
    </row>
    <row r="727" spans="1:23" ht="21" customHeight="1">
      <c r="A727" s="686" t="s">
        <v>1335</v>
      </c>
      <c r="B727" s="686" t="s">
        <v>1974</v>
      </c>
      <c r="C727" s="779" t="s">
        <v>1974</v>
      </c>
      <c r="D727" s="780" t="s">
        <v>801</v>
      </c>
      <c r="E727" s="781" t="s">
        <v>801</v>
      </c>
      <c r="F727" s="681" t="s">
        <v>341</v>
      </c>
      <c r="G727" s="682"/>
      <c r="H727" s="682"/>
      <c r="I727" s="682"/>
      <c r="J727" s="682"/>
      <c r="K727" s="682"/>
      <c r="L727" s="683"/>
      <c r="M727" s="684"/>
      <c r="N727" s="758">
        <v>30</v>
      </c>
      <c r="O727" s="991">
        <v>30</v>
      </c>
      <c r="P727" s="991">
        <f t="shared" si="81"/>
        <v>0</v>
      </c>
      <c r="Q727" s="860"/>
      <c r="R727" s="873">
        <v>7.4</v>
      </c>
      <c r="S727" s="760">
        <f>N727*R727</f>
        <v>222</v>
      </c>
      <c r="T727" s="684"/>
      <c r="U727" s="960"/>
      <c r="W727" s="686"/>
    </row>
    <row r="728" spans="1:23" ht="21" customHeight="1">
      <c r="B728" s="686" t="s">
        <v>1978</v>
      </c>
      <c r="C728" s="779" t="s">
        <v>1978</v>
      </c>
      <c r="D728" s="780" t="s">
        <v>829</v>
      </c>
      <c r="E728" s="781" t="s">
        <v>795</v>
      </c>
      <c r="F728" s="681">
        <v>6</v>
      </c>
      <c r="G728" s="682"/>
      <c r="H728" s="682">
        <v>370</v>
      </c>
      <c r="I728" s="682"/>
      <c r="J728" s="682"/>
      <c r="K728" s="682"/>
      <c r="L728" s="683">
        <v>1100</v>
      </c>
      <c r="M728" s="684"/>
      <c r="N728" s="758">
        <v>2</v>
      </c>
      <c r="O728" s="991">
        <v>2</v>
      </c>
      <c r="P728" s="991">
        <f t="shared" si="81"/>
        <v>0</v>
      </c>
      <c r="Q728" s="860"/>
      <c r="R728" s="873">
        <v>22843</v>
      </c>
      <c r="S728" s="760">
        <f>N728*R728</f>
        <v>45686</v>
      </c>
      <c r="T728" s="684"/>
      <c r="U728" s="960"/>
      <c r="W728" s="686"/>
    </row>
    <row r="729" spans="1:23" ht="21" customHeight="1">
      <c r="A729" s="686" t="s">
        <v>1301</v>
      </c>
      <c r="B729" s="686" t="s">
        <v>1978</v>
      </c>
      <c r="C729" s="779" t="s">
        <v>1978</v>
      </c>
      <c r="D729" s="780" t="s">
        <v>770</v>
      </c>
      <c r="E729" s="781" t="s">
        <v>770</v>
      </c>
      <c r="F729" s="681">
        <v>7</v>
      </c>
      <c r="G729" s="682" t="s">
        <v>227</v>
      </c>
      <c r="H729" s="682">
        <v>90</v>
      </c>
      <c r="I729" s="682" t="s">
        <v>227</v>
      </c>
      <c r="J729" s="682"/>
      <c r="K729" s="682"/>
      <c r="L729" s="683">
        <v>4130</v>
      </c>
      <c r="M729" s="684"/>
      <c r="N729" s="758">
        <v>1</v>
      </c>
      <c r="O729" s="991">
        <v>1</v>
      </c>
      <c r="P729" s="991">
        <f t="shared" si="81"/>
        <v>0</v>
      </c>
      <c r="Q729" s="860">
        <f>L729/1000*N729*T729</f>
        <v>39.606699999999996</v>
      </c>
      <c r="R729" s="873">
        <v>1040</v>
      </c>
      <c r="S729" s="760">
        <f t="shared" ref="S729" si="88">Q729*R729</f>
        <v>41190.967999999993</v>
      </c>
      <c r="T729" s="863">
        <v>9.59</v>
      </c>
      <c r="U729" s="960"/>
      <c r="W729" s="686"/>
    </row>
    <row r="730" spans="1:23" ht="21" customHeight="1">
      <c r="B730" s="686" t="s">
        <v>1978</v>
      </c>
      <c r="C730" s="779" t="s">
        <v>1978</v>
      </c>
      <c r="D730" s="780" t="s">
        <v>817</v>
      </c>
      <c r="E730" s="781" t="s">
        <v>817</v>
      </c>
      <c r="F730" s="681">
        <v>150</v>
      </c>
      <c r="G730" s="682" t="s">
        <v>227</v>
      </c>
      <c r="H730" s="682">
        <v>75</v>
      </c>
      <c r="I730" s="682" t="s">
        <v>227</v>
      </c>
      <c r="J730" s="682"/>
      <c r="K730" s="682"/>
      <c r="L730" s="683">
        <v>4130</v>
      </c>
      <c r="M730" s="684"/>
      <c r="N730" s="758">
        <v>1</v>
      </c>
      <c r="O730" s="991">
        <v>1</v>
      </c>
      <c r="P730" s="991">
        <f t="shared" si="81"/>
        <v>0</v>
      </c>
      <c r="Q730" s="860"/>
      <c r="R730" s="873">
        <v>79119</v>
      </c>
      <c r="S730" s="760">
        <f>N730*R730</f>
        <v>79119</v>
      </c>
      <c r="T730" s="863"/>
      <c r="U730" s="960"/>
      <c r="W730" s="686"/>
    </row>
    <row r="731" spans="1:23" ht="21" customHeight="1">
      <c r="B731" s="686" t="s">
        <v>1978</v>
      </c>
      <c r="C731" s="779" t="s">
        <v>1978</v>
      </c>
      <c r="D731" s="780" t="s">
        <v>818</v>
      </c>
      <c r="E731" s="781" t="s">
        <v>812</v>
      </c>
      <c r="F731" s="681" t="s">
        <v>1184</v>
      </c>
      <c r="G731" s="682" t="s">
        <v>227</v>
      </c>
      <c r="H731" s="682">
        <v>100</v>
      </c>
      <c r="I731" s="682" t="s">
        <v>227</v>
      </c>
      <c r="J731" s="682">
        <v>50</v>
      </c>
      <c r="K731" s="682"/>
      <c r="L731" s="683">
        <v>4130</v>
      </c>
      <c r="M731" s="684"/>
      <c r="N731" s="758">
        <v>1</v>
      </c>
      <c r="O731" s="991">
        <v>1</v>
      </c>
      <c r="P731" s="991">
        <f t="shared" si="81"/>
        <v>0</v>
      </c>
      <c r="Q731" s="860"/>
      <c r="R731" s="873">
        <v>47591</v>
      </c>
      <c r="S731" s="760">
        <f>N731*R731</f>
        <v>47591</v>
      </c>
      <c r="T731" s="684"/>
      <c r="U731" s="960"/>
      <c r="W731" s="686"/>
    </row>
    <row r="732" spans="1:23" ht="21" customHeight="1">
      <c r="B732" s="686" t="s">
        <v>1978</v>
      </c>
      <c r="C732" s="779" t="s">
        <v>1978</v>
      </c>
      <c r="D732" s="780" t="s">
        <v>770</v>
      </c>
      <c r="E732" s="781" t="s">
        <v>770</v>
      </c>
      <c r="F732" s="681">
        <v>9</v>
      </c>
      <c r="G732" s="682" t="s">
        <v>227</v>
      </c>
      <c r="H732" s="682">
        <v>75</v>
      </c>
      <c r="I732" s="682" t="s">
        <v>227</v>
      </c>
      <c r="J732" s="682"/>
      <c r="K732" s="682"/>
      <c r="L732" s="683">
        <v>4130</v>
      </c>
      <c r="M732" s="684"/>
      <c r="N732" s="758">
        <v>1</v>
      </c>
      <c r="O732" s="991">
        <v>1</v>
      </c>
      <c r="P732" s="991">
        <f t="shared" si="81"/>
        <v>0</v>
      </c>
      <c r="Q732" s="860"/>
      <c r="R732" s="873">
        <v>42367</v>
      </c>
      <c r="S732" s="760">
        <f>N732*R732</f>
        <v>42367</v>
      </c>
      <c r="T732" s="863"/>
      <c r="U732" s="960"/>
      <c r="W732" s="686"/>
    </row>
    <row r="733" spans="1:23" ht="21" customHeight="1">
      <c r="A733" s="686" t="s">
        <v>1358</v>
      </c>
      <c r="B733" s="686" t="s">
        <v>1978</v>
      </c>
      <c r="C733" s="779" t="s">
        <v>1978</v>
      </c>
      <c r="D733" s="780" t="s">
        <v>770</v>
      </c>
      <c r="E733" s="781" t="s">
        <v>770</v>
      </c>
      <c r="F733" s="681">
        <v>7</v>
      </c>
      <c r="G733" s="682" t="s">
        <v>227</v>
      </c>
      <c r="H733" s="682">
        <v>100</v>
      </c>
      <c r="I733" s="682" t="s">
        <v>227</v>
      </c>
      <c r="J733" s="682"/>
      <c r="K733" s="682"/>
      <c r="L733" s="683">
        <v>4130</v>
      </c>
      <c r="M733" s="684"/>
      <c r="N733" s="758">
        <v>1</v>
      </c>
      <c r="O733" s="991">
        <v>1</v>
      </c>
      <c r="P733" s="991">
        <f t="shared" si="81"/>
        <v>0</v>
      </c>
      <c r="Q733" s="860">
        <f>L733/1000*N733*T733</f>
        <v>44.190999999999995</v>
      </c>
      <c r="R733" s="873">
        <v>1040</v>
      </c>
      <c r="S733" s="760">
        <f t="shared" ref="S733:S734" si="89">Q733*R733</f>
        <v>45958.639999999992</v>
      </c>
      <c r="T733" s="863">
        <v>10.7</v>
      </c>
      <c r="U733" s="960"/>
      <c r="W733" s="686"/>
    </row>
    <row r="734" spans="1:23" ht="21" customHeight="1">
      <c r="A734" s="686" t="s">
        <v>1264</v>
      </c>
      <c r="B734" s="686" t="s">
        <v>1978</v>
      </c>
      <c r="C734" s="779" t="s">
        <v>1978</v>
      </c>
      <c r="D734" s="780" t="s">
        <v>1979</v>
      </c>
      <c r="E734" s="781" t="s">
        <v>795</v>
      </c>
      <c r="F734" s="681">
        <v>9</v>
      </c>
      <c r="G734" s="682"/>
      <c r="H734" s="682">
        <v>200</v>
      </c>
      <c r="I734" s="682"/>
      <c r="J734" s="682"/>
      <c r="K734" s="682"/>
      <c r="L734" s="683">
        <v>285</v>
      </c>
      <c r="M734" s="684"/>
      <c r="N734" s="758">
        <v>2</v>
      </c>
      <c r="O734" s="991">
        <v>2</v>
      </c>
      <c r="P734" s="991">
        <f t="shared" si="81"/>
        <v>0</v>
      </c>
      <c r="Q734" s="860">
        <f>F734*H734*L734*0.00000785*N734</f>
        <v>8.0541</v>
      </c>
      <c r="R734" s="873">
        <v>960</v>
      </c>
      <c r="S734" s="760">
        <f t="shared" si="89"/>
        <v>7731.9359999999997</v>
      </c>
      <c r="T734" s="684"/>
      <c r="U734" s="960"/>
      <c r="W734" s="686"/>
    </row>
    <row r="735" spans="1:23" ht="21" customHeight="1">
      <c r="B735" s="686" t="s">
        <v>1812</v>
      </c>
      <c r="C735" s="779" t="s">
        <v>1812</v>
      </c>
      <c r="D735" s="780" t="s">
        <v>1812</v>
      </c>
      <c r="E735" s="781" t="s">
        <v>814</v>
      </c>
      <c r="F735" s="681" t="s">
        <v>681</v>
      </c>
      <c r="G735" s="682" t="s">
        <v>227</v>
      </c>
      <c r="H735" s="682">
        <v>50</v>
      </c>
      <c r="I735" s="682" t="s">
        <v>227</v>
      </c>
      <c r="J735" s="682"/>
      <c r="K735" s="682"/>
      <c r="L735" s="683">
        <v>130</v>
      </c>
      <c r="M735" s="684"/>
      <c r="N735" s="758">
        <v>4</v>
      </c>
      <c r="O735" s="991">
        <v>4</v>
      </c>
      <c r="P735" s="991">
        <f t="shared" si="81"/>
        <v>0</v>
      </c>
      <c r="Q735" s="860"/>
      <c r="R735" s="873">
        <v>236</v>
      </c>
      <c r="S735" s="760">
        <f t="shared" ref="S735:S745" si="90">N735*R735</f>
        <v>944</v>
      </c>
      <c r="T735" s="684"/>
      <c r="U735" s="960"/>
      <c r="W735" s="686"/>
    </row>
    <row r="736" spans="1:23" ht="21" customHeight="1">
      <c r="A736" s="686" t="s">
        <v>1359</v>
      </c>
      <c r="B736" s="686" t="s">
        <v>1812</v>
      </c>
      <c r="C736" s="779" t="s">
        <v>1812</v>
      </c>
      <c r="D736" s="780" t="s">
        <v>1980</v>
      </c>
      <c r="E736" s="781" t="s">
        <v>798</v>
      </c>
      <c r="F736" s="681" t="s">
        <v>330</v>
      </c>
      <c r="G736" s="682" t="s">
        <v>227</v>
      </c>
      <c r="H736" s="682" t="s">
        <v>410</v>
      </c>
      <c r="I736" s="682"/>
      <c r="J736" s="682"/>
      <c r="K736" s="682"/>
      <c r="L736" s="683"/>
      <c r="M736" s="684"/>
      <c r="N736" s="758">
        <v>2</v>
      </c>
      <c r="O736" s="991">
        <v>2</v>
      </c>
      <c r="P736" s="991">
        <f t="shared" si="81"/>
        <v>0</v>
      </c>
      <c r="Q736" s="860"/>
      <c r="R736" s="873">
        <v>427.9</v>
      </c>
      <c r="S736" s="760">
        <f t="shared" si="90"/>
        <v>855.8</v>
      </c>
      <c r="T736" s="684"/>
      <c r="U736" s="960"/>
      <c r="W736" s="686"/>
    </row>
    <row r="737" spans="1:23" ht="21" customHeight="1">
      <c r="A737" s="686" t="s">
        <v>1328</v>
      </c>
      <c r="B737" s="686" t="s">
        <v>1812</v>
      </c>
      <c r="C737" s="779" t="s">
        <v>1812</v>
      </c>
      <c r="D737" s="780" t="s">
        <v>1981</v>
      </c>
      <c r="E737" s="781" t="s">
        <v>799</v>
      </c>
      <c r="F737" s="681" t="s">
        <v>330</v>
      </c>
      <c r="G737" s="682"/>
      <c r="H737" s="682"/>
      <c r="I737" s="682"/>
      <c r="J737" s="682"/>
      <c r="K737" s="682"/>
      <c r="L737" s="683"/>
      <c r="M737" s="684"/>
      <c r="N737" s="758">
        <v>8</v>
      </c>
      <c r="O737" s="991">
        <v>8</v>
      </c>
      <c r="P737" s="991">
        <f t="shared" si="81"/>
        <v>0</v>
      </c>
      <c r="Q737" s="860"/>
      <c r="R737" s="873">
        <v>41.2</v>
      </c>
      <c r="S737" s="760">
        <f t="shared" si="90"/>
        <v>329.6</v>
      </c>
      <c r="T737" s="684"/>
      <c r="U737" s="960"/>
      <c r="W737" s="686"/>
    </row>
    <row r="738" spans="1:23" ht="21" customHeight="1">
      <c r="A738" s="686" t="s">
        <v>1233</v>
      </c>
      <c r="B738" s="686" t="s">
        <v>1812</v>
      </c>
      <c r="C738" s="779" t="s">
        <v>1812</v>
      </c>
      <c r="D738" s="780" t="s">
        <v>800</v>
      </c>
      <c r="E738" s="781" t="s">
        <v>800</v>
      </c>
      <c r="F738" s="681" t="s">
        <v>330</v>
      </c>
      <c r="G738" s="682"/>
      <c r="H738" s="682"/>
      <c r="I738" s="682"/>
      <c r="J738" s="682"/>
      <c r="K738" s="682"/>
      <c r="L738" s="683"/>
      <c r="M738" s="684"/>
      <c r="N738" s="758">
        <v>4</v>
      </c>
      <c r="O738" s="991">
        <v>4</v>
      </c>
      <c r="P738" s="991">
        <f t="shared" si="81"/>
        <v>0</v>
      </c>
      <c r="Q738" s="860"/>
      <c r="R738" s="873">
        <v>14</v>
      </c>
      <c r="S738" s="760">
        <f t="shared" si="90"/>
        <v>56</v>
      </c>
      <c r="T738" s="684"/>
      <c r="U738" s="960"/>
      <c r="W738" s="686"/>
    </row>
    <row r="739" spans="1:23" ht="21" customHeight="1">
      <c r="A739" s="686" t="s">
        <v>1326</v>
      </c>
      <c r="B739" s="686" t="s">
        <v>1812</v>
      </c>
      <c r="C739" s="779" t="s">
        <v>1812</v>
      </c>
      <c r="D739" s="780" t="s">
        <v>801</v>
      </c>
      <c r="E739" s="781" t="s">
        <v>801</v>
      </c>
      <c r="F739" s="681" t="s">
        <v>330</v>
      </c>
      <c r="G739" s="682"/>
      <c r="H739" s="682"/>
      <c r="I739" s="682"/>
      <c r="J739" s="682"/>
      <c r="K739" s="682"/>
      <c r="L739" s="683"/>
      <c r="M739" s="684"/>
      <c r="N739" s="758">
        <v>6</v>
      </c>
      <c r="O739" s="991">
        <v>6</v>
      </c>
      <c r="P739" s="991">
        <f t="shared" si="81"/>
        <v>0</v>
      </c>
      <c r="Q739" s="860"/>
      <c r="R739" s="873">
        <v>22.9</v>
      </c>
      <c r="S739" s="760">
        <f t="shared" si="90"/>
        <v>137.39999999999998</v>
      </c>
      <c r="T739" s="684"/>
      <c r="U739" s="960"/>
      <c r="W739" s="686"/>
    </row>
    <row r="740" spans="1:23" ht="21" customHeight="1">
      <c r="B740" s="686" t="s">
        <v>1812</v>
      </c>
      <c r="C740" s="779" t="s">
        <v>1812</v>
      </c>
      <c r="D740" s="780" t="s">
        <v>1813</v>
      </c>
      <c r="E740" s="781" t="s">
        <v>1185</v>
      </c>
      <c r="F740" s="681" t="s">
        <v>330</v>
      </c>
      <c r="G740" s="682"/>
      <c r="H740" s="682"/>
      <c r="I740" s="682"/>
      <c r="J740" s="682"/>
      <c r="K740" s="682"/>
      <c r="L740" s="683"/>
      <c r="M740" s="684"/>
      <c r="N740" s="758">
        <v>2</v>
      </c>
      <c r="O740" s="991">
        <v>2</v>
      </c>
      <c r="P740" s="991">
        <f t="shared" si="81"/>
        <v>0</v>
      </c>
      <c r="Q740" s="860"/>
      <c r="R740" s="873">
        <v>144</v>
      </c>
      <c r="S740" s="760">
        <f t="shared" si="90"/>
        <v>288</v>
      </c>
      <c r="T740" s="684"/>
      <c r="U740" s="960"/>
      <c r="W740" s="686"/>
    </row>
    <row r="741" spans="1:23" ht="21" customHeight="1">
      <c r="A741" s="686" t="s">
        <v>1352</v>
      </c>
      <c r="B741" s="686" t="s">
        <v>1812</v>
      </c>
      <c r="C741" s="779" t="s">
        <v>1812</v>
      </c>
      <c r="D741" s="780" t="s">
        <v>808</v>
      </c>
      <c r="E741" s="781" t="s">
        <v>798</v>
      </c>
      <c r="F741" s="681" t="s">
        <v>330</v>
      </c>
      <c r="G741" s="682" t="s">
        <v>227</v>
      </c>
      <c r="H741" s="682" t="s">
        <v>361</v>
      </c>
      <c r="I741" s="682"/>
      <c r="J741" s="682"/>
      <c r="K741" s="682"/>
      <c r="L741" s="683"/>
      <c r="M741" s="684"/>
      <c r="N741" s="758">
        <v>4</v>
      </c>
      <c r="O741" s="991">
        <v>4</v>
      </c>
      <c r="P741" s="991">
        <f t="shared" si="81"/>
        <v>0</v>
      </c>
      <c r="Q741" s="860"/>
      <c r="R741" s="873">
        <v>158.4</v>
      </c>
      <c r="S741" s="760">
        <f t="shared" si="90"/>
        <v>633.6</v>
      </c>
      <c r="T741" s="684"/>
      <c r="U741" s="960"/>
      <c r="W741" s="686"/>
    </row>
    <row r="742" spans="1:23" ht="21" customHeight="1">
      <c r="A742" s="686" t="s">
        <v>1328</v>
      </c>
      <c r="B742" s="686" t="s">
        <v>1812</v>
      </c>
      <c r="C742" s="779" t="s">
        <v>1812</v>
      </c>
      <c r="D742" s="780" t="s">
        <v>799</v>
      </c>
      <c r="E742" s="781" t="s">
        <v>799</v>
      </c>
      <c r="F742" s="681" t="s">
        <v>330</v>
      </c>
      <c r="G742" s="682"/>
      <c r="H742" s="682"/>
      <c r="I742" s="682"/>
      <c r="J742" s="682"/>
      <c r="K742" s="682"/>
      <c r="L742" s="683"/>
      <c r="M742" s="684"/>
      <c r="N742" s="758">
        <v>4</v>
      </c>
      <c r="O742" s="991">
        <v>4</v>
      </c>
      <c r="P742" s="991">
        <f t="shared" si="81"/>
        <v>0</v>
      </c>
      <c r="Q742" s="860"/>
      <c r="R742" s="873">
        <v>41.2</v>
      </c>
      <c r="S742" s="760">
        <f t="shared" si="90"/>
        <v>164.8</v>
      </c>
      <c r="T742" s="684"/>
      <c r="U742" s="960"/>
      <c r="W742" s="686"/>
    </row>
    <row r="743" spans="1:23" ht="21" customHeight="1">
      <c r="A743" s="686" t="s">
        <v>1233</v>
      </c>
      <c r="B743" s="686" t="s">
        <v>1812</v>
      </c>
      <c r="C743" s="779" t="s">
        <v>1812</v>
      </c>
      <c r="D743" s="780" t="s">
        <v>800</v>
      </c>
      <c r="E743" s="781" t="s">
        <v>800</v>
      </c>
      <c r="F743" s="681" t="s">
        <v>330</v>
      </c>
      <c r="G743" s="682"/>
      <c r="H743" s="682"/>
      <c r="I743" s="682"/>
      <c r="J743" s="682"/>
      <c r="K743" s="682"/>
      <c r="L743" s="683"/>
      <c r="M743" s="684"/>
      <c r="N743" s="758">
        <v>4</v>
      </c>
      <c r="O743" s="991">
        <v>4</v>
      </c>
      <c r="P743" s="991">
        <f t="shared" si="81"/>
        <v>0</v>
      </c>
      <c r="Q743" s="860"/>
      <c r="R743" s="873">
        <v>14</v>
      </c>
      <c r="S743" s="760">
        <f t="shared" si="90"/>
        <v>56</v>
      </c>
      <c r="T743" s="684"/>
      <c r="U743" s="960"/>
      <c r="W743" s="686"/>
    </row>
    <row r="744" spans="1:23" ht="21" customHeight="1">
      <c r="A744" s="686" t="s">
        <v>1326</v>
      </c>
      <c r="B744" s="686" t="s">
        <v>1812</v>
      </c>
      <c r="C744" s="779" t="s">
        <v>1812</v>
      </c>
      <c r="D744" s="780" t="s">
        <v>801</v>
      </c>
      <c r="E744" s="781" t="s">
        <v>801</v>
      </c>
      <c r="F744" s="681" t="s">
        <v>330</v>
      </c>
      <c r="G744" s="682"/>
      <c r="H744" s="682"/>
      <c r="I744" s="682"/>
      <c r="J744" s="682"/>
      <c r="K744" s="682"/>
      <c r="L744" s="683"/>
      <c r="M744" s="684"/>
      <c r="N744" s="758">
        <v>4</v>
      </c>
      <c r="O744" s="991">
        <v>4</v>
      </c>
      <c r="P744" s="991">
        <f t="shared" ref="P744:P745" si="91">N744-O744</f>
        <v>0</v>
      </c>
      <c r="Q744" s="860"/>
      <c r="R744" s="873">
        <v>22.9</v>
      </c>
      <c r="S744" s="760">
        <f t="shared" si="90"/>
        <v>91.6</v>
      </c>
      <c r="T744" s="684"/>
      <c r="U744" s="960"/>
      <c r="W744" s="686"/>
    </row>
    <row r="745" spans="1:23" ht="21" customHeight="1">
      <c r="B745" s="686" t="s">
        <v>1812</v>
      </c>
      <c r="C745" s="779" t="s">
        <v>1812</v>
      </c>
      <c r="D745" s="780" t="s">
        <v>1813</v>
      </c>
      <c r="E745" s="781" t="s">
        <v>1185</v>
      </c>
      <c r="F745" s="681" t="s">
        <v>330</v>
      </c>
      <c r="G745" s="682"/>
      <c r="H745" s="682"/>
      <c r="I745" s="682"/>
      <c r="J745" s="682"/>
      <c r="K745" s="682"/>
      <c r="L745" s="683"/>
      <c r="M745" s="684"/>
      <c r="N745" s="758">
        <v>4</v>
      </c>
      <c r="O745" s="991">
        <v>4</v>
      </c>
      <c r="P745" s="991">
        <f t="shared" si="91"/>
        <v>0</v>
      </c>
      <c r="Q745" s="860"/>
      <c r="R745" s="873">
        <v>144</v>
      </c>
      <c r="S745" s="760">
        <f t="shared" si="90"/>
        <v>576</v>
      </c>
      <c r="T745" s="684"/>
      <c r="U745" s="960"/>
      <c r="W745" s="686"/>
    </row>
    <row r="746" spans="1:23" ht="21" customHeight="1">
      <c r="C746" s="770" t="s">
        <v>2475</v>
      </c>
      <c r="D746" s="771"/>
      <c r="E746" s="772"/>
      <c r="F746" s="681"/>
      <c r="G746" s="682"/>
      <c r="H746" s="682"/>
      <c r="I746" s="682"/>
      <c r="J746" s="682"/>
      <c r="K746" s="682"/>
      <c r="L746" s="683"/>
      <c r="M746" s="684"/>
      <c r="N746" s="758"/>
      <c r="O746" s="991"/>
      <c r="P746" s="991"/>
      <c r="Q746" s="773"/>
      <c r="R746" s="760"/>
      <c r="S746" s="760">
        <f>TRUNC(SUM(S424:S745),0)</f>
        <v>9746318</v>
      </c>
      <c r="T746" s="684"/>
      <c r="U746" s="960"/>
      <c r="W746" s="686"/>
    </row>
    <row r="747" spans="1:23" ht="21" customHeight="1">
      <c r="A747" s="686" t="s">
        <v>2476</v>
      </c>
      <c r="C747" s="770" t="s">
        <v>2477</v>
      </c>
      <c r="D747" s="771"/>
      <c r="E747" s="772"/>
      <c r="F747" s="681"/>
      <c r="G747" s="682"/>
      <c r="H747" s="682"/>
      <c r="I747" s="682"/>
      <c r="J747" s="682"/>
      <c r="K747" s="682"/>
      <c r="L747" s="683"/>
      <c r="M747" s="684"/>
      <c r="N747" s="758">
        <v>2</v>
      </c>
      <c r="O747" s="991"/>
      <c r="P747" s="991"/>
      <c r="Q747" s="773"/>
      <c r="R747" s="760"/>
      <c r="S747" s="760">
        <f>TRUNC(N747*S746,0)</f>
        <v>19492636</v>
      </c>
      <c r="T747" s="684"/>
      <c r="U747" s="960"/>
      <c r="W747" s="686"/>
    </row>
    <row r="748" spans="1:23" ht="21" customHeight="1">
      <c r="C748" s="770"/>
      <c r="D748" s="771"/>
      <c r="E748" s="772"/>
      <c r="F748" s="681"/>
      <c r="G748" s="682"/>
      <c r="H748" s="682"/>
      <c r="I748" s="682"/>
      <c r="J748" s="682"/>
      <c r="K748" s="682"/>
      <c r="L748" s="683"/>
      <c r="M748" s="684"/>
      <c r="N748" s="758"/>
      <c r="O748" s="991"/>
      <c r="P748" s="991"/>
      <c r="Q748" s="773"/>
      <c r="R748" s="760"/>
      <c r="S748" s="760"/>
      <c r="T748" s="684"/>
      <c r="U748" s="960"/>
    </row>
    <row r="749" spans="1:23" s="722" customFormat="1" ht="21" customHeight="1">
      <c r="B749" s="686"/>
      <c r="C749" s="950" t="str">
        <f>재료집계!B9</f>
        <v>4. 정렬기</v>
      </c>
      <c r="D749" s="750"/>
      <c r="E749" s="751"/>
      <c r="F749" s="1053"/>
      <c r="G749" s="716"/>
      <c r="H749" s="716"/>
      <c r="I749" s="716"/>
      <c r="J749" s="716"/>
      <c r="K749" s="716"/>
      <c r="L749" s="717"/>
      <c r="M749" s="718"/>
      <c r="N749" s="752"/>
      <c r="O749" s="989"/>
      <c r="P749" s="989"/>
      <c r="Q749" s="753"/>
      <c r="R749" s="754"/>
      <c r="S749" s="754"/>
      <c r="T749" s="718"/>
      <c r="U749" s="960"/>
      <c r="V749" s="721"/>
      <c r="W749" s="721"/>
    </row>
    <row r="750" spans="1:23" ht="21" customHeight="1">
      <c r="A750" s="686" t="s">
        <v>1363</v>
      </c>
      <c r="B750" s="686" t="s">
        <v>411</v>
      </c>
      <c r="C750" s="774" t="s">
        <v>411</v>
      </c>
      <c r="D750" s="775"/>
      <c r="E750" s="776" t="s">
        <v>814</v>
      </c>
      <c r="F750" s="681">
        <v>6</v>
      </c>
      <c r="G750" s="682" t="s">
        <v>227</v>
      </c>
      <c r="H750" s="682">
        <v>100</v>
      </c>
      <c r="I750" s="682" t="s">
        <v>227</v>
      </c>
      <c r="J750" s="682"/>
      <c r="K750" s="682"/>
      <c r="L750" s="683">
        <v>3850</v>
      </c>
      <c r="M750" s="684" t="s">
        <v>412</v>
      </c>
      <c r="N750" s="758">
        <v>1</v>
      </c>
      <c r="O750" s="991">
        <v>1</v>
      </c>
      <c r="P750" s="991" t="e">
        <f>O750-#REF!</f>
        <v>#REF!</v>
      </c>
      <c r="Q750" s="759">
        <f>L750/1000*N750*T750</f>
        <v>18.133500000000002</v>
      </c>
      <c r="R750" s="873">
        <v>1020</v>
      </c>
      <c r="S750" s="760">
        <f>Q750*R750</f>
        <v>18496.170000000002</v>
      </c>
      <c r="T750" s="723">
        <v>4.71</v>
      </c>
      <c r="U750" s="691">
        <v>1</v>
      </c>
      <c r="W750" s="686"/>
    </row>
    <row r="751" spans="1:23" ht="21" customHeight="1">
      <c r="A751" s="686" t="s">
        <v>1269</v>
      </c>
      <c r="B751" s="686" t="s">
        <v>413</v>
      </c>
      <c r="C751" s="774" t="s">
        <v>413</v>
      </c>
      <c r="D751" s="775"/>
      <c r="E751" s="776" t="s">
        <v>770</v>
      </c>
      <c r="F751" s="681">
        <v>6</v>
      </c>
      <c r="G751" s="682" t="s">
        <v>227</v>
      </c>
      <c r="H751" s="682">
        <v>50</v>
      </c>
      <c r="I751" s="682" t="s">
        <v>227</v>
      </c>
      <c r="J751" s="682">
        <v>50</v>
      </c>
      <c r="K751" s="682" t="s">
        <v>227</v>
      </c>
      <c r="L751" s="683">
        <v>3950</v>
      </c>
      <c r="M751" s="684"/>
      <c r="N751" s="758">
        <v>1</v>
      </c>
      <c r="O751" s="991">
        <v>1</v>
      </c>
      <c r="P751" s="991" t="e">
        <f>O751-#REF!</f>
        <v>#REF!</v>
      </c>
      <c r="Q751" s="759">
        <f>L751/1000*N751*T751</f>
        <v>17.4985</v>
      </c>
      <c r="R751" s="873">
        <v>1040</v>
      </c>
      <c r="S751" s="760">
        <f>Q751*R751</f>
        <v>18198.439999999999</v>
      </c>
      <c r="T751" s="723">
        <v>4.43</v>
      </c>
      <c r="U751" s="691">
        <v>1</v>
      </c>
      <c r="W751" s="686"/>
    </row>
    <row r="752" spans="1:23" ht="21" customHeight="1">
      <c r="A752" s="686" t="s">
        <v>1353</v>
      </c>
      <c r="B752" s="686" t="s">
        <v>414</v>
      </c>
      <c r="C752" s="774" t="s">
        <v>414</v>
      </c>
      <c r="D752" s="775"/>
      <c r="E752" s="776" t="s">
        <v>804</v>
      </c>
      <c r="F752" s="681" t="s">
        <v>341</v>
      </c>
      <c r="G752" s="682" t="s">
        <v>227</v>
      </c>
      <c r="H752" s="682" t="s">
        <v>782</v>
      </c>
      <c r="I752" s="682"/>
      <c r="J752" s="682"/>
      <c r="K752" s="682"/>
      <c r="L752" s="683"/>
      <c r="M752" s="684"/>
      <c r="N752" s="758">
        <v>1</v>
      </c>
      <c r="O752" s="991">
        <v>1</v>
      </c>
      <c r="P752" s="991" t="e">
        <f>O752-#REF!</f>
        <v>#REF!</v>
      </c>
      <c r="Q752" s="777"/>
      <c r="R752" s="873">
        <v>47.4</v>
      </c>
      <c r="S752" s="760">
        <f t="shared" ref="S752:S761" si="92">N752*R752</f>
        <v>47.4</v>
      </c>
      <c r="T752" s="724"/>
      <c r="U752" s="691">
        <v>13</v>
      </c>
      <c r="W752" s="686"/>
    </row>
    <row r="753" spans="1:23" ht="21" customHeight="1">
      <c r="A753" s="686" t="s">
        <v>1334</v>
      </c>
      <c r="B753" s="686" t="s">
        <v>414</v>
      </c>
      <c r="C753" s="774" t="s">
        <v>414</v>
      </c>
      <c r="D753" s="775"/>
      <c r="E753" s="776" t="s">
        <v>799</v>
      </c>
      <c r="F753" s="681" t="s">
        <v>341</v>
      </c>
      <c r="G753" s="682"/>
      <c r="H753" s="682"/>
      <c r="I753" s="682"/>
      <c r="J753" s="682"/>
      <c r="K753" s="682"/>
      <c r="L753" s="683"/>
      <c r="M753" s="684"/>
      <c r="N753" s="758">
        <v>1</v>
      </c>
      <c r="O753" s="991">
        <v>1</v>
      </c>
      <c r="P753" s="991" t="e">
        <f>O753-#REF!</f>
        <v>#REF!</v>
      </c>
      <c r="Q753" s="777"/>
      <c r="R753" s="873">
        <v>41.2</v>
      </c>
      <c r="S753" s="760">
        <f t="shared" si="92"/>
        <v>41.2</v>
      </c>
      <c r="T753" s="724"/>
      <c r="U753" s="691">
        <v>13</v>
      </c>
      <c r="W753" s="686"/>
    </row>
    <row r="754" spans="1:23" ht="21" customHeight="1">
      <c r="A754" s="686" t="s">
        <v>1335</v>
      </c>
      <c r="B754" s="686" t="s">
        <v>414</v>
      </c>
      <c r="C754" s="774" t="s">
        <v>414</v>
      </c>
      <c r="D754" s="775"/>
      <c r="E754" s="776" t="s">
        <v>801</v>
      </c>
      <c r="F754" s="681" t="s">
        <v>341</v>
      </c>
      <c r="G754" s="682"/>
      <c r="H754" s="682"/>
      <c r="I754" s="682"/>
      <c r="J754" s="682"/>
      <c r="K754" s="682"/>
      <c r="L754" s="683"/>
      <c r="M754" s="684"/>
      <c r="N754" s="758">
        <v>2</v>
      </c>
      <c r="O754" s="991">
        <v>2</v>
      </c>
      <c r="P754" s="991" t="e">
        <f>O754-#REF!</f>
        <v>#REF!</v>
      </c>
      <c r="Q754" s="777"/>
      <c r="R754" s="873">
        <v>7.4</v>
      </c>
      <c r="S754" s="760">
        <f t="shared" si="92"/>
        <v>14.8</v>
      </c>
      <c r="T754" s="724"/>
      <c r="U754" s="691">
        <v>13</v>
      </c>
      <c r="W754" s="686"/>
    </row>
    <row r="755" spans="1:23" ht="21" customHeight="1">
      <c r="A755" s="686" t="s">
        <v>1339</v>
      </c>
      <c r="B755" s="686" t="s">
        <v>414</v>
      </c>
      <c r="C755" s="774" t="s">
        <v>414</v>
      </c>
      <c r="D755" s="775"/>
      <c r="E755" s="776" t="s">
        <v>800</v>
      </c>
      <c r="F755" s="681" t="s">
        <v>341</v>
      </c>
      <c r="G755" s="682"/>
      <c r="H755" s="682"/>
      <c r="I755" s="682"/>
      <c r="J755" s="682"/>
      <c r="K755" s="682"/>
      <c r="L755" s="683"/>
      <c r="M755" s="684"/>
      <c r="N755" s="758">
        <v>1</v>
      </c>
      <c r="O755" s="991">
        <v>1</v>
      </c>
      <c r="P755" s="991" t="e">
        <f>O755-#REF!</f>
        <v>#REF!</v>
      </c>
      <c r="Q755" s="777"/>
      <c r="R755" s="873">
        <v>5.8</v>
      </c>
      <c r="S755" s="760">
        <f t="shared" si="92"/>
        <v>5.8</v>
      </c>
      <c r="T755" s="724"/>
      <c r="U755" s="691">
        <v>13</v>
      </c>
      <c r="W755" s="686"/>
    </row>
    <row r="756" spans="1:23" ht="21" customHeight="1">
      <c r="A756" s="686" t="s">
        <v>1303</v>
      </c>
      <c r="B756" s="686" t="s">
        <v>415</v>
      </c>
      <c r="C756" s="774" t="s">
        <v>415</v>
      </c>
      <c r="D756" s="775"/>
      <c r="E756" s="776" t="s">
        <v>804</v>
      </c>
      <c r="F756" s="681" t="s">
        <v>330</v>
      </c>
      <c r="G756" s="682" t="s">
        <v>227</v>
      </c>
      <c r="H756" s="682" t="s">
        <v>779</v>
      </c>
      <c r="I756" s="682"/>
      <c r="J756" s="682"/>
      <c r="K756" s="682"/>
      <c r="L756" s="683"/>
      <c r="M756" s="684"/>
      <c r="N756" s="758">
        <v>1</v>
      </c>
      <c r="O756" s="991">
        <v>1</v>
      </c>
      <c r="P756" s="991" t="e">
        <f>O756-#REF!</f>
        <v>#REF!</v>
      </c>
      <c r="Q756" s="777"/>
      <c r="R756" s="873">
        <v>463</v>
      </c>
      <c r="S756" s="760">
        <f t="shared" si="92"/>
        <v>463</v>
      </c>
      <c r="T756" s="724"/>
      <c r="U756" s="691">
        <v>2</v>
      </c>
      <c r="W756" s="686"/>
    </row>
    <row r="757" spans="1:23" ht="21" customHeight="1">
      <c r="A757" s="686" t="s">
        <v>1328</v>
      </c>
      <c r="B757" s="686" t="s">
        <v>415</v>
      </c>
      <c r="C757" s="774" t="s">
        <v>415</v>
      </c>
      <c r="D757" s="775"/>
      <c r="E757" s="776" t="s">
        <v>799</v>
      </c>
      <c r="F757" s="681" t="s">
        <v>330</v>
      </c>
      <c r="G757" s="682"/>
      <c r="H757" s="682"/>
      <c r="I757" s="682"/>
      <c r="J757" s="682"/>
      <c r="K757" s="682"/>
      <c r="L757" s="683"/>
      <c r="M757" s="684"/>
      <c r="N757" s="758">
        <v>1</v>
      </c>
      <c r="O757" s="991">
        <v>1</v>
      </c>
      <c r="P757" s="991" t="e">
        <f>O757-#REF!</f>
        <v>#REF!</v>
      </c>
      <c r="Q757" s="777"/>
      <c r="R757" s="873">
        <v>41.2</v>
      </c>
      <c r="S757" s="760">
        <f t="shared" si="92"/>
        <v>41.2</v>
      </c>
      <c r="T757" s="724"/>
      <c r="U757" s="691">
        <v>2</v>
      </c>
      <c r="W757" s="686"/>
    </row>
    <row r="758" spans="1:23" ht="21" customHeight="1">
      <c r="A758" s="686" t="s">
        <v>1326</v>
      </c>
      <c r="B758" s="686" t="s">
        <v>415</v>
      </c>
      <c r="C758" s="774" t="s">
        <v>415</v>
      </c>
      <c r="D758" s="775"/>
      <c r="E758" s="776" t="s">
        <v>801</v>
      </c>
      <c r="F758" s="681" t="s">
        <v>330</v>
      </c>
      <c r="G758" s="682"/>
      <c r="H758" s="682"/>
      <c r="I758" s="682"/>
      <c r="J758" s="682"/>
      <c r="K758" s="682"/>
      <c r="L758" s="683"/>
      <c r="M758" s="684"/>
      <c r="N758" s="758">
        <v>2</v>
      </c>
      <c r="O758" s="991">
        <v>2</v>
      </c>
      <c r="P758" s="991" t="e">
        <f>O758-#REF!</f>
        <v>#REF!</v>
      </c>
      <c r="Q758" s="777"/>
      <c r="R758" s="873">
        <v>22.9</v>
      </c>
      <c r="S758" s="760">
        <f t="shared" si="92"/>
        <v>45.8</v>
      </c>
      <c r="T758" s="724"/>
      <c r="U758" s="691">
        <v>2</v>
      </c>
      <c r="W758" s="686"/>
    </row>
    <row r="759" spans="1:23" ht="21" customHeight="1">
      <c r="A759" s="686" t="s">
        <v>1233</v>
      </c>
      <c r="B759" s="686" t="s">
        <v>415</v>
      </c>
      <c r="C759" s="774" t="s">
        <v>415</v>
      </c>
      <c r="D759" s="775"/>
      <c r="E759" s="776" t="s">
        <v>800</v>
      </c>
      <c r="F759" s="681" t="s">
        <v>330</v>
      </c>
      <c r="G759" s="682"/>
      <c r="H759" s="682"/>
      <c r="I759" s="682"/>
      <c r="J759" s="682"/>
      <c r="K759" s="682"/>
      <c r="L759" s="683"/>
      <c r="M759" s="684"/>
      <c r="N759" s="758">
        <v>1</v>
      </c>
      <c r="O759" s="991">
        <v>1</v>
      </c>
      <c r="P759" s="991" t="e">
        <f>O759-#REF!</f>
        <v>#REF!</v>
      </c>
      <c r="Q759" s="777"/>
      <c r="R759" s="873">
        <v>14</v>
      </c>
      <c r="S759" s="760">
        <f t="shared" si="92"/>
        <v>14</v>
      </c>
      <c r="T759" s="724"/>
      <c r="U759" s="691">
        <v>2</v>
      </c>
      <c r="W759" s="686"/>
    </row>
    <row r="760" spans="1:23" ht="21" customHeight="1">
      <c r="B760" s="686" t="s">
        <v>416</v>
      </c>
      <c r="C760" s="774" t="s">
        <v>416</v>
      </c>
      <c r="D760" s="775"/>
      <c r="E760" s="776" t="s">
        <v>797</v>
      </c>
      <c r="F760" s="681">
        <v>25</v>
      </c>
      <c r="G760" s="682" t="s">
        <v>227</v>
      </c>
      <c r="H760" s="682"/>
      <c r="I760" s="682"/>
      <c r="J760" s="682"/>
      <c r="K760" s="682"/>
      <c r="L760" s="683">
        <v>22</v>
      </c>
      <c r="M760" s="684" t="s">
        <v>344</v>
      </c>
      <c r="N760" s="758">
        <v>1</v>
      </c>
      <c r="O760" s="991">
        <v>1</v>
      </c>
      <c r="P760" s="991" t="e">
        <f>O760-#REF!</f>
        <v>#REF!</v>
      </c>
      <c r="Q760" s="759"/>
      <c r="R760" s="873">
        <v>149</v>
      </c>
      <c r="S760" s="760">
        <f t="shared" si="92"/>
        <v>149</v>
      </c>
      <c r="T760" s="724"/>
      <c r="U760" s="691">
        <f>Y5*6</f>
        <v>72</v>
      </c>
      <c r="W760" s="686"/>
    </row>
    <row r="761" spans="1:23" ht="21" customHeight="1">
      <c r="B761" s="686" t="s">
        <v>417</v>
      </c>
      <c r="C761" s="774" t="s">
        <v>417</v>
      </c>
      <c r="D761" s="775"/>
      <c r="E761" s="776" t="s">
        <v>831</v>
      </c>
      <c r="F761" s="681" t="s">
        <v>402</v>
      </c>
      <c r="G761" s="682"/>
      <c r="H761" s="682"/>
      <c r="I761" s="682"/>
      <c r="J761" s="682"/>
      <c r="K761" s="682"/>
      <c r="L761" s="683"/>
      <c r="M761" s="684"/>
      <c r="N761" s="758">
        <v>1</v>
      </c>
      <c r="O761" s="991">
        <v>1</v>
      </c>
      <c r="P761" s="991" t="e">
        <f>O761-#REF!</f>
        <v>#REF!</v>
      </c>
      <c r="Q761" s="777"/>
      <c r="R761" s="873">
        <v>37</v>
      </c>
      <c r="S761" s="760">
        <f t="shared" si="92"/>
        <v>37</v>
      </c>
      <c r="T761" s="724"/>
      <c r="U761" s="691">
        <f>U760</f>
        <v>72</v>
      </c>
      <c r="W761" s="686"/>
    </row>
    <row r="762" spans="1:23" ht="21" customHeight="1">
      <c r="A762" s="686" t="s">
        <v>1479</v>
      </c>
      <c r="B762" s="686" t="s">
        <v>418</v>
      </c>
      <c r="C762" s="774" t="s">
        <v>418</v>
      </c>
      <c r="D762" s="775"/>
      <c r="E762" s="776" t="s">
        <v>797</v>
      </c>
      <c r="F762" s="681">
        <v>6</v>
      </c>
      <c r="G762" s="682" t="s">
        <v>227</v>
      </c>
      <c r="H762" s="682"/>
      <c r="I762" s="682"/>
      <c r="J762" s="682"/>
      <c r="K762" s="682"/>
      <c r="L762" s="683">
        <v>344</v>
      </c>
      <c r="M762" s="871" t="s">
        <v>228</v>
      </c>
      <c r="N762" s="758">
        <v>1</v>
      </c>
      <c r="O762" s="991">
        <v>1</v>
      </c>
      <c r="P762" s="991" t="e">
        <f>O762-#REF!</f>
        <v>#REF!</v>
      </c>
      <c r="Q762" s="759">
        <f>3.14156295*(F762/2)^2*L762*0.00000793*N762</f>
        <v>7.7129391623075999E-2</v>
      </c>
      <c r="R762" s="873">
        <v>4800</v>
      </c>
      <c r="S762" s="760">
        <f>Q762*R762</f>
        <v>370.2210797907648</v>
      </c>
      <c r="T762" s="724"/>
      <c r="U762" s="691">
        <f>U760</f>
        <v>72</v>
      </c>
      <c r="W762" s="686"/>
    </row>
    <row r="763" spans="1:23" ht="21" customHeight="1">
      <c r="A763" s="686" t="s">
        <v>1364</v>
      </c>
      <c r="B763" s="686" t="s">
        <v>419</v>
      </c>
      <c r="C763" s="774" t="s">
        <v>419</v>
      </c>
      <c r="D763" s="775"/>
      <c r="E763" s="776" t="s">
        <v>799</v>
      </c>
      <c r="F763" s="681" t="s">
        <v>356</v>
      </c>
      <c r="G763" s="682"/>
      <c r="H763" s="682"/>
      <c r="I763" s="682"/>
      <c r="J763" s="682"/>
      <c r="K763" s="682"/>
      <c r="L763" s="683"/>
      <c r="M763" s="684" t="s">
        <v>228</v>
      </c>
      <c r="N763" s="758">
        <v>2</v>
      </c>
      <c r="O763" s="991">
        <v>2</v>
      </c>
      <c r="P763" s="991" t="e">
        <f>O763-#REF!</f>
        <v>#REF!</v>
      </c>
      <c r="Q763" s="777"/>
      <c r="R763" s="873">
        <v>21.7</v>
      </c>
      <c r="S763" s="760">
        <f>N763*R763</f>
        <v>43.4</v>
      </c>
      <c r="T763" s="724"/>
      <c r="U763" s="691">
        <f>U760</f>
        <v>72</v>
      </c>
      <c r="W763" s="686"/>
    </row>
    <row r="764" spans="1:23" ht="21" customHeight="1">
      <c r="A764" s="686" t="s">
        <v>1260</v>
      </c>
      <c r="B764" s="686" t="s">
        <v>419</v>
      </c>
      <c r="C764" s="774" t="s">
        <v>419</v>
      </c>
      <c r="D764" s="775"/>
      <c r="E764" s="776" t="s">
        <v>801</v>
      </c>
      <c r="F764" s="681" t="s">
        <v>356</v>
      </c>
      <c r="G764" s="682"/>
      <c r="H764" s="682"/>
      <c r="I764" s="682"/>
      <c r="J764" s="682"/>
      <c r="K764" s="682"/>
      <c r="L764" s="683"/>
      <c r="M764" s="684" t="s">
        <v>228</v>
      </c>
      <c r="N764" s="758">
        <v>2</v>
      </c>
      <c r="O764" s="991">
        <v>2</v>
      </c>
      <c r="P764" s="991" t="e">
        <f>O764-#REF!</f>
        <v>#REF!</v>
      </c>
      <c r="Q764" s="777"/>
      <c r="R764" s="873">
        <v>8.43</v>
      </c>
      <c r="S764" s="760">
        <f>N764*R764</f>
        <v>16.86</v>
      </c>
      <c r="T764" s="724"/>
      <c r="U764" s="691">
        <f>U760</f>
        <v>72</v>
      </c>
      <c r="V764" s="686"/>
      <c r="W764" s="686"/>
    </row>
    <row r="765" spans="1:23" ht="21" customHeight="1">
      <c r="A765" s="686" t="s">
        <v>1259</v>
      </c>
      <c r="B765" s="686" t="s">
        <v>419</v>
      </c>
      <c r="C765" s="774" t="s">
        <v>419</v>
      </c>
      <c r="D765" s="775"/>
      <c r="E765" s="776" t="s">
        <v>800</v>
      </c>
      <c r="F765" s="681" t="s">
        <v>356</v>
      </c>
      <c r="G765" s="682"/>
      <c r="H765" s="682"/>
      <c r="I765" s="682"/>
      <c r="J765" s="682"/>
      <c r="K765" s="682"/>
      <c r="L765" s="683"/>
      <c r="M765" s="684" t="s">
        <v>228</v>
      </c>
      <c r="N765" s="758">
        <v>1</v>
      </c>
      <c r="O765" s="991">
        <v>1</v>
      </c>
      <c r="P765" s="991" t="e">
        <f>O765-#REF!</f>
        <v>#REF!</v>
      </c>
      <c r="Q765" s="777"/>
      <c r="R765" s="873">
        <v>12.1</v>
      </c>
      <c r="S765" s="760">
        <f>N765*R765</f>
        <v>12.1</v>
      </c>
      <c r="T765" s="724"/>
      <c r="U765" s="691">
        <f>U760</f>
        <v>72</v>
      </c>
      <c r="V765" s="686"/>
      <c r="W765" s="686"/>
    </row>
    <row r="766" spans="1:23" ht="21" customHeight="1">
      <c r="A766" s="686" t="s">
        <v>1269</v>
      </c>
      <c r="B766" s="686" t="s">
        <v>420</v>
      </c>
      <c r="C766" s="774" t="s">
        <v>420</v>
      </c>
      <c r="D766" s="775"/>
      <c r="E766" s="776" t="s">
        <v>770</v>
      </c>
      <c r="F766" s="681">
        <v>6</v>
      </c>
      <c r="G766" s="682" t="s">
        <v>227</v>
      </c>
      <c r="H766" s="682">
        <v>65</v>
      </c>
      <c r="I766" s="682" t="s">
        <v>227</v>
      </c>
      <c r="J766" s="682">
        <v>65</v>
      </c>
      <c r="K766" s="682" t="s">
        <v>227</v>
      </c>
      <c r="L766" s="683">
        <v>3926</v>
      </c>
      <c r="M766" s="684" t="s">
        <v>412</v>
      </c>
      <c r="N766" s="758">
        <v>1</v>
      </c>
      <c r="O766" s="991">
        <v>1</v>
      </c>
      <c r="P766" s="991" t="e">
        <f>O766-#REF!</f>
        <v>#REF!</v>
      </c>
      <c r="Q766" s="759">
        <f>L766/1000*N766*T766</f>
        <v>23.202660000000002</v>
      </c>
      <c r="R766" s="873">
        <v>1040</v>
      </c>
      <c r="S766" s="760">
        <f>Q766*R766</f>
        <v>24130.7664</v>
      </c>
      <c r="T766" s="723">
        <v>5.91</v>
      </c>
      <c r="U766" s="691">
        <v>1</v>
      </c>
      <c r="V766" s="686"/>
      <c r="W766" s="686"/>
    </row>
    <row r="767" spans="1:23" ht="21" customHeight="1">
      <c r="A767" s="686" t="s">
        <v>1245</v>
      </c>
      <c r="B767" s="686" t="s">
        <v>421</v>
      </c>
      <c r="C767" s="774" t="s">
        <v>421</v>
      </c>
      <c r="D767" s="775"/>
      <c r="E767" s="776" t="s">
        <v>804</v>
      </c>
      <c r="F767" s="681" t="s">
        <v>341</v>
      </c>
      <c r="G767" s="682" t="s">
        <v>227</v>
      </c>
      <c r="H767" s="682" t="s">
        <v>348</v>
      </c>
      <c r="I767" s="682"/>
      <c r="J767" s="682"/>
      <c r="K767" s="682"/>
      <c r="L767" s="683"/>
      <c r="M767" s="684"/>
      <c r="N767" s="758">
        <v>1</v>
      </c>
      <c r="O767" s="991">
        <v>1</v>
      </c>
      <c r="P767" s="991" t="e">
        <f>O767-#REF!</f>
        <v>#REF!</v>
      </c>
      <c r="Q767" s="777"/>
      <c r="R767" s="873">
        <v>42.9</v>
      </c>
      <c r="S767" s="760">
        <f>N767*R767</f>
        <v>42.9</v>
      </c>
      <c r="T767" s="724"/>
      <c r="U767" s="691">
        <v>4</v>
      </c>
      <c r="V767" s="686"/>
      <c r="W767" s="686"/>
    </row>
    <row r="768" spans="1:23" ht="21" customHeight="1">
      <c r="A768" s="686" t="s">
        <v>1335</v>
      </c>
      <c r="B768" s="686" t="s">
        <v>421</v>
      </c>
      <c r="C768" s="774" t="s">
        <v>421</v>
      </c>
      <c r="D768" s="775"/>
      <c r="E768" s="776" t="s">
        <v>801</v>
      </c>
      <c r="F768" s="681" t="s">
        <v>341</v>
      </c>
      <c r="G768" s="682"/>
      <c r="H768" s="682"/>
      <c r="I768" s="682"/>
      <c r="J768" s="682"/>
      <c r="K768" s="682"/>
      <c r="L768" s="683"/>
      <c r="M768" s="684"/>
      <c r="N768" s="758">
        <v>1</v>
      </c>
      <c r="O768" s="991">
        <v>1</v>
      </c>
      <c r="P768" s="991" t="e">
        <f>O768-#REF!</f>
        <v>#REF!</v>
      </c>
      <c r="Q768" s="777"/>
      <c r="R768" s="873">
        <v>7.4</v>
      </c>
      <c r="S768" s="760">
        <f>N768*R768</f>
        <v>7.4</v>
      </c>
      <c r="T768" s="724"/>
      <c r="U768" s="691">
        <v>4</v>
      </c>
      <c r="V768" s="686"/>
      <c r="W768" s="686"/>
    </row>
    <row r="769" spans="1:23" ht="21" customHeight="1">
      <c r="A769" s="686" t="s">
        <v>1339</v>
      </c>
      <c r="B769" s="686" t="s">
        <v>421</v>
      </c>
      <c r="C769" s="774" t="s">
        <v>421</v>
      </c>
      <c r="D769" s="775"/>
      <c r="E769" s="776" t="s">
        <v>800</v>
      </c>
      <c r="F769" s="681" t="s">
        <v>341</v>
      </c>
      <c r="G769" s="682"/>
      <c r="H769" s="682"/>
      <c r="I769" s="682"/>
      <c r="J769" s="682"/>
      <c r="K769" s="682"/>
      <c r="L769" s="683"/>
      <c r="M769" s="684"/>
      <c r="N769" s="758">
        <v>1</v>
      </c>
      <c r="O769" s="991">
        <v>1</v>
      </c>
      <c r="P769" s="991" t="e">
        <f>O769-#REF!</f>
        <v>#REF!</v>
      </c>
      <c r="Q769" s="777"/>
      <c r="R769" s="873">
        <v>5.8</v>
      </c>
      <c r="S769" s="760">
        <f>N769*R769</f>
        <v>5.8</v>
      </c>
      <c r="T769" s="724"/>
      <c r="U769" s="691">
        <v>4</v>
      </c>
      <c r="V769" s="686"/>
      <c r="W769" s="686"/>
    </row>
    <row r="770" spans="1:23" ht="21" customHeight="1">
      <c r="A770" s="686" t="s">
        <v>1221</v>
      </c>
      <c r="B770" s="686" t="s">
        <v>422</v>
      </c>
      <c r="C770" s="774" t="s">
        <v>422</v>
      </c>
      <c r="D770" s="775"/>
      <c r="E770" s="776" t="s">
        <v>796</v>
      </c>
      <c r="F770" s="681">
        <v>6</v>
      </c>
      <c r="G770" s="682" t="s">
        <v>227</v>
      </c>
      <c r="H770" s="682">
        <v>70</v>
      </c>
      <c r="I770" s="682" t="s">
        <v>227</v>
      </c>
      <c r="J770" s="682"/>
      <c r="K770" s="682"/>
      <c r="L770" s="683">
        <v>46</v>
      </c>
      <c r="M770" s="684" t="s">
        <v>412</v>
      </c>
      <c r="N770" s="758">
        <v>1</v>
      </c>
      <c r="O770" s="991">
        <v>1</v>
      </c>
      <c r="P770" s="991" t="e">
        <f>O770-#REF!</f>
        <v>#REF!</v>
      </c>
      <c r="Q770" s="759">
        <f>F770*H770*L770*0.00000785*N770</f>
        <v>0.15166199999999999</v>
      </c>
      <c r="R770" s="873">
        <v>939</v>
      </c>
      <c r="S770" s="760">
        <f>Q770*R770</f>
        <v>142.410618</v>
      </c>
      <c r="T770" s="724"/>
      <c r="U770" s="691">
        <v>2</v>
      </c>
      <c r="V770" s="686"/>
      <c r="W770" s="686"/>
    </row>
    <row r="771" spans="1:23" ht="21" customHeight="1">
      <c r="A771" s="686" t="s">
        <v>1221</v>
      </c>
      <c r="B771" s="686" t="s">
        <v>422</v>
      </c>
      <c r="C771" s="774" t="s">
        <v>422</v>
      </c>
      <c r="D771" s="775"/>
      <c r="E771" s="776" t="s">
        <v>796</v>
      </c>
      <c r="F771" s="681">
        <v>6</v>
      </c>
      <c r="G771" s="682" t="s">
        <v>227</v>
      </c>
      <c r="H771" s="682">
        <v>30</v>
      </c>
      <c r="I771" s="682" t="s">
        <v>227</v>
      </c>
      <c r="J771" s="682"/>
      <c r="K771" s="682"/>
      <c r="L771" s="683">
        <v>46</v>
      </c>
      <c r="M771" s="684" t="s">
        <v>412</v>
      </c>
      <c r="N771" s="758">
        <v>2</v>
      </c>
      <c r="O771" s="991">
        <v>2</v>
      </c>
      <c r="P771" s="991" t="e">
        <f>O771-#REF!</f>
        <v>#REF!</v>
      </c>
      <c r="Q771" s="759">
        <f>F771*H771*L771*0.00000785*N771</f>
        <v>0.129996</v>
      </c>
      <c r="R771" s="873">
        <v>939</v>
      </c>
      <c r="S771" s="760">
        <f>Q771*R771</f>
        <v>122.066244</v>
      </c>
      <c r="T771" s="724"/>
      <c r="U771" s="691">
        <v>2</v>
      </c>
      <c r="V771" s="686"/>
      <c r="W771" s="686"/>
    </row>
    <row r="772" spans="1:23" ht="21" customHeight="1">
      <c r="A772" s="686" t="s">
        <v>1264</v>
      </c>
      <c r="B772" s="686" t="s">
        <v>422</v>
      </c>
      <c r="C772" s="774" t="s">
        <v>422</v>
      </c>
      <c r="D772" s="775"/>
      <c r="E772" s="776" t="s">
        <v>796</v>
      </c>
      <c r="F772" s="681">
        <v>9</v>
      </c>
      <c r="G772" s="682" t="s">
        <v>227</v>
      </c>
      <c r="H772" s="682">
        <v>70</v>
      </c>
      <c r="I772" s="682" t="s">
        <v>227</v>
      </c>
      <c r="J772" s="682"/>
      <c r="K772" s="682"/>
      <c r="L772" s="683">
        <v>46</v>
      </c>
      <c r="M772" s="684" t="s">
        <v>412</v>
      </c>
      <c r="N772" s="758">
        <v>1</v>
      </c>
      <c r="O772" s="991">
        <v>1</v>
      </c>
      <c r="P772" s="991" t="e">
        <f>O772-#REF!</f>
        <v>#REF!</v>
      </c>
      <c r="Q772" s="759">
        <f>F772*H772*L772*0.00000785*N772</f>
        <v>0.22749299999999997</v>
      </c>
      <c r="R772" s="873">
        <v>960</v>
      </c>
      <c r="S772" s="760">
        <f>Q772*R772</f>
        <v>218.39327999999998</v>
      </c>
      <c r="T772" s="724"/>
      <c r="U772" s="691">
        <v>2</v>
      </c>
      <c r="V772" s="686"/>
      <c r="W772" s="686"/>
    </row>
    <row r="773" spans="1:23" ht="21" customHeight="1">
      <c r="A773" s="686" t="s">
        <v>1221</v>
      </c>
      <c r="B773" s="686" t="s">
        <v>423</v>
      </c>
      <c r="C773" s="774" t="s">
        <v>423</v>
      </c>
      <c r="D773" s="775"/>
      <c r="E773" s="776" t="s">
        <v>796</v>
      </c>
      <c r="F773" s="681">
        <v>6</v>
      </c>
      <c r="G773" s="682" t="s">
        <v>227</v>
      </c>
      <c r="H773" s="682">
        <v>117</v>
      </c>
      <c r="I773" s="682" t="s">
        <v>227</v>
      </c>
      <c r="J773" s="682"/>
      <c r="K773" s="682"/>
      <c r="L773" s="683">
        <v>38</v>
      </c>
      <c r="M773" s="684" t="s">
        <v>412</v>
      </c>
      <c r="N773" s="758">
        <v>1</v>
      </c>
      <c r="O773" s="991">
        <v>1</v>
      </c>
      <c r="P773" s="991" t="e">
        <f>O773-#REF!</f>
        <v>#REF!</v>
      </c>
      <c r="Q773" s="759">
        <f>F773*H773*L773*0.00000785*N773</f>
        <v>0.20940659999999997</v>
      </c>
      <c r="R773" s="873">
        <v>939</v>
      </c>
      <c r="S773" s="760">
        <f>Q773*R773</f>
        <v>196.63279739999996</v>
      </c>
      <c r="T773" s="724"/>
      <c r="U773" s="691">
        <v>2</v>
      </c>
      <c r="V773" s="686"/>
      <c r="W773" s="686"/>
    </row>
    <row r="774" spans="1:23" ht="21" customHeight="1">
      <c r="A774" s="686" t="s">
        <v>1353</v>
      </c>
      <c r="B774" s="686" t="s">
        <v>424</v>
      </c>
      <c r="C774" s="774" t="s">
        <v>424</v>
      </c>
      <c r="D774" s="775"/>
      <c r="E774" s="776" t="s">
        <v>804</v>
      </c>
      <c r="F774" s="681" t="s">
        <v>341</v>
      </c>
      <c r="G774" s="682" t="s">
        <v>227</v>
      </c>
      <c r="H774" s="682" t="s">
        <v>782</v>
      </c>
      <c r="I774" s="682"/>
      <c r="J774" s="682"/>
      <c r="K774" s="682"/>
      <c r="L774" s="683"/>
      <c r="M774" s="684"/>
      <c r="N774" s="758">
        <v>1</v>
      </c>
      <c r="O774" s="991">
        <v>1</v>
      </c>
      <c r="P774" s="991" t="e">
        <f>O774-#REF!</f>
        <v>#REF!</v>
      </c>
      <c r="Q774" s="777"/>
      <c r="R774" s="873">
        <v>47.4</v>
      </c>
      <c r="S774" s="760">
        <f t="shared" ref="S774:S783" si="93">N774*R774</f>
        <v>47.4</v>
      </c>
      <c r="T774" s="724"/>
      <c r="U774" s="691">
        <v>4</v>
      </c>
      <c r="V774" s="686"/>
      <c r="W774" s="686"/>
    </row>
    <row r="775" spans="1:23" ht="21" customHeight="1">
      <c r="A775" s="686" t="s">
        <v>1334</v>
      </c>
      <c r="B775" s="686" t="s">
        <v>424</v>
      </c>
      <c r="C775" s="774" t="s">
        <v>424</v>
      </c>
      <c r="D775" s="775"/>
      <c r="E775" s="776" t="s">
        <v>799</v>
      </c>
      <c r="F775" s="681" t="s">
        <v>341</v>
      </c>
      <c r="G775" s="682"/>
      <c r="H775" s="682"/>
      <c r="I775" s="682"/>
      <c r="J775" s="682"/>
      <c r="K775" s="682"/>
      <c r="L775" s="683"/>
      <c r="M775" s="684"/>
      <c r="N775" s="758">
        <v>1</v>
      </c>
      <c r="O775" s="991">
        <v>1</v>
      </c>
      <c r="P775" s="991" t="e">
        <f>O775-#REF!</f>
        <v>#REF!</v>
      </c>
      <c r="Q775" s="777"/>
      <c r="R775" s="873">
        <v>41.2</v>
      </c>
      <c r="S775" s="760">
        <f t="shared" si="93"/>
        <v>41.2</v>
      </c>
      <c r="T775" s="724"/>
      <c r="U775" s="691">
        <v>4</v>
      </c>
      <c r="V775" s="686"/>
      <c r="W775" s="686"/>
    </row>
    <row r="776" spans="1:23" ht="21" customHeight="1">
      <c r="A776" s="686" t="s">
        <v>1335</v>
      </c>
      <c r="B776" s="686" t="s">
        <v>424</v>
      </c>
      <c r="C776" s="774" t="s">
        <v>424</v>
      </c>
      <c r="D776" s="775"/>
      <c r="E776" s="776" t="s">
        <v>801</v>
      </c>
      <c r="F776" s="681" t="s">
        <v>341</v>
      </c>
      <c r="G776" s="682"/>
      <c r="H776" s="682"/>
      <c r="I776" s="682"/>
      <c r="J776" s="682"/>
      <c r="K776" s="682"/>
      <c r="L776" s="683"/>
      <c r="M776" s="684"/>
      <c r="N776" s="758">
        <v>2</v>
      </c>
      <c r="O776" s="991">
        <v>2</v>
      </c>
      <c r="P776" s="991" t="e">
        <f>O776-#REF!</f>
        <v>#REF!</v>
      </c>
      <c r="Q776" s="777"/>
      <c r="R776" s="873">
        <v>7.4</v>
      </c>
      <c r="S776" s="760">
        <f t="shared" si="93"/>
        <v>14.8</v>
      </c>
      <c r="T776" s="724"/>
      <c r="U776" s="691">
        <v>4</v>
      </c>
      <c r="V776" s="686"/>
      <c r="W776" s="686"/>
    </row>
    <row r="777" spans="1:23" ht="21" customHeight="1">
      <c r="A777" s="686" t="s">
        <v>1339</v>
      </c>
      <c r="B777" s="686" t="s">
        <v>424</v>
      </c>
      <c r="C777" s="774" t="s">
        <v>424</v>
      </c>
      <c r="D777" s="775"/>
      <c r="E777" s="776" t="s">
        <v>800</v>
      </c>
      <c r="F777" s="681" t="s">
        <v>341</v>
      </c>
      <c r="G777" s="682"/>
      <c r="H777" s="682"/>
      <c r="I777" s="682"/>
      <c r="J777" s="682"/>
      <c r="K777" s="682"/>
      <c r="L777" s="683"/>
      <c r="M777" s="684"/>
      <c r="N777" s="758">
        <v>1</v>
      </c>
      <c r="O777" s="991">
        <v>1</v>
      </c>
      <c r="P777" s="991" t="e">
        <f>O777-#REF!</f>
        <v>#REF!</v>
      </c>
      <c r="Q777" s="777"/>
      <c r="R777" s="873">
        <v>5.8</v>
      </c>
      <c r="S777" s="760">
        <f t="shared" si="93"/>
        <v>5.8</v>
      </c>
      <c r="T777" s="724"/>
      <c r="U777" s="691">
        <v>4</v>
      </c>
      <c r="V777" s="686"/>
      <c r="W777" s="686"/>
    </row>
    <row r="778" spans="1:23" ht="21" customHeight="1">
      <c r="B778" s="686" t="s">
        <v>425</v>
      </c>
      <c r="C778" s="774" t="s">
        <v>425</v>
      </c>
      <c r="D778" s="775"/>
      <c r="E778" s="776" t="s">
        <v>802</v>
      </c>
      <c r="F778" s="681" t="s">
        <v>394</v>
      </c>
      <c r="G778" s="682"/>
      <c r="H778" s="682"/>
      <c r="I778" s="682"/>
      <c r="J778" s="682"/>
      <c r="K778" s="682"/>
      <c r="L778" s="683"/>
      <c r="M778" s="684"/>
      <c r="N778" s="758">
        <v>1</v>
      </c>
      <c r="O778" s="991">
        <v>1</v>
      </c>
      <c r="P778" s="991" t="e">
        <f>O778-#REF!</f>
        <v>#REF!</v>
      </c>
      <c r="Q778" s="777"/>
      <c r="R778" s="873">
        <v>5100</v>
      </c>
      <c r="S778" s="760">
        <f t="shared" si="93"/>
        <v>5100</v>
      </c>
      <c r="T778" s="724"/>
      <c r="U778" s="691">
        <v>2</v>
      </c>
      <c r="V778" s="686"/>
      <c r="W778" s="686"/>
    </row>
    <row r="779" spans="1:23" ht="21" customHeight="1">
      <c r="A779" s="686" t="s">
        <v>1236</v>
      </c>
      <c r="B779" s="686" t="s">
        <v>426</v>
      </c>
      <c r="C779" s="774" t="s">
        <v>426</v>
      </c>
      <c r="D779" s="775"/>
      <c r="E779" s="776" t="s">
        <v>804</v>
      </c>
      <c r="F779" s="681" t="s">
        <v>338</v>
      </c>
      <c r="G779" s="682" t="s">
        <v>227</v>
      </c>
      <c r="H779" s="682" t="s">
        <v>781</v>
      </c>
      <c r="I779" s="682"/>
      <c r="J779" s="682"/>
      <c r="K779" s="682"/>
      <c r="L779" s="683"/>
      <c r="M779" s="684"/>
      <c r="N779" s="758">
        <v>1</v>
      </c>
      <c r="O779" s="991">
        <v>1</v>
      </c>
      <c r="P779" s="991" t="e">
        <f>O779-#REF!</f>
        <v>#REF!</v>
      </c>
      <c r="Q779" s="777"/>
      <c r="R779" s="873">
        <v>102.7</v>
      </c>
      <c r="S779" s="760">
        <f t="shared" si="93"/>
        <v>102.7</v>
      </c>
      <c r="T779" s="724"/>
      <c r="U779" s="691">
        <v>2</v>
      </c>
      <c r="V779" s="686"/>
      <c r="W779" s="686"/>
    </row>
    <row r="780" spans="1:23" ht="21" customHeight="1">
      <c r="A780" s="686" t="s">
        <v>1239</v>
      </c>
      <c r="B780" s="686" t="s">
        <v>426</v>
      </c>
      <c r="C780" s="774" t="s">
        <v>426</v>
      </c>
      <c r="D780" s="775"/>
      <c r="E780" s="776" t="s">
        <v>799</v>
      </c>
      <c r="F780" s="681" t="s">
        <v>338</v>
      </c>
      <c r="G780" s="682"/>
      <c r="H780" s="682"/>
      <c r="I780" s="682"/>
      <c r="J780" s="682"/>
      <c r="K780" s="682"/>
      <c r="L780" s="683"/>
      <c r="M780" s="684"/>
      <c r="N780" s="758">
        <v>1</v>
      </c>
      <c r="O780" s="991">
        <v>1</v>
      </c>
      <c r="P780" s="991" t="e">
        <f>O780-#REF!</f>
        <v>#REF!</v>
      </c>
      <c r="Q780" s="777"/>
      <c r="R780" s="873">
        <v>28.7</v>
      </c>
      <c r="S780" s="760">
        <f t="shared" si="93"/>
        <v>28.7</v>
      </c>
      <c r="T780" s="724"/>
      <c r="U780" s="691">
        <v>2</v>
      </c>
      <c r="V780" s="686"/>
      <c r="W780" s="686"/>
    </row>
    <row r="781" spans="1:23" ht="21" customHeight="1">
      <c r="A781" s="686" t="s">
        <v>1237</v>
      </c>
      <c r="B781" s="686" t="s">
        <v>426</v>
      </c>
      <c r="C781" s="774" t="s">
        <v>426</v>
      </c>
      <c r="D781" s="775"/>
      <c r="E781" s="776" t="s">
        <v>801</v>
      </c>
      <c r="F781" s="681" t="s">
        <v>338</v>
      </c>
      <c r="G781" s="682"/>
      <c r="H781" s="682"/>
      <c r="I781" s="682"/>
      <c r="J781" s="682"/>
      <c r="K781" s="682"/>
      <c r="L781" s="683"/>
      <c r="M781" s="684"/>
      <c r="N781" s="758">
        <v>4</v>
      </c>
      <c r="O781" s="991">
        <v>4</v>
      </c>
      <c r="P781" s="991" t="e">
        <f>O781-#REF!</f>
        <v>#REF!</v>
      </c>
      <c r="Q781" s="777"/>
      <c r="R781" s="873">
        <v>13.5</v>
      </c>
      <c r="S781" s="760">
        <f t="shared" si="93"/>
        <v>54</v>
      </c>
      <c r="T781" s="724"/>
      <c r="U781" s="691">
        <v>2</v>
      </c>
      <c r="V781" s="686"/>
      <c r="W781" s="686"/>
    </row>
    <row r="782" spans="1:23" ht="21" customHeight="1">
      <c r="A782" s="686" t="s">
        <v>1238</v>
      </c>
      <c r="B782" s="686" t="s">
        <v>426</v>
      </c>
      <c r="C782" s="774" t="s">
        <v>426</v>
      </c>
      <c r="D782" s="775"/>
      <c r="E782" s="776" t="s">
        <v>800</v>
      </c>
      <c r="F782" s="681" t="s">
        <v>338</v>
      </c>
      <c r="G782" s="682"/>
      <c r="H782" s="682"/>
      <c r="I782" s="682"/>
      <c r="J782" s="682"/>
      <c r="K782" s="682"/>
      <c r="L782" s="683"/>
      <c r="M782" s="684"/>
      <c r="N782" s="758">
        <v>1</v>
      </c>
      <c r="O782" s="991">
        <v>1</v>
      </c>
      <c r="P782" s="991" t="e">
        <f>O782-#REF!</f>
        <v>#REF!</v>
      </c>
      <c r="Q782" s="777"/>
      <c r="R782" s="873">
        <v>9.1999999999999993</v>
      </c>
      <c r="S782" s="760">
        <f t="shared" si="93"/>
        <v>9.1999999999999993</v>
      </c>
      <c r="T782" s="724"/>
      <c r="U782" s="691">
        <v>2</v>
      </c>
      <c r="V782" s="686"/>
      <c r="W782" s="686"/>
    </row>
    <row r="783" spans="1:23" ht="21" customHeight="1">
      <c r="B783" s="686" t="s">
        <v>427</v>
      </c>
      <c r="C783" s="774" t="s">
        <v>427</v>
      </c>
      <c r="D783" s="775"/>
      <c r="E783" s="776" t="s">
        <v>821</v>
      </c>
      <c r="F783" s="681">
        <v>17</v>
      </c>
      <c r="G783" s="682" t="s">
        <v>227</v>
      </c>
      <c r="H783" s="682"/>
      <c r="I783" s="682"/>
      <c r="J783" s="682"/>
      <c r="K783" s="682"/>
      <c r="L783" s="683">
        <v>35</v>
      </c>
      <c r="M783" s="684"/>
      <c r="N783" s="758">
        <v>1</v>
      </c>
      <c r="O783" s="991">
        <v>1</v>
      </c>
      <c r="P783" s="991" t="e">
        <f>O783-#REF!</f>
        <v>#REF!</v>
      </c>
      <c r="Q783" s="759"/>
      <c r="R783" s="873">
        <v>257</v>
      </c>
      <c r="S783" s="760">
        <f t="shared" si="93"/>
        <v>257</v>
      </c>
      <c r="T783" s="723"/>
      <c r="U783" s="691">
        <v>2</v>
      </c>
      <c r="V783" s="686"/>
      <c r="W783" s="686"/>
    </row>
    <row r="784" spans="1:23" ht="21" customHeight="1">
      <c r="A784" s="686" t="s">
        <v>1264</v>
      </c>
      <c r="B784" s="686" t="s">
        <v>428</v>
      </c>
      <c r="C784" s="774" t="s">
        <v>428</v>
      </c>
      <c r="D784" s="775"/>
      <c r="E784" s="776" t="s">
        <v>796</v>
      </c>
      <c r="F784" s="681">
        <v>9</v>
      </c>
      <c r="G784" s="682" t="s">
        <v>227</v>
      </c>
      <c r="H784" s="682">
        <v>382</v>
      </c>
      <c r="I784" s="682" t="s">
        <v>227</v>
      </c>
      <c r="J784" s="682"/>
      <c r="K784" s="682"/>
      <c r="L784" s="683">
        <v>250</v>
      </c>
      <c r="M784" s="684" t="s">
        <v>412</v>
      </c>
      <c r="N784" s="758">
        <v>1</v>
      </c>
      <c r="O784" s="991">
        <v>1</v>
      </c>
      <c r="P784" s="991" t="e">
        <f>O784-#REF!</f>
        <v>#REF!</v>
      </c>
      <c r="Q784" s="759">
        <f t="shared" ref="Q784:Q792" si="94">F784*H784*L784*0.00000785*N784</f>
        <v>6.7470749999999997</v>
      </c>
      <c r="R784" s="873">
        <v>960</v>
      </c>
      <c r="S784" s="760">
        <f t="shared" ref="S784:S792" si="95">Q784*R784</f>
        <v>6477.192</v>
      </c>
      <c r="T784" s="724"/>
      <c r="U784" s="691">
        <v>2</v>
      </c>
      <c r="V784" s="686"/>
      <c r="W784" s="686"/>
    </row>
    <row r="785" spans="1:23" ht="21" customHeight="1">
      <c r="A785" s="686" t="s">
        <v>1264</v>
      </c>
      <c r="B785" s="686" t="s">
        <v>428</v>
      </c>
      <c r="C785" s="774" t="s">
        <v>428</v>
      </c>
      <c r="D785" s="775"/>
      <c r="E785" s="776" t="s">
        <v>796</v>
      </c>
      <c r="F785" s="681">
        <v>9</v>
      </c>
      <c r="G785" s="682" t="s">
        <v>227</v>
      </c>
      <c r="H785" s="682">
        <v>41</v>
      </c>
      <c r="I785" s="682" t="s">
        <v>227</v>
      </c>
      <c r="J785" s="682"/>
      <c r="K785" s="682"/>
      <c r="L785" s="683">
        <v>266</v>
      </c>
      <c r="M785" s="684" t="s">
        <v>412</v>
      </c>
      <c r="N785" s="758">
        <v>1</v>
      </c>
      <c r="O785" s="991">
        <v>1</v>
      </c>
      <c r="P785" s="991" t="e">
        <f>O785-#REF!</f>
        <v>#REF!</v>
      </c>
      <c r="Q785" s="759">
        <f t="shared" si="94"/>
        <v>0.77050889999999994</v>
      </c>
      <c r="R785" s="873">
        <v>960</v>
      </c>
      <c r="S785" s="760">
        <f t="shared" si="95"/>
        <v>739.68854399999998</v>
      </c>
      <c r="T785" s="724"/>
      <c r="U785" s="691">
        <v>2</v>
      </c>
      <c r="V785" s="686"/>
      <c r="W785" s="686"/>
    </row>
    <row r="786" spans="1:23" ht="21" customHeight="1">
      <c r="A786" s="686" t="s">
        <v>1286</v>
      </c>
      <c r="B786" s="686" t="s">
        <v>428</v>
      </c>
      <c r="C786" s="774" t="s">
        <v>428</v>
      </c>
      <c r="D786" s="775"/>
      <c r="E786" s="776" t="s">
        <v>796</v>
      </c>
      <c r="F786" s="681">
        <v>12</v>
      </c>
      <c r="G786" s="682" t="s">
        <v>227</v>
      </c>
      <c r="H786" s="682">
        <v>38</v>
      </c>
      <c r="I786" s="682" t="s">
        <v>227</v>
      </c>
      <c r="J786" s="682"/>
      <c r="K786" s="682"/>
      <c r="L786" s="683">
        <v>248</v>
      </c>
      <c r="M786" s="684" t="s">
        <v>412</v>
      </c>
      <c r="N786" s="758">
        <v>1</v>
      </c>
      <c r="O786" s="991">
        <v>1</v>
      </c>
      <c r="P786" s="991" t="e">
        <f>O786-#REF!</f>
        <v>#REF!</v>
      </c>
      <c r="Q786" s="759">
        <f t="shared" si="94"/>
        <v>0.88774079999999989</v>
      </c>
      <c r="R786" s="873">
        <v>1079</v>
      </c>
      <c r="S786" s="760">
        <f t="shared" si="95"/>
        <v>957.87232319999987</v>
      </c>
      <c r="T786" s="724"/>
      <c r="U786" s="691">
        <v>2</v>
      </c>
      <c r="V786" s="686"/>
      <c r="W786" s="686"/>
    </row>
    <row r="787" spans="1:23" ht="21" customHeight="1">
      <c r="A787" s="686" t="s">
        <v>1264</v>
      </c>
      <c r="B787" s="686" t="s">
        <v>428</v>
      </c>
      <c r="C787" s="774" t="s">
        <v>428</v>
      </c>
      <c r="D787" s="775"/>
      <c r="E787" s="776" t="s">
        <v>796</v>
      </c>
      <c r="F787" s="681">
        <v>9</v>
      </c>
      <c r="G787" s="682" t="s">
        <v>227</v>
      </c>
      <c r="H787" s="682">
        <v>52</v>
      </c>
      <c r="I787" s="682" t="s">
        <v>227</v>
      </c>
      <c r="J787" s="682"/>
      <c r="K787" s="682"/>
      <c r="L787" s="683">
        <v>79</v>
      </c>
      <c r="M787" s="684" t="s">
        <v>412</v>
      </c>
      <c r="N787" s="758">
        <v>1</v>
      </c>
      <c r="O787" s="991">
        <v>1</v>
      </c>
      <c r="P787" s="991" t="e">
        <f>O787-#REF!</f>
        <v>#REF!</v>
      </c>
      <c r="Q787" s="759">
        <f t="shared" si="94"/>
        <v>0.29023019999999999</v>
      </c>
      <c r="R787" s="873">
        <v>960</v>
      </c>
      <c r="S787" s="760">
        <f t="shared" si="95"/>
        <v>278.620992</v>
      </c>
      <c r="T787" s="724"/>
      <c r="U787" s="691">
        <v>2</v>
      </c>
      <c r="V787" s="686"/>
      <c r="W787" s="686"/>
    </row>
    <row r="788" spans="1:23" ht="21" customHeight="1">
      <c r="A788" s="686" t="s">
        <v>1264</v>
      </c>
      <c r="B788" s="686" t="s">
        <v>428</v>
      </c>
      <c r="C788" s="774" t="s">
        <v>428</v>
      </c>
      <c r="D788" s="775"/>
      <c r="E788" s="776" t="s">
        <v>796</v>
      </c>
      <c r="F788" s="681">
        <v>9</v>
      </c>
      <c r="G788" s="682" t="s">
        <v>227</v>
      </c>
      <c r="H788" s="682">
        <v>52</v>
      </c>
      <c r="I788" s="682" t="s">
        <v>227</v>
      </c>
      <c r="J788" s="682"/>
      <c r="K788" s="682"/>
      <c r="L788" s="683">
        <v>40</v>
      </c>
      <c r="M788" s="684" t="s">
        <v>412</v>
      </c>
      <c r="N788" s="758">
        <v>2</v>
      </c>
      <c r="O788" s="991">
        <v>2</v>
      </c>
      <c r="P788" s="991" t="e">
        <f>O788-#REF!</f>
        <v>#REF!</v>
      </c>
      <c r="Q788" s="759">
        <f t="shared" si="94"/>
        <v>0.293904</v>
      </c>
      <c r="R788" s="873">
        <v>960</v>
      </c>
      <c r="S788" s="760">
        <f t="shared" si="95"/>
        <v>282.14783999999997</v>
      </c>
      <c r="T788" s="724"/>
      <c r="U788" s="691">
        <v>2</v>
      </c>
      <c r="V788" s="686"/>
      <c r="W788" s="686"/>
    </row>
    <row r="789" spans="1:23" ht="21" customHeight="1">
      <c r="A789" s="686" t="s">
        <v>1264</v>
      </c>
      <c r="B789" s="686" t="s">
        <v>428</v>
      </c>
      <c r="C789" s="774" t="s">
        <v>428</v>
      </c>
      <c r="D789" s="775"/>
      <c r="E789" s="776" t="s">
        <v>796</v>
      </c>
      <c r="F789" s="681">
        <v>9</v>
      </c>
      <c r="G789" s="682" t="s">
        <v>227</v>
      </c>
      <c r="H789" s="682">
        <v>32</v>
      </c>
      <c r="I789" s="682" t="s">
        <v>227</v>
      </c>
      <c r="J789" s="682"/>
      <c r="K789" s="682"/>
      <c r="L789" s="683">
        <v>32</v>
      </c>
      <c r="M789" s="684" t="s">
        <v>412</v>
      </c>
      <c r="N789" s="758">
        <v>3</v>
      </c>
      <c r="O789" s="991">
        <v>3</v>
      </c>
      <c r="P789" s="991" t="e">
        <f>O789-#REF!</f>
        <v>#REF!</v>
      </c>
      <c r="Q789" s="759">
        <f t="shared" si="94"/>
        <v>0.21703679999999997</v>
      </c>
      <c r="R789" s="873">
        <v>960</v>
      </c>
      <c r="S789" s="760">
        <f t="shared" si="95"/>
        <v>208.35532799999999</v>
      </c>
      <c r="T789" s="724"/>
      <c r="U789" s="691">
        <v>2</v>
      </c>
      <c r="V789" s="686"/>
      <c r="W789" s="686"/>
    </row>
    <row r="790" spans="1:23" ht="21" customHeight="1">
      <c r="A790" s="686" t="s">
        <v>1264</v>
      </c>
      <c r="B790" s="686" t="s">
        <v>428</v>
      </c>
      <c r="C790" s="774" t="s">
        <v>428</v>
      </c>
      <c r="D790" s="775"/>
      <c r="E790" s="776" t="s">
        <v>796</v>
      </c>
      <c r="F790" s="681">
        <v>9</v>
      </c>
      <c r="G790" s="682" t="s">
        <v>227</v>
      </c>
      <c r="H790" s="682">
        <v>42</v>
      </c>
      <c r="I790" s="682" t="s">
        <v>227</v>
      </c>
      <c r="J790" s="682"/>
      <c r="K790" s="682"/>
      <c r="L790" s="683">
        <v>42</v>
      </c>
      <c r="M790" s="684" t="s">
        <v>412</v>
      </c>
      <c r="N790" s="758">
        <v>1</v>
      </c>
      <c r="O790" s="991">
        <v>1</v>
      </c>
      <c r="P790" s="991" t="e">
        <f>O790-#REF!</f>
        <v>#REF!</v>
      </c>
      <c r="Q790" s="759">
        <f t="shared" si="94"/>
        <v>0.12462659999999999</v>
      </c>
      <c r="R790" s="873">
        <v>960</v>
      </c>
      <c r="S790" s="760">
        <f t="shared" si="95"/>
        <v>119.64153599999999</v>
      </c>
      <c r="T790" s="724"/>
      <c r="U790" s="691">
        <v>2</v>
      </c>
      <c r="V790" s="686"/>
      <c r="W790" s="686"/>
    </row>
    <row r="791" spans="1:23" ht="21" customHeight="1">
      <c r="A791" s="686" t="s">
        <v>1264</v>
      </c>
      <c r="B791" s="686" t="s">
        <v>428</v>
      </c>
      <c r="C791" s="774" t="s">
        <v>428</v>
      </c>
      <c r="D791" s="775"/>
      <c r="E791" s="776" t="s">
        <v>796</v>
      </c>
      <c r="F791" s="681">
        <v>9</v>
      </c>
      <c r="G791" s="682" t="s">
        <v>227</v>
      </c>
      <c r="H791" s="682">
        <v>50</v>
      </c>
      <c r="I791" s="682" t="s">
        <v>227</v>
      </c>
      <c r="J791" s="682"/>
      <c r="K791" s="682"/>
      <c r="L791" s="683">
        <v>50</v>
      </c>
      <c r="M791" s="684" t="s">
        <v>412</v>
      </c>
      <c r="N791" s="758">
        <v>1</v>
      </c>
      <c r="O791" s="991">
        <v>1</v>
      </c>
      <c r="P791" s="991" t="e">
        <f>O791-#REF!</f>
        <v>#REF!</v>
      </c>
      <c r="Q791" s="759">
        <f t="shared" si="94"/>
        <v>0.17662499999999998</v>
      </c>
      <c r="R791" s="873">
        <v>960</v>
      </c>
      <c r="S791" s="760">
        <f t="shared" si="95"/>
        <v>169.55999999999997</v>
      </c>
      <c r="T791" s="724"/>
      <c r="U791" s="691">
        <v>2</v>
      </c>
      <c r="V791" s="686"/>
      <c r="W791" s="686"/>
    </row>
    <row r="792" spans="1:23" ht="21" customHeight="1">
      <c r="A792" s="686" t="s">
        <v>1349</v>
      </c>
      <c r="B792" s="686" t="s">
        <v>429</v>
      </c>
      <c r="C792" s="774" t="s">
        <v>429</v>
      </c>
      <c r="D792" s="775"/>
      <c r="E792" s="776" t="s">
        <v>796</v>
      </c>
      <c r="F792" s="681">
        <v>3</v>
      </c>
      <c r="G792" s="682" t="s">
        <v>227</v>
      </c>
      <c r="H792" s="682">
        <v>248</v>
      </c>
      <c r="I792" s="682" t="s">
        <v>227</v>
      </c>
      <c r="J792" s="682"/>
      <c r="K792" s="682"/>
      <c r="L792" s="683">
        <v>25</v>
      </c>
      <c r="M792" s="684" t="s">
        <v>412</v>
      </c>
      <c r="N792" s="758">
        <v>1</v>
      </c>
      <c r="O792" s="991">
        <v>1</v>
      </c>
      <c r="P792" s="991" t="e">
        <f>O792-#REF!</f>
        <v>#REF!</v>
      </c>
      <c r="Q792" s="759">
        <f t="shared" si="94"/>
        <v>0.14601</v>
      </c>
      <c r="R792" s="873">
        <v>939</v>
      </c>
      <c r="S792" s="760">
        <f t="shared" si="95"/>
        <v>137.10338999999999</v>
      </c>
      <c r="T792" s="724"/>
      <c r="U792" s="691">
        <v>2</v>
      </c>
      <c r="V792" s="686"/>
      <c r="W792" s="686"/>
    </row>
    <row r="793" spans="1:23" ht="21" customHeight="1">
      <c r="B793" s="686" t="s">
        <v>429</v>
      </c>
      <c r="C793" s="774" t="s">
        <v>429</v>
      </c>
      <c r="D793" s="775"/>
      <c r="E793" s="776" t="s">
        <v>832</v>
      </c>
      <c r="F793" s="681" t="s">
        <v>430</v>
      </c>
      <c r="G793" s="682" t="s">
        <v>227</v>
      </c>
      <c r="H793" s="682"/>
      <c r="I793" s="682"/>
      <c r="J793" s="682"/>
      <c r="K793" s="682"/>
      <c r="L793" s="683">
        <v>248</v>
      </c>
      <c r="M793" s="684"/>
      <c r="N793" s="758">
        <v>1</v>
      </c>
      <c r="O793" s="991">
        <v>1</v>
      </c>
      <c r="P793" s="991" t="e">
        <f>O793-#REF!</f>
        <v>#REF!</v>
      </c>
      <c r="Q793" s="764">
        <f>(L793/1000)*N793</f>
        <v>0.248</v>
      </c>
      <c r="R793" s="873">
        <v>747</v>
      </c>
      <c r="S793" s="760">
        <f t="shared" ref="S793:S808" si="96">N793*R793</f>
        <v>747</v>
      </c>
      <c r="T793" s="724"/>
      <c r="U793" s="691">
        <v>2</v>
      </c>
      <c r="V793" s="686"/>
      <c r="W793" s="686"/>
    </row>
    <row r="794" spans="1:23" ht="21" customHeight="1">
      <c r="A794" s="686" t="s">
        <v>1340</v>
      </c>
      <c r="B794" s="686" t="s">
        <v>431</v>
      </c>
      <c r="C794" s="774" t="s">
        <v>431</v>
      </c>
      <c r="D794" s="775"/>
      <c r="E794" s="776" t="s">
        <v>804</v>
      </c>
      <c r="F794" s="681" t="s">
        <v>356</v>
      </c>
      <c r="G794" s="682" t="s">
        <v>227</v>
      </c>
      <c r="H794" s="682" t="s">
        <v>782</v>
      </c>
      <c r="I794" s="682"/>
      <c r="J794" s="682"/>
      <c r="K794" s="682"/>
      <c r="L794" s="683"/>
      <c r="M794" s="684"/>
      <c r="N794" s="758">
        <v>1</v>
      </c>
      <c r="O794" s="991">
        <v>1</v>
      </c>
      <c r="P794" s="991" t="e">
        <f>O794-#REF!</f>
        <v>#REF!</v>
      </c>
      <c r="Q794" s="777"/>
      <c r="R794" s="873">
        <v>27.9</v>
      </c>
      <c r="S794" s="760">
        <f t="shared" si="96"/>
        <v>27.9</v>
      </c>
      <c r="T794" s="724"/>
      <c r="U794" s="691">
        <v>4</v>
      </c>
      <c r="V794" s="686"/>
      <c r="W794" s="686"/>
    </row>
    <row r="795" spans="1:23" ht="21" customHeight="1">
      <c r="A795" s="686" t="s">
        <v>1341</v>
      </c>
      <c r="B795" s="686" t="s">
        <v>431</v>
      </c>
      <c r="C795" s="774" t="s">
        <v>431</v>
      </c>
      <c r="D795" s="775"/>
      <c r="E795" s="776" t="s">
        <v>799</v>
      </c>
      <c r="F795" s="681" t="s">
        <v>356</v>
      </c>
      <c r="G795" s="682"/>
      <c r="H795" s="682"/>
      <c r="I795" s="682"/>
      <c r="J795" s="682"/>
      <c r="K795" s="682"/>
      <c r="L795" s="683"/>
      <c r="M795" s="684"/>
      <c r="N795" s="758">
        <v>1</v>
      </c>
      <c r="O795" s="991">
        <v>1</v>
      </c>
      <c r="P795" s="991" t="e">
        <f>O795-#REF!</f>
        <v>#REF!</v>
      </c>
      <c r="Q795" s="777"/>
      <c r="R795" s="873">
        <v>6.4</v>
      </c>
      <c r="S795" s="760">
        <f t="shared" si="96"/>
        <v>6.4</v>
      </c>
      <c r="T795" s="724"/>
      <c r="U795" s="691">
        <v>4</v>
      </c>
      <c r="V795" s="686"/>
      <c r="W795" s="686"/>
    </row>
    <row r="796" spans="1:23" ht="21" customHeight="1">
      <c r="A796" s="686" t="s">
        <v>1343</v>
      </c>
      <c r="B796" s="686" t="s">
        <v>431</v>
      </c>
      <c r="C796" s="774" t="s">
        <v>431</v>
      </c>
      <c r="D796" s="775"/>
      <c r="E796" s="776" t="s">
        <v>801</v>
      </c>
      <c r="F796" s="681" t="s">
        <v>356</v>
      </c>
      <c r="G796" s="682"/>
      <c r="H796" s="682"/>
      <c r="I796" s="682"/>
      <c r="J796" s="682"/>
      <c r="K796" s="682"/>
      <c r="L796" s="683"/>
      <c r="M796" s="684"/>
      <c r="N796" s="758">
        <v>2</v>
      </c>
      <c r="O796" s="991">
        <v>2</v>
      </c>
      <c r="P796" s="991" t="e">
        <f>O796-#REF!</f>
        <v>#REF!</v>
      </c>
      <c r="Q796" s="777"/>
      <c r="R796" s="873">
        <v>4.8</v>
      </c>
      <c r="S796" s="760">
        <f t="shared" si="96"/>
        <v>9.6</v>
      </c>
      <c r="T796" s="724"/>
      <c r="U796" s="691">
        <v>4</v>
      </c>
      <c r="V796" s="686"/>
      <c r="W796" s="686"/>
    </row>
    <row r="797" spans="1:23" ht="21" customHeight="1">
      <c r="A797" s="686" t="s">
        <v>1342</v>
      </c>
      <c r="B797" s="686" t="s">
        <v>431</v>
      </c>
      <c r="C797" s="774" t="s">
        <v>431</v>
      </c>
      <c r="D797" s="775"/>
      <c r="E797" s="776" t="s">
        <v>800</v>
      </c>
      <c r="F797" s="681" t="s">
        <v>356</v>
      </c>
      <c r="G797" s="682"/>
      <c r="H797" s="682"/>
      <c r="I797" s="682"/>
      <c r="J797" s="682"/>
      <c r="K797" s="682"/>
      <c r="L797" s="683"/>
      <c r="M797" s="684"/>
      <c r="N797" s="758">
        <v>1</v>
      </c>
      <c r="O797" s="991">
        <v>1</v>
      </c>
      <c r="P797" s="991" t="e">
        <f>O797-#REF!</f>
        <v>#REF!</v>
      </c>
      <c r="Q797" s="777"/>
      <c r="R797" s="873">
        <v>3.3</v>
      </c>
      <c r="S797" s="760">
        <f t="shared" si="96"/>
        <v>3.3</v>
      </c>
      <c r="T797" s="724"/>
      <c r="U797" s="691">
        <v>4</v>
      </c>
      <c r="V797" s="686"/>
      <c r="W797" s="686"/>
    </row>
    <row r="798" spans="1:23" ht="21" customHeight="1">
      <c r="A798" s="686" t="s">
        <v>1365</v>
      </c>
      <c r="B798" s="686" t="s">
        <v>432</v>
      </c>
      <c r="C798" s="774" t="s">
        <v>432</v>
      </c>
      <c r="D798" s="775"/>
      <c r="E798" s="776" t="s">
        <v>810</v>
      </c>
      <c r="F798" s="681" t="s">
        <v>780</v>
      </c>
      <c r="G798" s="682" t="s">
        <v>227</v>
      </c>
      <c r="H798" s="682" t="s">
        <v>764</v>
      </c>
      <c r="I798" s="682"/>
      <c r="J798" s="682"/>
      <c r="K798" s="682"/>
      <c r="L798" s="683"/>
      <c r="M798" s="684"/>
      <c r="N798" s="758">
        <v>1</v>
      </c>
      <c r="O798" s="991">
        <v>1</v>
      </c>
      <c r="P798" s="991" t="e">
        <f>O798-#REF!</f>
        <v>#REF!</v>
      </c>
      <c r="Q798" s="777"/>
      <c r="R798" s="873">
        <v>63</v>
      </c>
      <c r="S798" s="760">
        <f t="shared" si="96"/>
        <v>63</v>
      </c>
      <c r="T798" s="724"/>
      <c r="U798" s="691">
        <v>6</v>
      </c>
      <c r="V798" s="686"/>
      <c r="W798" s="686"/>
    </row>
    <row r="799" spans="1:23" ht="21" customHeight="1">
      <c r="A799" s="686" t="s">
        <v>1343</v>
      </c>
      <c r="B799" s="686" t="s">
        <v>432</v>
      </c>
      <c r="C799" s="774" t="s">
        <v>432</v>
      </c>
      <c r="D799" s="775"/>
      <c r="E799" s="776" t="s">
        <v>801</v>
      </c>
      <c r="F799" s="681" t="s">
        <v>356</v>
      </c>
      <c r="G799" s="682"/>
      <c r="H799" s="682"/>
      <c r="I799" s="682"/>
      <c r="J799" s="682"/>
      <c r="K799" s="682"/>
      <c r="L799" s="683"/>
      <c r="M799" s="684"/>
      <c r="N799" s="758">
        <v>1</v>
      </c>
      <c r="O799" s="991">
        <v>1</v>
      </c>
      <c r="P799" s="991" t="e">
        <f>O799-#REF!</f>
        <v>#REF!</v>
      </c>
      <c r="Q799" s="777"/>
      <c r="R799" s="873">
        <v>4.8</v>
      </c>
      <c r="S799" s="760">
        <f t="shared" si="96"/>
        <v>4.8</v>
      </c>
      <c r="T799" s="724"/>
      <c r="U799" s="691">
        <v>6</v>
      </c>
      <c r="V799" s="686"/>
      <c r="W799" s="686"/>
    </row>
    <row r="800" spans="1:23" ht="21" customHeight="1">
      <c r="A800" s="686" t="s">
        <v>1342</v>
      </c>
      <c r="B800" s="686" t="s">
        <v>432</v>
      </c>
      <c r="C800" s="774" t="s">
        <v>432</v>
      </c>
      <c r="D800" s="775"/>
      <c r="E800" s="776" t="s">
        <v>800</v>
      </c>
      <c r="F800" s="681" t="s">
        <v>356</v>
      </c>
      <c r="G800" s="682"/>
      <c r="H800" s="682"/>
      <c r="I800" s="682"/>
      <c r="J800" s="682"/>
      <c r="K800" s="682"/>
      <c r="L800" s="683"/>
      <c r="M800" s="684"/>
      <c r="N800" s="758">
        <v>1</v>
      </c>
      <c r="O800" s="991">
        <v>1</v>
      </c>
      <c r="P800" s="991" t="e">
        <f>O800-#REF!</f>
        <v>#REF!</v>
      </c>
      <c r="Q800" s="777"/>
      <c r="R800" s="873">
        <v>3.3</v>
      </c>
      <c r="S800" s="760">
        <f t="shared" si="96"/>
        <v>3.3</v>
      </c>
      <c r="T800" s="724"/>
      <c r="U800" s="691">
        <v>6</v>
      </c>
      <c r="V800" s="686"/>
      <c r="W800" s="686"/>
    </row>
    <row r="801" spans="1:23" ht="21" customHeight="1">
      <c r="A801" s="686" t="s">
        <v>1353</v>
      </c>
      <c r="B801" s="686" t="s">
        <v>433</v>
      </c>
      <c r="C801" s="774" t="s">
        <v>433</v>
      </c>
      <c r="D801" s="775"/>
      <c r="E801" s="776" t="s">
        <v>810</v>
      </c>
      <c r="F801" s="681" t="s">
        <v>762</v>
      </c>
      <c r="G801" s="682" t="s">
        <v>227</v>
      </c>
      <c r="H801" s="682" t="s">
        <v>345</v>
      </c>
      <c r="I801" s="682"/>
      <c r="J801" s="682"/>
      <c r="K801" s="682"/>
      <c r="L801" s="683"/>
      <c r="M801" s="684"/>
      <c r="N801" s="758">
        <v>1</v>
      </c>
      <c r="O801" s="991">
        <v>1</v>
      </c>
      <c r="P801" s="991" t="e">
        <f>O801-#REF!</f>
        <v>#REF!</v>
      </c>
      <c r="Q801" s="777"/>
      <c r="R801" s="873">
        <v>47.4</v>
      </c>
      <c r="S801" s="760">
        <f t="shared" si="96"/>
        <v>47.4</v>
      </c>
      <c r="T801" s="724"/>
      <c r="U801" s="691">
        <v>4</v>
      </c>
      <c r="V801" s="686"/>
      <c r="W801" s="686"/>
    </row>
    <row r="802" spans="1:23" ht="21" customHeight="1">
      <c r="A802" s="686" t="s">
        <v>1334</v>
      </c>
      <c r="B802" s="686" t="s">
        <v>433</v>
      </c>
      <c r="C802" s="774" t="s">
        <v>433</v>
      </c>
      <c r="D802" s="775"/>
      <c r="E802" s="776" t="s">
        <v>799</v>
      </c>
      <c r="F802" s="681" t="s">
        <v>341</v>
      </c>
      <c r="G802" s="682"/>
      <c r="H802" s="682"/>
      <c r="I802" s="682"/>
      <c r="J802" s="682"/>
      <c r="K802" s="682"/>
      <c r="L802" s="683"/>
      <c r="M802" s="684"/>
      <c r="N802" s="758">
        <v>1</v>
      </c>
      <c r="O802" s="991">
        <v>1</v>
      </c>
      <c r="P802" s="991" t="e">
        <f>O802-#REF!</f>
        <v>#REF!</v>
      </c>
      <c r="Q802" s="777"/>
      <c r="R802" s="873">
        <v>41.2</v>
      </c>
      <c r="S802" s="760">
        <f t="shared" si="96"/>
        <v>41.2</v>
      </c>
      <c r="T802" s="724"/>
      <c r="U802" s="691">
        <v>4</v>
      </c>
      <c r="V802" s="686"/>
      <c r="W802" s="686"/>
    </row>
    <row r="803" spans="1:23" ht="21" customHeight="1">
      <c r="A803" s="686" t="s">
        <v>1335</v>
      </c>
      <c r="B803" s="686" t="s">
        <v>433</v>
      </c>
      <c r="C803" s="774" t="s">
        <v>433</v>
      </c>
      <c r="D803" s="775"/>
      <c r="E803" s="776" t="s">
        <v>801</v>
      </c>
      <c r="F803" s="681" t="s">
        <v>341</v>
      </c>
      <c r="G803" s="682"/>
      <c r="H803" s="682"/>
      <c r="I803" s="682"/>
      <c r="J803" s="682"/>
      <c r="K803" s="682"/>
      <c r="L803" s="683"/>
      <c r="M803" s="684"/>
      <c r="N803" s="758">
        <v>2</v>
      </c>
      <c r="O803" s="991">
        <v>2</v>
      </c>
      <c r="P803" s="991" t="e">
        <f>O803-#REF!</f>
        <v>#REF!</v>
      </c>
      <c r="Q803" s="777"/>
      <c r="R803" s="873">
        <v>7.4</v>
      </c>
      <c r="S803" s="760">
        <f t="shared" si="96"/>
        <v>14.8</v>
      </c>
      <c r="T803" s="724"/>
      <c r="U803" s="691">
        <v>4</v>
      </c>
      <c r="V803" s="686"/>
      <c r="W803" s="686"/>
    </row>
    <row r="804" spans="1:23" ht="21" customHeight="1">
      <c r="A804" s="686" t="s">
        <v>1339</v>
      </c>
      <c r="B804" s="686" t="s">
        <v>433</v>
      </c>
      <c r="C804" s="774" t="s">
        <v>433</v>
      </c>
      <c r="D804" s="775"/>
      <c r="E804" s="776" t="s">
        <v>800</v>
      </c>
      <c r="F804" s="681" t="s">
        <v>341</v>
      </c>
      <c r="G804" s="682"/>
      <c r="H804" s="682"/>
      <c r="I804" s="682"/>
      <c r="J804" s="682"/>
      <c r="K804" s="682"/>
      <c r="L804" s="683"/>
      <c r="M804" s="684"/>
      <c r="N804" s="758">
        <v>1</v>
      </c>
      <c r="O804" s="991">
        <v>1</v>
      </c>
      <c r="P804" s="991" t="e">
        <f>O804-#REF!</f>
        <v>#REF!</v>
      </c>
      <c r="Q804" s="777"/>
      <c r="R804" s="873">
        <v>5.8</v>
      </c>
      <c r="S804" s="760">
        <f t="shared" si="96"/>
        <v>5.8</v>
      </c>
      <c r="T804" s="724"/>
      <c r="U804" s="691">
        <v>4</v>
      </c>
      <c r="V804" s="686"/>
      <c r="W804" s="686"/>
    </row>
    <row r="805" spans="1:23" ht="21" customHeight="1">
      <c r="A805" s="686" t="s">
        <v>1314</v>
      </c>
      <c r="B805" s="686" t="s">
        <v>434</v>
      </c>
      <c r="C805" s="774" t="s">
        <v>434</v>
      </c>
      <c r="D805" s="775"/>
      <c r="E805" s="776" t="s">
        <v>804</v>
      </c>
      <c r="F805" s="681" t="s">
        <v>330</v>
      </c>
      <c r="G805" s="682" t="s">
        <v>227</v>
      </c>
      <c r="H805" s="682" t="s">
        <v>781</v>
      </c>
      <c r="I805" s="682"/>
      <c r="J805" s="682"/>
      <c r="K805" s="682"/>
      <c r="L805" s="683"/>
      <c r="M805" s="684"/>
      <c r="N805" s="758">
        <v>1</v>
      </c>
      <c r="O805" s="991">
        <v>1</v>
      </c>
      <c r="P805" s="991" t="e">
        <f>O805-#REF!</f>
        <v>#REF!</v>
      </c>
      <c r="Q805" s="777"/>
      <c r="R805" s="873">
        <v>151.80000000000001</v>
      </c>
      <c r="S805" s="760">
        <f t="shared" si="96"/>
        <v>151.80000000000001</v>
      </c>
      <c r="T805" s="724"/>
      <c r="U805" s="691">
        <v>8</v>
      </c>
      <c r="V805" s="686"/>
      <c r="W805" s="686"/>
    </row>
    <row r="806" spans="1:23" ht="21" customHeight="1">
      <c r="A806" s="686" t="s">
        <v>1328</v>
      </c>
      <c r="B806" s="686" t="s">
        <v>434</v>
      </c>
      <c r="C806" s="774" t="s">
        <v>434</v>
      </c>
      <c r="D806" s="775"/>
      <c r="E806" s="776" t="s">
        <v>799</v>
      </c>
      <c r="F806" s="681" t="s">
        <v>330</v>
      </c>
      <c r="G806" s="682"/>
      <c r="H806" s="682"/>
      <c r="I806" s="682"/>
      <c r="J806" s="682"/>
      <c r="K806" s="682"/>
      <c r="L806" s="683"/>
      <c r="M806" s="684"/>
      <c r="N806" s="758">
        <v>1</v>
      </c>
      <c r="O806" s="991">
        <v>1</v>
      </c>
      <c r="P806" s="991" t="e">
        <f>O806-#REF!</f>
        <v>#REF!</v>
      </c>
      <c r="Q806" s="777"/>
      <c r="R806" s="873">
        <v>41.2</v>
      </c>
      <c r="S806" s="760">
        <f t="shared" si="96"/>
        <v>41.2</v>
      </c>
      <c r="T806" s="724"/>
      <c r="U806" s="691">
        <v>8</v>
      </c>
      <c r="V806" s="686"/>
      <c r="W806" s="686"/>
    </row>
    <row r="807" spans="1:23" ht="21" customHeight="1">
      <c r="A807" s="686" t="s">
        <v>1326</v>
      </c>
      <c r="B807" s="686" t="s">
        <v>434</v>
      </c>
      <c r="C807" s="774" t="s">
        <v>434</v>
      </c>
      <c r="D807" s="775"/>
      <c r="E807" s="776" t="s">
        <v>801</v>
      </c>
      <c r="F807" s="681" t="s">
        <v>330</v>
      </c>
      <c r="G807" s="682"/>
      <c r="H807" s="682"/>
      <c r="I807" s="682"/>
      <c r="J807" s="682"/>
      <c r="K807" s="682"/>
      <c r="L807" s="683"/>
      <c r="M807" s="684"/>
      <c r="N807" s="758">
        <v>2</v>
      </c>
      <c r="O807" s="991">
        <v>2</v>
      </c>
      <c r="P807" s="991" t="e">
        <f>O807-#REF!</f>
        <v>#REF!</v>
      </c>
      <c r="Q807" s="777"/>
      <c r="R807" s="873">
        <v>22.9</v>
      </c>
      <c r="S807" s="760">
        <f t="shared" si="96"/>
        <v>45.8</v>
      </c>
      <c r="T807" s="724"/>
      <c r="U807" s="691">
        <v>8</v>
      </c>
      <c r="V807" s="686"/>
      <c r="W807" s="686"/>
    </row>
    <row r="808" spans="1:23" ht="21" customHeight="1">
      <c r="A808" s="686" t="s">
        <v>1233</v>
      </c>
      <c r="B808" s="686" t="s">
        <v>434</v>
      </c>
      <c r="C808" s="774" t="s">
        <v>434</v>
      </c>
      <c r="D808" s="775"/>
      <c r="E808" s="776" t="s">
        <v>800</v>
      </c>
      <c r="F808" s="681" t="s">
        <v>330</v>
      </c>
      <c r="G808" s="682"/>
      <c r="H808" s="682"/>
      <c r="I808" s="682"/>
      <c r="J808" s="682"/>
      <c r="K808" s="682"/>
      <c r="L808" s="683"/>
      <c r="M808" s="684"/>
      <c r="N808" s="758">
        <v>1</v>
      </c>
      <c r="O808" s="991">
        <v>1</v>
      </c>
      <c r="P808" s="991" t="e">
        <f>O808-#REF!</f>
        <v>#REF!</v>
      </c>
      <c r="Q808" s="777"/>
      <c r="R808" s="873">
        <v>14</v>
      </c>
      <c r="S808" s="760">
        <f t="shared" si="96"/>
        <v>14</v>
      </c>
      <c r="T808" s="724"/>
      <c r="U808" s="691">
        <v>8</v>
      </c>
      <c r="V808" s="686"/>
      <c r="W808" s="686"/>
    </row>
    <row r="809" spans="1:23" ht="21" customHeight="1">
      <c r="A809" s="686" t="s">
        <v>1366</v>
      </c>
      <c r="B809" s="686" t="s">
        <v>435</v>
      </c>
      <c r="C809" s="774" t="s">
        <v>435</v>
      </c>
      <c r="D809" s="775"/>
      <c r="E809" s="776" t="s">
        <v>770</v>
      </c>
      <c r="F809" s="681">
        <v>3</v>
      </c>
      <c r="G809" s="682" t="s">
        <v>227</v>
      </c>
      <c r="H809" s="682">
        <v>25</v>
      </c>
      <c r="I809" s="682" t="s">
        <v>227</v>
      </c>
      <c r="J809" s="682">
        <v>25</v>
      </c>
      <c r="K809" s="682" t="s">
        <v>227</v>
      </c>
      <c r="L809" s="683">
        <v>266</v>
      </c>
      <c r="M809" s="684"/>
      <c r="N809" s="758">
        <v>1</v>
      </c>
      <c r="O809" s="991">
        <v>1</v>
      </c>
      <c r="P809" s="991" t="e">
        <f>O809-#REF!</f>
        <v>#REF!</v>
      </c>
      <c r="Q809" s="759">
        <f>L809/1000*N809*T809</f>
        <v>0.29792000000000002</v>
      </c>
      <c r="R809" s="873">
        <v>1040</v>
      </c>
      <c r="S809" s="760">
        <f>Q809*R809</f>
        <v>309.83680000000004</v>
      </c>
      <c r="T809" s="723">
        <v>1.1200000000000001</v>
      </c>
      <c r="U809" s="691">
        <v>2</v>
      </c>
      <c r="V809" s="686"/>
      <c r="W809" s="686"/>
    </row>
    <row r="810" spans="1:23" ht="21" customHeight="1">
      <c r="B810" s="686" t="s">
        <v>435</v>
      </c>
      <c r="C810" s="774" t="s">
        <v>435</v>
      </c>
      <c r="D810" s="775"/>
      <c r="E810" s="776" t="s">
        <v>832</v>
      </c>
      <c r="F810" s="681" t="s">
        <v>430</v>
      </c>
      <c r="G810" s="682" t="s">
        <v>227</v>
      </c>
      <c r="H810" s="682"/>
      <c r="I810" s="682"/>
      <c r="J810" s="682"/>
      <c r="K810" s="682"/>
      <c r="L810" s="683">
        <v>266</v>
      </c>
      <c r="M810" s="684"/>
      <c r="N810" s="758">
        <v>1</v>
      </c>
      <c r="O810" s="991">
        <v>1</v>
      </c>
      <c r="P810" s="991" t="e">
        <f>O810-#REF!</f>
        <v>#REF!</v>
      </c>
      <c r="Q810" s="764">
        <f>(L810/1000)*N810</f>
        <v>0.26600000000000001</v>
      </c>
      <c r="R810" s="873">
        <v>801</v>
      </c>
      <c r="S810" s="760">
        <f>N810*R810</f>
        <v>801</v>
      </c>
      <c r="T810" s="724"/>
      <c r="U810" s="691">
        <v>2</v>
      </c>
      <c r="V810" s="686"/>
      <c r="W810" s="686"/>
    </row>
    <row r="811" spans="1:23" ht="21" customHeight="1">
      <c r="A811" s="686" t="s">
        <v>1264</v>
      </c>
      <c r="B811" s="686" t="s">
        <v>436</v>
      </c>
      <c r="C811" s="774" t="s">
        <v>436</v>
      </c>
      <c r="D811" s="775"/>
      <c r="E811" s="776" t="s">
        <v>796</v>
      </c>
      <c r="F811" s="681">
        <v>9</v>
      </c>
      <c r="G811" s="682" t="s">
        <v>227</v>
      </c>
      <c r="H811" s="682">
        <v>1214</v>
      </c>
      <c r="I811" s="682" t="s">
        <v>227</v>
      </c>
      <c r="J811" s="682"/>
      <c r="K811" s="682"/>
      <c r="L811" s="683">
        <v>106</v>
      </c>
      <c r="M811" s="684" t="s">
        <v>412</v>
      </c>
      <c r="N811" s="758">
        <v>1</v>
      </c>
      <c r="O811" s="991">
        <v>1</v>
      </c>
      <c r="P811" s="991" t="e">
        <f>O811-#REF!</f>
        <v>#REF!</v>
      </c>
      <c r="Q811" s="759">
        <f>F811*H811*L811*0.00000785*N811</f>
        <v>9.0915245999999996</v>
      </c>
      <c r="R811" s="873">
        <v>960</v>
      </c>
      <c r="S811" s="760">
        <f>Q811*R811</f>
        <v>8727.8636159999987</v>
      </c>
      <c r="T811" s="724"/>
      <c r="U811" s="691">
        <v>2</v>
      </c>
      <c r="V811" s="686"/>
      <c r="W811" s="686"/>
    </row>
    <row r="812" spans="1:23" ht="21" customHeight="1">
      <c r="A812" s="686" t="s">
        <v>1264</v>
      </c>
      <c r="B812" s="686" t="s">
        <v>436</v>
      </c>
      <c r="C812" s="774" t="s">
        <v>436</v>
      </c>
      <c r="D812" s="775"/>
      <c r="E812" s="776" t="s">
        <v>796</v>
      </c>
      <c r="F812" s="681">
        <v>9</v>
      </c>
      <c r="G812" s="682" t="s">
        <v>227</v>
      </c>
      <c r="H812" s="682">
        <v>545</v>
      </c>
      <c r="I812" s="682" t="s">
        <v>227</v>
      </c>
      <c r="J812" s="682"/>
      <c r="K812" s="682"/>
      <c r="L812" s="683">
        <v>130</v>
      </c>
      <c r="M812" s="684" t="s">
        <v>412</v>
      </c>
      <c r="N812" s="758">
        <v>1</v>
      </c>
      <c r="O812" s="991">
        <v>1</v>
      </c>
      <c r="P812" s="991" t="e">
        <f>O812-#REF!</f>
        <v>#REF!</v>
      </c>
      <c r="Q812" s="759">
        <f>F812*H812*L812*0.00000785*N812</f>
        <v>5.0055524999999994</v>
      </c>
      <c r="R812" s="873">
        <v>960</v>
      </c>
      <c r="S812" s="760">
        <f>Q812*R812</f>
        <v>4805.3303999999998</v>
      </c>
      <c r="T812" s="724"/>
      <c r="U812" s="691">
        <v>2</v>
      </c>
      <c r="V812" s="686"/>
      <c r="W812" s="686"/>
    </row>
    <row r="813" spans="1:23" ht="21" customHeight="1">
      <c r="A813" s="686" t="s">
        <v>1264</v>
      </c>
      <c r="B813" s="686" t="s">
        <v>436</v>
      </c>
      <c r="C813" s="774" t="s">
        <v>436</v>
      </c>
      <c r="D813" s="775"/>
      <c r="E813" s="776" t="s">
        <v>796</v>
      </c>
      <c r="F813" s="681">
        <v>9</v>
      </c>
      <c r="G813" s="682" t="s">
        <v>227</v>
      </c>
      <c r="H813" s="682">
        <v>137</v>
      </c>
      <c r="I813" s="682" t="s">
        <v>227</v>
      </c>
      <c r="J813" s="682"/>
      <c r="K813" s="682"/>
      <c r="L813" s="683">
        <v>92</v>
      </c>
      <c r="M813" s="684" t="s">
        <v>412</v>
      </c>
      <c r="N813" s="758">
        <v>1</v>
      </c>
      <c r="O813" s="991">
        <v>1</v>
      </c>
      <c r="P813" s="991" t="e">
        <f>O813-#REF!</f>
        <v>#REF!</v>
      </c>
      <c r="Q813" s="759">
        <f>F813*H813*L813*0.00000785*N813</f>
        <v>0.89047259999999995</v>
      </c>
      <c r="R813" s="873">
        <v>960</v>
      </c>
      <c r="S813" s="760">
        <f>Q813*R813</f>
        <v>854.8536959999999</v>
      </c>
      <c r="T813" s="724"/>
      <c r="U813" s="691">
        <v>2</v>
      </c>
      <c r="V813" s="686"/>
      <c r="W813" s="686"/>
    </row>
    <row r="814" spans="1:23" ht="21" customHeight="1">
      <c r="A814" s="686" t="s">
        <v>1367</v>
      </c>
      <c r="B814" s="686" t="s">
        <v>437</v>
      </c>
      <c r="C814" s="774" t="s">
        <v>437</v>
      </c>
      <c r="D814" s="775"/>
      <c r="E814" s="776" t="s">
        <v>810</v>
      </c>
      <c r="F814" s="681" t="s">
        <v>766</v>
      </c>
      <c r="G814" s="682" t="s">
        <v>227</v>
      </c>
      <c r="H814" s="682" t="s">
        <v>764</v>
      </c>
      <c r="I814" s="682"/>
      <c r="J814" s="682"/>
      <c r="K814" s="682"/>
      <c r="L814" s="683"/>
      <c r="M814" s="684"/>
      <c r="N814" s="758">
        <v>1</v>
      </c>
      <c r="O814" s="991">
        <v>1</v>
      </c>
      <c r="P814" s="991" t="e">
        <f>O814-#REF!</f>
        <v>#REF!</v>
      </c>
      <c r="Q814" s="777"/>
      <c r="R814" s="873">
        <v>238</v>
      </c>
      <c r="S814" s="760">
        <f t="shared" ref="S814:S822" si="97">N814*R814</f>
        <v>238</v>
      </c>
      <c r="T814" s="724"/>
      <c r="U814" s="691">
        <v>6</v>
      </c>
      <c r="V814" s="686"/>
      <c r="W814" s="686"/>
    </row>
    <row r="815" spans="1:23" ht="21" customHeight="1">
      <c r="A815" s="686" t="s">
        <v>1345</v>
      </c>
      <c r="B815" s="686" t="s">
        <v>438</v>
      </c>
      <c r="C815" s="774" t="s">
        <v>438</v>
      </c>
      <c r="D815" s="775"/>
      <c r="E815" s="776" t="s">
        <v>804</v>
      </c>
      <c r="F815" s="681" t="s">
        <v>338</v>
      </c>
      <c r="G815" s="682" t="s">
        <v>227</v>
      </c>
      <c r="H815" s="682" t="s">
        <v>779</v>
      </c>
      <c r="I815" s="682"/>
      <c r="J815" s="682"/>
      <c r="K815" s="682"/>
      <c r="L815" s="683"/>
      <c r="M815" s="684"/>
      <c r="N815" s="758">
        <v>1</v>
      </c>
      <c r="O815" s="991">
        <v>1</v>
      </c>
      <c r="P815" s="991" t="e">
        <f>O815-#REF!</f>
        <v>#REF!</v>
      </c>
      <c r="Q815" s="777"/>
      <c r="R815" s="873">
        <v>95.1</v>
      </c>
      <c r="S815" s="760">
        <f t="shared" si="97"/>
        <v>95.1</v>
      </c>
      <c r="T815" s="724"/>
      <c r="U815" s="691">
        <v>6</v>
      </c>
      <c r="V815" s="686"/>
      <c r="W815" s="686"/>
    </row>
    <row r="816" spans="1:23" ht="21" customHeight="1">
      <c r="A816" s="686" t="s">
        <v>1239</v>
      </c>
      <c r="B816" s="686" t="s">
        <v>438</v>
      </c>
      <c r="C816" s="774" t="s">
        <v>438</v>
      </c>
      <c r="D816" s="775"/>
      <c r="E816" s="776" t="s">
        <v>799</v>
      </c>
      <c r="F816" s="681" t="s">
        <v>338</v>
      </c>
      <c r="G816" s="682"/>
      <c r="H816" s="682"/>
      <c r="I816" s="682"/>
      <c r="J816" s="682"/>
      <c r="K816" s="682"/>
      <c r="L816" s="683"/>
      <c r="M816" s="684"/>
      <c r="N816" s="758">
        <v>1</v>
      </c>
      <c r="O816" s="991">
        <v>1</v>
      </c>
      <c r="P816" s="991" t="e">
        <f>O816-#REF!</f>
        <v>#REF!</v>
      </c>
      <c r="Q816" s="777"/>
      <c r="R816" s="873">
        <v>28.7</v>
      </c>
      <c r="S816" s="760">
        <f t="shared" si="97"/>
        <v>28.7</v>
      </c>
      <c r="T816" s="724"/>
      <c r="U816" s="691">
        <v>6</v>
      </c>
      <c r="V816" s="686"/>
      <c r="W816" s="686"/>
    </row>
    <row r="817" spans="1:23" ht="21" customHeight="1">
      <c r="A817" s="686" t="s">
        <v>1237</v>
      </c>
      <c r="B817" s="686" t="s">
        <v>438</v>
      </c>
      <c r="C817" s="774" t="s">
        <v>438</v>
      </c>
      <c r="D817" s="775"/>
      <c r="E817" s="776" t="s">
        <v>801</v>
      </c>
      <c r="F817" s="681" t="s">
        <v>338</v>
      </c>
      <c r="G817" s="682"/>
      <c r="H817" s="682"/>
      <c r="I817" s="682"/>
      <c r="J817" s="682"/>
      <c r="K817" s="682"/>
      <c r="L817" s="683"/>
      <c r="M817" s="684"/>
      <c r="N817" s="758">
        <v>2</v>
      </c>
      <c r="O817" s="991">
        <v>2</v>
      </c>
      <c r="P817" s="991" t="e">
        <f>O817-#REF!</f>
        <v>#REF!</v>
      </c>
      <c r="Q817" s="777"/>
      <c r="R817" s="873">
        <v>13.5</v>
      </c>
      <c r="S817" s="760">
        <f t="shared" si="97"/>
        <v>27</v>
      </c>
      <c r="T817" s="724"/>
      <c r="U817" s="691">
        <v>6</v>
      </c>
      <c r="V817" s="686"/>
      <c r="W817" s="686"/>
    </row>
    <row r="818" spans="1:23" ht="21" customHeight="1">
      <c r="A818" s="686" t="s">
        <v>1238</v>
      </c>
      <c r="B818" s="686" t="s">
        <v>438</v>
      </c>
      <c r="C818" s="774" t="s">
        <v>438</v>
      </c>
      <c r="D818" s="775"/>
      <c r="E818" s="776" t="s">
        <v>800</v>
      </c>
      <c r="F818" s="681" t="s">
        <v>338</v>
      </c>
      <c r="G818" s="682"/>
      <c r="H818" s="682"/>
      <c r="I818" s="682"/>
      <c r="J818" s="682"/>
      <c r="K818" s="682"/>
      <c r="L818" s="683"/>
      <c r="M818" s="684"/>
      <c r="N818" s="758">
        <v>1</v>
      </c>
      <c r="O818" s="991">
        <v>1</v>
      </c>
      <c r="P818" s="991" t="e">
        <f>O818-#REF!</f>
        <v>#REF!</v>
      </c>
      <c r="Q818" s="777"/>
      <c r="R818" s="873">
        <v>9.1999999999999993</v>
      </c>
      <c r="S818" s="760">
        <f t="shared" si="97"/>
        <v>9.1999999999999993</v>
      </c>
      <c r="T818" s="724"/>
      <c r="U818" s="691">
        <v>6</v>
      </c>
      <c r="V818" s="686"/>
      <c r="W818" s="686"/>
    </row>
    <row r="819" spans="1:23" ht="21" customHeight="1">
      <c r="B819" s="686" t="s">
        <v>439</v>
      </c>
      <c r="C819" s="774" t="s">
        <v>439</v>
      </c>
      <c r="D819" s="775"/>
      <c r="E819" s="776" t="s">
        <v>828</v>
      </c>
      <c r="F819" s="681">
        <v>14</v>
      </c>
      <c r="G819" s="682" t="s">
        <v>227</v>
      </c>
      <c r="H819" s="682">
        <v>14</v>
      </c>
      <c r="I819" s="682" t="s">
        <v>227</v>
      </c>
      <c r="J819" s="682"/>
      <c r="K819" s="682"/>
      <c r="L819" s="683">
        <v>820</v>
      </c>
      <c r="M819" s="684"/>
      <c r="N819" s="758">
        <v>1</v>
      </c>
      <c r="O819" s="991">
        <v>1</v>
      </c>
      <c r="P819" s="991" t="e">
        <f>O819-#REF!</f>
        <v>#REF!</v>
      </c>
      <c r="Q819" s="759"/>
      <c r="R819" s="873">
        <v>4149</v>
      </c>
      <c r="S819" s="760">
        <f t="shared" si="97"/>
        <v>4149</v>
      </c>
      <c r="T819" s="723"/>
      <c r="U819" s="691">
        <v>2</v>
      </c>
      <c r="V819" s="686"/>
      <c r="W819" s="686"/>
    </row>
    <row r="820" spans="1:23" ht="21" customHeight="1">
      <c r="A820" s="686" t="s">
        <v>1353</v>
      </c>
      <c r="B820" s="686" t="s">
        <v>440</v>
      </c>
      <c r="C820" s="774" t="s">
        <v>440</v>
      </c>
      <c r="D820" s="775"/>
      <c r="E820" s="776" t="s">
        <v>804</v>
      </c>
      <c r="F820" s="681" t="s">
        <v>762</v>
      </c>
      <c r="G820" s="682" t="s">
        <v>227</v>
      </c>
      <c r="H820" s="682" t="s">
        <v>782</v>
      </c>
      <c r="I820" s="682"/>
      <c r="J820" s="682"/>
      <c r="K820" s="682"/>
      <c r="L820" s="683"/>
      <c r="M820" s="684"/>
      <c r="N820" s="758">
        <v>1</v>
      </c>
      <c r="O820" s="991">
        <v>1</v>
      </c>
      <c r="P820" s="991" t="e">
        <f>O820-#REF!</f>
        <v>#REF!</v>
      </c>
      <c r="Q820" s="777"/>
      <c r="R820" s="873">
        <v>47.4</v>
      </c>
      <c r="S820" s="760">
        <f t="shared" si="97"/>
        <v>47.4</v>
      </c>
      <c r="T820" s="724"/>
      <c r="U820" s="691">
        <v>12</v>
      </c>
      <c r="V820" s="686"/>
      <c r="W820" s="686"/>
    </row>
    <row r="821" spans="1:23" ht="21" customHeight="1">
      <c r="A821" s="686" t="s">
        <v>1335</v>
      </c>
      <c r="B821" s="686" t="s">
        <v>440</v>
      </c>
      <c r="C821" s="774" t="s">
        <v>440</v>
      </c>
      <c r="D821" s="775"/>
      <c r="E821" s="776" t="s">
        <v>801</v>
      </c>
      <c r="F821" s="681" t="s">
        <v>341</v>
      </c>
      <c r="G821" s="682"/>
      <c r="H821" s="682"/>
      <c r="I821" s="682"/>
      <c r="J821" s="682"/>
      <c r="K821" s="682"/>
      <c r="L821" s="683"/>
      <c r="M821" s="684"/>
      <c r="N821" s="758">
        <v>1</v>
      </c>
      <c r="O821" s="991">
        <v>1</v>
      </c>
      <c r="P821" s="991" t="e">
        <f>O821-#REF!</f>
        <v>#REF!</v>
      </c>
      <c r="Q821" s="777"/>
      <c r="R821" s="873">
        <v>7.4</v>
      </c>
      <c r="S821" s="760">
        <f t="shared" si="97"/>
        <v>7.4</v>
      </c>
      <c r="T821" s="724"/>
      <c r="U821" s="691">
        <v>12</v>
      </c>
      <c r="V821" s="686"/>
      <c r="W821" s="686"/>
    </row>
    <row r="822" spans="1:23" ht="21" customHeight="1">
      <c r="A822" s="686" t="s">
        <v>1339</v>
      </c>
      <c r="B822" s="686" t="s">
        <v>440</v>
      </c>
      <c r="C822" s="774" t="s">
        <v>440</v>
      </c>
      <c r="D822" s="775"/>
      <c r="E822" s="776" t="s">
        <v>800</v>
      </c>
      <c r="F822" s="681" t="s">
        <v>341</v>
      </c>
      <c r="G822" s="682"/>
      <c r="H822" s="682"/>
      <c r="I822" s="682"/>
      <c r="J822" s="682"/>
      <c r="K822" s="682"/>
      <c r="L822" s="683"/>
      <c r="M822" s="684"/>
      <c r="N822" s="758">
        <v>1</v>
      </c>
      <c r="O822" s="991">
        <v>1</v>
      </c>
      <c r="P822" s="991" t="e">
        <f>O822-#REF!</f>
        <v>#REF!</v>
      </c>
      <c r="Q822" s="777"/>
      <c r="R822" s="873">
        <v>5.8</v>
      </c>
      <c r="S822" s="760">
        <f t="shared" si="97"/>
        <v>5.8</v>
      </c>
      <c r="T822" s="724"/>
      <c r="U822" s="691">
        <v>12</v>
      </c>
      <c r="V822" s="686"/>
      <c r="W822" s="686"/>
    </row>
    <row r="823" spans="1:23" ht="21" customHeight="1">
      <c r="A823" s="686" t="s">
        <v>1286</v>
      </c>
      <c r="B823" s="686" t="s">
        <v>441</v>
      </c>
      <c r="C823" s="774" t="s">
        <v>441</v>
      </c>
      <c r="D823" s="775"/>
      <c r="E823" s="776" t="s">
        <v>796</v>
      </c>
      <c r="F823" s="681">
        <v>12</v>
      </c>
      <c r="G823" s="682" t="s">
        <v>227</v>
      </c>
      <c r="H823" s="682">
        <v>820</v>
      </c>
      <c r="I823" s="682" t="s">
        <v>227</v>
      </c>
      <c r="J823" s="682"/>
      <c r="K823" s="682"/>
      <c r="L823" s="683">
        <v>28</v>
      </c>
      <c r="M823" s="684" t="s">
        <v>412</v>
      </c>
      <c r="N823" s="758">
        <v>1</v>
      </c>
      <c r="O823" s="991">
        <v>1</v>
      </c>
      <c r="P823" s="991" t="e">
        <f>O823-#REF!</f>
        <v>#REF!</v>
      </c>
      <c r="Q823" s="759">
        <f>F823*H823*L823*0.00000785*N823</f>
        <v>2.1628319999999999</v>
      </c>
      <c r="R823" s="873">
        <v>1079</v>
      </c>
      <c r="S823" s="760">
        <f t="shared" ref="S823:S828" si="98">Q823*R823</f>
        <v>2333.6957279999997</v>
      </c>
      <c r="T823" s="724"/>
      <c r="U823" s="691">
        <v>2</v>
      </c>
      <c r="V823" s="686"/>
      <c r="W823" s="686"/>
    </row>
    <row r="824" spans="1:23" ht="21" customHeight="1">
      <c r="A824" s="686" t="s">
        <v>1264</v>
      </c>
      <c r="B824" s="686" t="s">
        <v>441</v>
      </c>
      <c r="C824" s="774" t="s">
        <v>441</v>
      </c>
      <c r="D824" s="775"/>
      <c r="E824" s="776" t="s">
        <v>796</v>
      </c>
      <c r="F824" s="681">
        <v>9</v>
      </c>
      <c r="G824" s="682" t="s">
        <v>227</v>
      </c>
      <c r="H824" s="682">
        <v>367.5</v>
      </c>
      <c r="I824" s="682" t="s">
        <v>227</v>
      </c>
      <c r="J824" s="682"/>
      <c r="K824" s="682"/>
      <c r="L824" s="683">
        <v>95</v>
      </c>
      <c r="M824" s="684" t="s">
        <v>412</v>
      </c>
      <c r="N824" s="758">
        <v>1</v>
      </c>
      <c r="O824" s="991">
        <v>1</v>
      </c>
      <c r="P824" s="991" t="e">
        <f>O824-#REF!</f>
        <v>#REF!</v>
      </c>
      <c r="Q824" s="759">
        <f>F824*H824*L824*0.00000785*N824</f>
        <v>2.4665681249999998</v>
      </c>
      <c r="R824" s="873">
        <v>960</v>
      </c>
      <c r="S824" s="760">
        <f t="shared" si="98"/>
        <v>2367.9053999999996</v>
      </c>
      <c r="T824" s="724"/>
      <c r="U824" s="691">
        <v>2</v>
      </c>
      <c r="V824" s="686"/>
      <c r="W824" s="686"/>
    </row>
    <row r="825" spans="1:23" ht="21" customHeight="1">
      <c r="A825" s="686" t="s">
        <v>1293</v>
      </c>
      <c r="B825" s="686" t="s">
        <v>442</v>
      </c>
      <c r="C825" s="774" t="s">
        <v>442</v>
      </c>
      <c r="D825" s="775"/>
      <c r="E825" s="776" t="s">
        <v>814</v>
      </c>
      <c r="F825" s="681">
        <v>9</v>
      </c>
      <c r="G825" s="682" t="s">
        <v>227</v>
      </c>
      <c r="H825" s="682">
        <v>65</v>
      </c>
      <c r="I825" s="682" t="s">
        <v>227</v>
      </c>
      <c r="J825" s="682"/>
      <c r="K825" s="682"/>
      <c r="L825" s="683">
        <v>3902</v>
      </c>
      <c r="M825" s="684" t="s">
        <v>412</v>
      </c>
      <c r="N825" s="758">
        <v>1</v>
      </c>
      <c r="O825" s="991">
        <v>1</v>
      </c>
      <c r="P825" s="991" t="e">
        <f>O825-#REF!</f>
        <v>#REF!</v>
      </c>
      <c r="Q825" s="759">
        <f>L825/1000*N825*T825</f>
        <v>17.91018</v>
      </c>
      <c r="R825" s="873">
        <v>1020</v>
      </c>
      <c r="S825" s="760">
        <f t="shared" si="98"/>
        <v>18268.383600000001</v>
      </c>
      <c r="T825" s="723">
        <v>4.59</v>
      </c>
      <c r="U825" s="691">
        <v>1</v>
      </c>
      <c r="V825" s="686"/>
      <c r="W825" s="686"/>
    </row>
    <row r="826" spans="1:23" ht="21" customHeight="1">
      <c r="A826" s="686" t="s">
        <v>1293</v>
      </c>
      <c r="B826" s="686" t="s">
        <v>442</v>
      </c>
      <c r="C826" s="774" t="s">
        <v>442</v>
      </c>
      <c r="D826" s="775"/>
      <c r="E826" s="776" t="s">
        <v>814</v>
      </c>
      <c r="F826" s="681">
        <v>9</v>
      </c>
      <c r="G826" s="682" t="s">
        <v>227</v>
      </c>
      <c r="H826" s="682">
        <v>32</v>
      </c>
      <c r="I826" s="682" t="s">
        <v>227</v>
      </c>
      <c r="J826" s="682"/>
      <c r="K826" s="682"/>
      <c r="L826" s="683">
        <v>3902</v>
      </c>
      <c r="M826" s="684" t="s">
        <v>412</v>
      </c>
      <c r="N826" s="758">
        <v>1</v>
      </c>
      <c r="O826" s="991">
        <v>1</v>
      </c>
      <c r="P826" s="991" t="e">
        <f>O826-#REF!</f>
        <v>#REF!</v>
      </c>
      <c r="Q826" s="759">
        <f>L826/1000*N826*T826</f>
        <v>8.8185199999999995</v>
      </c>
      <c r="R826" s="873">
        <v>1020</v>
      </c>
      <c r="S826" s="760">
        <f t="shared" si="98"/>
        <v>8994.8904000000002</v>
      </c>
      <c r="T826" s="723">
        <v>2.2599999999999998</v>
      </c>
      <c r="U826" s="691">
        <v>1</v>
      </c>
      <c r="V826" s="686"/>
      <c r="W826" s="686"/>
    </row>
    <row r="827" spans="1:23" ht="21" customHeight="1">
      <c r="A827" s="686" t="s">
        <v>1264</v>
      </c>
      <c r="B827" s="686" t="s">
        <v>442</v>
      </c>
      <c r="C827" s="774" t="s">
        <v>442</v>
      </c>
      <c r="D827" s="775"/>
      <c r="E827" s="776" t="s">
        <v>796</v>
      </c>
      <c r="F827" s="681">
        <v>9</v>
      </c>
      <c r="G827" s="682" t="s">
        <v>227</v>
      </c>
      <c r="H827" s="682">
        <v>24</v>
      </c>
      <c r="I827" s="682" t="s">
        <v>227</v>
      </c>
      <c r="J827" s="682"/>
      <c r="K827" s="682"/>
      <c r="L827" s="683">
        <v>48</v>
      </c>
      <c r="M827" s="684"/>
      <c r="N827" s="758">
        <v>4</v>
      </c>
      <c r="O827" s="991">
        <v>4</v>
      </c>
      <c r="P827" s="991" t="e">
        <f>O827-#REF!</f>
        <v>#REF!</v>
      </c>
      <c r="Q827" s="759">
        <f>F827*H827*L827*0.00000785*N827</f>
        <v>0.32555519999999999</v>
      </c>
      <c r="R827" s="873">
        <v>960</v>
      </c>
      <c r="S827" s="760">
        <f t="shared" si="98"/>
        <v>312.53299199999998</v>
      </c>
      <c r="T827" s="724"/>
      <c r="U827" s="691">
        <v>1</v>
      </c>
      <c r="V827" s="686"/>
      <c r="W827" s="686"/>
    </row>
    <row r="828" spans="1:23" ht="21" customHeight="1">
      <c r="A828" s="686" t="s">
        <v>1293</v>
      </c>
      <c r="B828" s="686" t="s">
        <v>443</v>
      </c>
      <c r="C828" s="774" t="s">
        <v>443</v>
      </c>
      <c r="D828" s="775"/>
      <c r="E828" s="776" t="s">
        <v>814</v>
      </c>
      <c r="F828" s="681">
        <v>9</v>
      </c>
      <c r="G828" s="682" t="s">
        <v>227</v>
      </c>
      <c r="H828" s="682">
        <v>65</v>
      </c>
      <c r="I828" s="682" t="s">
        <v>227</v>
      </c>
      <c r="J828" s="682"/>
      <c r="K828" s="682"/>
      <c r="L828" s="683">
        <v>3902</v>
      </c>
      <c r="M828" s="684" t="s">
        <v>412</v>
      </c>
      <c r="N828" s="758">
        <v>1</v>
      </c>
      <c r="O828" s="991">
        <v>1</v>
      </c>
      <c r="P828" s="991" t="e">
        <f>O828-#REF!</f>
        <v>#REF!</v>
      </c>
      <c r="Q828" s="759">
        <f>L828/1000*N828*T828</f>
        <v>17.91018</v>
      </c>
      <c r="R828" s="873">
        <v>1020</v>
      </c>
      <c r="S828" s="760">
        <f t="shared" si="98"/>
        <v>18268.383600000001</v>
      </c>
      <c r="T828" s="723">
        <v>4.59</v>
      </c>
      <c r="U828" s="691">
        <v>1</v>
      </c>
      <c r="V828" s="686"/>
      <c r="W828" s="686"/>
    </row>
    <row r="829" spans="1:23" ht="21" customHeight="1">
      <c r="A829" s="686" t="s">
        <v>1354</v>
      </c>
      <c r="B829" s="686" t="s">
        <v>444</v>
      </c>
      <c r="C829" s="774" t="s">
        <v>444</v>
      </c>
      <c r="D829" s="775"/>
      <c r="E829" s="776" t="s">
        <v>804</v>
      </c>
      <c r="F829" s="681" t="s">
        <v>338</v>
      </c>
      <c r="G829" s="682" t="s">
        <v>227</v>
      </c>
      <c r="H829" s="682" t="s">
        <v>782</v>
      </c>
      <c r="I829" s="682"/>
      <c r="J829" s="682"/>
      <c r="K829" s="682"/>
      <c r="L829" s="683"/>
      <c r="M829" s="684"/>
      <c r="N829" s="758">
        <v>1</v>
      </c>
      <c r="O829" s="991">
        <v>1</v>
      </c>
      <c r="P829" s="991" t="e">
        <f>O829-#REF!</f>
        <v>#REF!</v>
      </c>
      <c r="Q829" s="777"/>
      <c r="R829" s="873">
        <v>82.5</v>
      </c>
      <c r="S829" s="760">
        <f>N829*R829</f>
        <v>82.5</v>
      </c>
      <c r="T829" s="724"/>
      <c r="U829" s="691">
        <v>4</v>
      </c>
      <c r="V829" s="686"/>
      <c r="W829" s="686"/>
    </row>
    <row r="830" spans="1:23" ht="21" customHeight="1">
      <c r="A830" s="686" t="s">
        <v>1237</v>
      </c>
      <c r="B830" s="686" t="s">
        <v>444</v>
      </c>
      <c r="C830" s="774" t="s">
        <v>444</v>
      </c>
      <c r="D830" s="775"/>
      <c r="E830" s="776" t="s">
        <v>801</v>
      </c>
      <c r="F830" s="681" t="s">
        <v>338</v>
      </c>
      <c r="G830" s="682"/>
      <c r="H830" s="682"/>
      <c r="I830" s="682"/>
      <c r="J830" s="682"/>
      <c r="K830" s="682"/>
      <c r="L830" s="683"/>
      <c r="M830" s="684"/>
      <c r="N830" s="758">
        <v>1</v>
      </c>
      <c r="O830" s="991">
        <v>1</v>
      </c>
      <c r="P830" s="991" t="e">
        <f>O830-#REF!</f>
        <v>#REF!</v>
      </c>
      <c r="Q830" s="777"/>
      <c r="R830" s="873">
        <v>13.5</v>
      </c>
      <c r="S830" s="760">
        <f>N830*R830</f>
        <v>13.5</v>
      </c>
      <c r="T830" s="724"/>
      <c r="U830" s="691">
        <v>4</v>
      </c>
      <c r="V830" s="686"/>
      <c r="W830" s="686"/>
    </row>
    <row r="831" spans="1:23" ht="21" customHeight="1">
      <c r="A831" s="686" t="s">
        <v>1238</v>
      </c>
      <c r="B831" s="686" t="s">
        <v>444</v>
      </c>
      <c r="C831" s="774" t="s">
        <v>444</v>
      </c>
      <c r="D831" s="775"/>
      <c r="E831" s="776" t="s">
        <v>800</v>
      </c>
      <c r="F831" s="681" t="s">
        <v>338</v>
      </c>
      <c r="G831" s="682"/>
      <c r="H831" s="682"/>
      <c r="I831" s="682"/>
      <c r="J831" s="682"/>
      <c r="K831" s="682"/>
      <c r="L831" s="683"/>
      <c r="M831" s="684"/>
      <c r="N831" s="758">
        <v>1</v>
      </c>
      <c r="O831" s="991">
        <v>1</v>
      </c>
      <c r="P831" s="991" t="e">
        <f>O831-#REF!</f>
        <v>#REF!</v>
      </c>
      <c r="Q831" s="777"/>
      <c r="R831" s="873">
        <v>9.1999999999999993</v>
      </c>
      <c r="S831" s="760">
        <f>N831*R831</f>
        <v>9.1999999999999993</v>
      </c>
      <c r="T831" s="724"/>
      <c r="U831" s="691">
        <v>4</v>
      </c>
      <c r="V831" s="686"/>
      <c r="W831" s="686"/>
    </row>
    <row r="832" spans="1:23" ht="21" customHeight="1">
      <c r="A832" s="686" t="s">
        <v>1221</v>
      </c>
      <c r="B832" s="686" t="s">
        <v>445</v>
      </c>
      <c r="C832" s="774" t="s">
        <v>445</v>
      </c>
      <c r="D832" s="775"/>
      <c r="E832" s="776" t="s">
        <v>796</v>
      </c>
      <c r="F832" s="681">
        <v>6</v>
      </c>
      <c r="G832" s="682" t="s">
        <v>227</v>
      </c>
      <c r="H832" s="682">
        <v>32</v>
      </c>
      <c r="I832" s="682" t="s">
        <v>227</v>
      </c>
      <c r="J832" s="682"/>
      <c r="K832" s="682"/>
      <c r="L832" s="683">
        <v>65</v>
      </c>
      <c r="M832" s="684" t="s">
        <v>412</v>
      </c>
      <c r="N832" s="758">
        <v>1</v>
      </c>
      <c r="O832" s="991">
        <v>1</v>
      </c>
      <c r="P832" s="991" t="e">
        <f>O832-#REF!</f>
        <v>#REF!</v>
      </c>
      <c r="Q832" s="759">
        <f>F832*H832*L832*0.00000785*N832</f>
        <v>9.7967999999999986E-2</v>
      </c>
      <c r="R832" s="873">
        <v>939</v>
      </c>
      <c r="S832" s="760">
        <f>Q832*R832</f>
        <v>91.991951999999984</v>
      </c>
      <c r="T832" s="724"/>
      <c r="U832" s="691">
        <v>5</v>
      </c>
      <c r="V832" s="686"/>
      <c r="W832" s="686"/>
    </row>
    <row r="833" spans="1:23" ht="21" customHeight="1">
      <c r="A833" s="686" t="s">
        <v>1221</v>
      </c>
      <c r="B833" s="686" t="s">
        <v>445</v>
      </c>
      <c r="C833" s="774" t="s">
        <v>445</v>
      </c>
      <c r="D833" s="775"/>
      <c r="E833" s="776" t="s">
        <v>796</v>
      </c>
      <c r="F833" s="681">
        <v>6</v>
      </c>
      <c r="G833" s="682" t="s">
        <v>227</v>
      </c>
      <c r="H833" s="682">
        <v>262</v>
      </c>
      <c r="I833" s="682" t="s">
        <v>227</v>
      </c>
      <c r="J833" s="682"/>
      <c r="K833" s="682"/>
      <c r="L833" s="683">
        <v>35</v>
      </c>
      <c r="M833" s="684" t="s">
        <v>412</v>
      </c>
      <c r="N833" s="758">
        <v>1</v>
      </c>
      <c r="O833" s="991">
        <v>1</v>
      </c>
      <c r="P833" s="991" t="e">
        <f>O833-#REF!</f>
        <v>#REF!</v>
      </c>
      <c r="Q833" s="759">
        <f>F833*H833*L833*0.00000785*N833</f>
        <v>0.43190699999999999</v>
      </c>
      <c r="R833" s="873">
        <v>939</v>
      </c>
      <c r="S833" s="760">
        <f>Q833*R833</f>
        <v>405.56067300000001</v>
      </c>
      <c r="T833" s="724"/>
      <c r="U833" s="691">
        <v>5</v>
      </c>
      <c r="V833" s="686"/>
      <c r="W833" s="686"/>
    </row>
    <row r="834" spans="1:23" ht="21" customHeight="1">
      <c r="A834" s="686" t="s">
        <v>1221</v>
      </c>
      <c r="B834" s="686" t="s">
        <v>445</v>
      </c>
      <c r="C834" s="774" t="s">
        <v>445</v>
      </c>
      <c r="D834" s="775"/>
      <c r="E834" s="776" t="s">
        <v>796</v>
      </c>
      <c r="F834" s="681">
        <v>6</v>
      </c>
      <c r="G834" s="682" t="s">
        <v>227</v>
      </c>
      <c r="H834" s="682">
        <v>65</v>
      </c>
      <c r="I834" s="682" t="s">
        <v>227</v>
      </c>
      <c r="J834" s="682"/>
      <c r="K834" s="682"/>
      <c r="L834" s="683">
        <v>30</v>
      </c>
      <c r="M834" s="684" t="s">
        <v>412</v>
      </c>
      <c r="N834" s="758">
        <v>1</v>
      </c>
      <c r="O834" s="991">
        <v>1</v>
      </c>
      <c r="P834" s="991" t="e">
        <f>O834-#REF!</f>
        <v>#REF!</v>
      </c>
      <c r="Q834" s="759">
        <f>F834*H834*L834*0.00000785*N834</f>
        <v>9.1844999999999996E-2</v>
      </c>
      <c r="R834" s="873">
        <v>939</v>
      </c>
      <c r="S834" s="760">
        <f>Q834*R834</f>
        <v>86.242454999999993</v>
      </c>
      <c r="T834" s="724"/>
      <c r="U834" s="691">
        <v>5</v>
      </c>
      <c r="V834" s="686"/>
      <c r="W834" s="686"/>
    </row>
    <row r="835" spans="1:23" ht="21" customHeight="1">
      <c r="A835" s="686" t="s">
        <v>1245</v>
      </c>
      <c r="B835" s="686" t="s">
        <v>446</v>
      </c>
      <c r="C835" s="774" t="s">
        <v>446</v>
      </c>
      <c r="D835" s="775"/>
      <c r="E835" s="776" t="s">
        <v>804</v>
      </c>
      <c r="F835" s="681" t="s">
        <v>341</v>
      </c>
      <c r="G835" s="682" t="s">
        <v>227</v>
      </c>
      <c r="H835" s="682" t="s">
        <v>348</v>
      </c>
      <c r="I835" s="682"/>
      <c r="J835" s="682"/>
      <c r="K835" s="682"/>
      <c r="L835" s="683"/>
      <c r="M835" s="684"/>
      <c r="N835" s="758">
        <v>1</v>
      </c>
      <c r="O835" s="991">
        <v>1</v>
      </c>
      <c r="P835" s="991" t="e">
        <f>O835-#REF!</f>
        <v>#REF!</v>
      </c>
      <c r="Q835" s="777"/>
      <c r="R835" s="873">
        <v>42.9</v>
      </c>
      <c r="S835" s="760">
        <f>N835*R835</f>
        <v>42.9</v>
      </c>
      <c r="T835" s="724"/>
      <c r="U835" s="691">
        <v>24</v>
      </c>
      <c r="V835" s="686"/>
      <c r="W835" s="686"/>
    </row>
    <row r="836" spans="1:23" ht="21" customHeight="1">
      <c r="A836" s="686" t="s">
        <v>1335</v>
      </c>
      <c r="B836" s="686" t="s">
        <v>446</v>
      </c>
      <c r="C836" s="774" t="s">
        <v>446</v>
      </c>
      <c r="D836" s="775"/>
      <c r="E836" s="776" t="s">
        <v>801</v>
      </c>
      <c r="F836" s="681" t="s">
        <v>341</v>
      </c>
      <c r="G836" s="682"/>
      <c r="H836" s="682"/>
      <c r="I836" s="682"/>
      <c r="J836" s="682"/>
      <c r="K836" s="682"/>
      <c r="L836" s="683"/>
      <c r="M836" s="684"/>
      <c r="N836" s="758">
        <v>1</v>
      </c>
      <c r="O836" s="991">
        <v>1</v>
      </c>
      <c r="P836" s="991" t="e">
        <f>O836-#REF!</f>
        <v>#REF!</v>
      </c>
      <c r="Q836" s="777"/>
      <c r="R836" s="873">
        <v>7.4</v>
      </c>
      <c r="S836" s="760">
        <f>N836*R836</f>
        <v>7.4</v>
      </c>
      <c r="T836" s="724"/>
      <c r="U836" s="691">
        <v>24</v>
      </c>
      <c r="V836" s="686"/>
      <c r="W836" s="686"/>
    </row>
    <row r="837" spans="1:23" ht="21" customHeight="1">
      <c r="A837" s="686" t="s">
        <v>1339</v>
      </c>
      <c r="B837" s="686" t="s">
        <v>446</v>
      </c>
      <c r="C837" s="774" t="s">
        <v>446</v>
      </c>
      <c r="D837" s="775"/>
      <c r="E837" s="776" t="s">
        <v>800</v>
      </c>
      <c r="F837" s="681" t="s">
        <v>341</v>
      </c>
      <c r="G837" s="682"/>
      <c r="H837" s="682"/>
      <c r="I837" s="682"/>
      <c r="J837" s="682"/>
      <c r="K837" s="682"/>
      <c r="L837" s="683"/>
      <c r="M837" s="684"/>
      <c r="N837" s="758">
        <v>1</v>
      </c>
      <c r="O837" s="991">
        <v>1</v>
      </c>
      <c r="P837" s="991" t="e">
        <f>O837-#REF!</f>
        <v>#REF!</v>
      </c>
      <c r="Q837" s="777"/>
      <c r="R837" s="873">
        <v>5.8</v>
      </c>
      <c r="S837" s="760">
        <f>N837*R837</f>
        <v>5.8</v>
      </c>
      <c r="T837" s="724"/>
      <c r="U837" s="691">
        <v>24</v>
      </c>
      <c r="V837" s="686"/>
      <c r="W837" s="686"/>
    </row>
    <row r="838" spans="1:23" ht="21" customHeight="1">
      <c r="A838" s="686" t="s">
        <v>1221</v>
      </c>
      <c r="B838" s="686" t="s">
        <v>447</v>
      </c>
      <c r="C838" s="774" t="s">
        <v>447</v>
      </c>
      <c r="D838" s="775"/>
      <c r="E838" s="776" t="s">
        <v>796</v>
      </c>
      <c r="F838" s="681">
        <v>6</v>
      </c>
      <c r="G838" s="682" t="s">
        <v>227</v>
      </c>
      <c r="H838" s="682">
        <v>36</v>
      </c>
      <c r="I838" s="682" t="s">
        <v>227</v>
      </c>
      <c r="J838" s="682"/>
      <c r="K838" s="682"/>
      <c r="L838" s="683">
        <v>27</v>
      </c>
      <c r="M838" s="684" t="s">
        <v>412</v>
      </c>
      <c r="N838" s="758">
        <v>1</v>
      </c>
      <c r="O838" s="991">
        <v>1</v>
      </c>
      <c r="P838" s="991" t="e">
        <f>O838-#REF!</f>
        <v>#REF!</v>
      </c>
      <c r="Q838" s="759">
        <f>F838*H838*L838*0.00000785*N838</f>
        <v>4.5781199999999994E-2</v>
      </c>
      <c r="R838" s="873">
        <v>939</v>
      </c>
      <c r="S838" s="760">
        <f>Q838*R838</f>
        <v>42.988546799999995</v>
      </c>
      <c r="T838" s="724"/>
      <c r="U838" s="691">
        <v>3</v>
      </c>
      <c r="V838" s="686"/>
      <c r="W838" s="686"/>
    </row>
    <row r="839" spans="1:23" ht="21" customHeight="1">
      <c r="A839" s="686" t="s">
        <v>1221</v>
      </c>
      <c r="B839" s="686" t="s">
        <v>448</v>
      </c>
      <c r="C839" s="774" t="s">
        <v>448</v>
      </c>
      <c r="D839" s="775"/>
      <c r="E839" s="776" t="s">
        <v>796</v>
      </c>
      <c r="F839" s="681">
        <v>6</v>
      </c>
      <c r="G839" s="682" t="s">
        <v>227</v>
      </c>
      <c r="H839" s="682">
        <v>30</v>
      </c>
      <c r="I839" s="682" t="s">
        <v>227</v>
      </c>
      <c r="J839" s="682"/>
      <c r="K839" s="682"/>
      <c r="L839" s="683">
        <v>17</v>
      </c>
      <c r="M839" s="684" t="s">
        <v>412</v>
      </c>
      <c r="N839" s="758">
        <v>1</v>
      </c>
      <c r="O839" s="991">
        <v>1</v>
      </c>
      <c r="P839" s="991" t="e">
        <f>O839-#REF!</f>
        <v>#REF!</v>
      </c>
      <c r="Q839" s="759">
        <f>F839*H839*L839*0.00000785*N839</f>
        <v>2.4020999999999997E-2</v>
      </c>
      <c r="R839" s="873">
        <v>939</v>
      </c>
      <c r="S839" s="760">
        <f>Q839*R839</f>
        <v>22.555718999999996</v>
      </c>
      <c r="T839" s="724"/>
      <c r="U839" s="691">
        <v>3</v>
      </c>
      <c r="V839" s="686"/>
      <c r="W839" s="686"/>
    </row>
    <row r="840" spans="1:23" ht="21" customHeight="1">
      <c r="A840" s="686" t="s">
        <v>1340</v>
      </c>
      <c r="B840" s="686" t="s">
        <v>449</v>
      </c>
      <c r="C840" s="774" t="s">
        <v>449</v>
      </c>
      <c r="D840" s="775"/>
      <c r="E840" s="776" t="s">
        <v>810</v>
      </c>
      <c r="F840" s="681" t="s">
        <v>356</v>
      </c>
      <c r="G840" s="682" t="s">
        <v>227</v>
      </c>
      <c r="H840" s="682" t="s">
        <v>345</v>
      </c>
      <c r="I840" s="682"/>
      <c r="J840" s="682"/>
      <c r="K840" s="682"/>
      <c r="L840" s="683"/>
      <c r="M840" s="684"/>
      <c r="N840" s="758">
        <v>1</v>
      </c>
      <c r="O840" s="991">
        <v>1</v>
      </c>
      <c r="P840" s="991" t="e">
        <f>O840-#REF!</f>
        <v>#REF!</v>
      </c>
      <c r="Q840" s="777"/>
      <c r="R840" s="873">
        <v>27.9</v>
      </c>
      <c r="S840" s="760">
        <f>N840*R840</f>
        <v>27.9</v>
      </c>
      <c r="T840" s="724"/>
      <c r="U840" s="691">
        <v>6</v>
      </c>
      <c r="V840" s="686"/>
      <c r="W840" s="686"/>
    </row>
    <row r="841" spans="1:23" ht="21" customHeight="1">
      <c r="A841" s="686" t="s">
        <v>1341</v>
      </c>
      <c r="B841" s="686" t="s">
        <v>449</v>
      </c>
      <c r="C841" s="774" t="s">
        <v>449</v>
      </c>
      <c r="D841" s="775"/>
      <c r="E841" s="776" t="s">
        <v>799</v>
      </c>
      <c r="F841" s="681" t="s">
        <v>356</v>
      </c>
      <c r="G841" s="682"/>
      <c r="H841" s="682"/>
      <c r="I841" s="682"/>
      <c r="J841" s="682"/>
      <c r="K841" s="682"/>
      <c r="L841" s="683"/>
      <c r="M841" s="684"/>
      <c r="N841" s="758">
        <v>1</v>
      </c>
      <c r="O841" s="991">
        <v>1</v>
      </c>
      <c r="P841" s="991" t="e">
        <f>O841-#REF!</f>
        <v>#REF!</v>
      </c>
      <c r="Q841" s="777"/>
      <c r="R841" s="873">
        <v>6.4</v>
      </c>
      <c r="S841" s="760">
        <f>N841*R841</f>
        <v>6.4</v>
      </c>
      <c r="T841" s="724"/>
      <c r="U841" s="691">
        <v>6</v>
      </c>
      <c r="V841" s="686"/>
      <c r="W841" s="686"/>
    </row>
    <row r="842" spans="1:23" ht="21" customHeight="1">
      <c r="A842" s="686" t="s">
        <v>1343</v>
      </c>
      <c r="B842" s="686" t="s">
        <v>449</v>
      </c>
      <c r="C842" s="774" t="s">
        <v>449</v>
      </c>
      <c r="D842" s="775"/>
      <c r="E842" s="776" t="s">
        <v>801</v>
      </c>
      <c r="F842" s="681" t="s">
        <v>356</v>
      </c>
      <c r="G842" s="682"/>
      <c r="H842" s="682"/>
      <c r="I842" s="682"/>
      <c r="J842" s="682"/>
      <c r="K842" s="682"/>
      <c r="L842" s="683"/>
      <c r="M842" s="684"/>
      <c r="N842" s="758">
        <v>2</v>
      </c>
      <c r="O842" s="991">
        <v>2</v>
      </c>
      <c r="P842" s="991" t="e">
        <f>O842-#REF!</f>
        <v>#REF!</v>
      </c>
      <c r="Q842" s="777"/>
      <c r="R842" s="873">
        <v>4.8</v>
      </c>
      <c r="S842" s="760">
        <f>N842*R842</f>
        <v>9.6</v>
      </c>
      <c r="T842" s="724"/>
      <c r="U842" s="691">
        <v>6</v>
      </c>
      <c r="V842" s="686"/>
      <c r="W842" s="686"/>
    </row>
    <row r="843" spans="1:23" ht="21" customHeight="1">
      <c r="A843" s="686" t="s">
        <v>1342</v>
      </c>
      <c r="B843" s="686" t="s">
        <v>449</v>
      </c>
      <c r="C843" s="774" t="s">
        <v>449</v>
      </c>
      <c r="D843" s="775"/>
      <c r="E843" s="776" t="s">
        <v>800</v>
      </c>
      <c r="F843" s="681" t="s">
        <v>356</v>
      </c>
      <c r="G843" s="682"/>
      <c r="H843" s="682"/>
      <c r="I843" s="682"/>
      <c r="J843" s="682"/>
      <c r="K843" s="682"/>
      <c r="L843" s="683"/>
      <c r="M843" s="684"/>
      <c r="N843" s="758">
        <v>1</v>
      </c>
      <c r="O843" s="991">
        <v>1</v>
      </c>
      <c r="P843" s="991" t="e">
        <f>O843-#REF!</f>
        <v>#REF!</v>
      </c>
      <c r="Q843" s="777"/>
      <c r="R843" s="873">
        <v>3.3</v>
      </c>
      <c r="S843" s="760">
        <f>N843*R843</f>
        <v>3.3</v>
      </c>
      <c r="T843" s="724"/>
      <c r="U843" s="691">
        <v>6</v>
      </c>
      <c r="V843" s="686"/>
      <c r="W843" s="686"/>
    </row>
    <row r="844" spans="1:23" ht="21" customHeight="1">
      <c r="A844" s="686" t="s">
        <v>1365</v>
      </c>
      <c r="B844" s="686" t="s">
        <v>450</v>
      </c>
      <c r="C844" s="774" t="s">
        <v>450</v>
      </c>
      <c r="D844" s="775"/>
      <c r="E844" s="776" t="s">
        <v>810</v>
      </c>
      <c r="F844" s="681" t="s">
        <v>356</v>
      </c>
      <c r="G844" s="682" t="s">
        <v>227</v>
      </c>
      <c r="H844" s="682" t="s">
        <v>763</v>
      </c>
      <c r="I844" s="682"/>
      <c r="J844" s="682"/>
      <c r="K844" s="682"/>
      <c r="L844" s="683"/>
      <c r="M844" s="684"/>
      <c r="N844" s="758">
        <v>1</v>
      </c>
      <c r="O844" s="991">
        <v>1</v>
      </c>
      <c r="P844" s="991" t="e">
        <f>O844-#REF!</f>
        <v>#REF!</v>
      </c>
      <c r="Q844" s="777"/>
      <c r="R844" s="873">
        <v>63</v>
      </c>
      <c r="S844" s="760">
        <f>N844*R844</f>
        <v>63</v>
      </c>
      <c r="T844" s="724"/>
      <c r="U844" s="691">
        <v>6</v>
      </c>
      <c r="V844" s="686"/>
      <c r="W844" s="686"/>
    </row>
    <row r="845" spans="1:23" ht="21" customHeight="1">
      <c r="A845" s="686" t="s">
        <v>1261</v>
      </c>
      <c r="B845" s="686" t="s">
        <v>451</v>
      </c>
      <c r="C845" s="774" t="s">
        <v>451</v>
      </c>
      <c r="D845" s="775"/>
      <c r="E845" s="776" t="s">
        <v>812</v>
      </c>
      <c r="F845" s="681" t="s">
        <v>786</v>
      </c>
      <c r="G845" s="682" t="s">
        <v>227</v>
      </c>
      <c r="H845" s="682"/>
      <c r="I845" s="682"/>
      <c r="J845" s="682"/>
      <c r="K845" s="682"/>
      <c r="L845" s="683">
        <v>136</v>
      </c>
      <c r="M845" s="684"/>
      <c r="N845" s="758">
        <v>1</v>
      </c>
      <c r="O845" s="991">
        <v>1</v>
      </c>
      <c r="P845" s="991" t="e">
        <f>O845-#REF!</f>
        <v>#REF!</v>
      </c>
      <c r="Q845" s="764">
        <f>L845/1000*N845</f>
        <v>0.13600000000000001</v>
      </c>
      <c r="R845" s="873">
        <v>5641</v>
      </c>
      <c r="S845" s="760">
        <f t="shared" ref="S845:S857" si="99">Q845*R845</f>
        <v>767.17600000000004</v>
      </c>
      <c r="T845" s="724"/>
      <c r="U845" s="691">
        <f>Y5-U848</f>
        <v>10</v>
      </c>
      <c r="V845" s="686"/>
      <c r="W845" s="686"/>
    </row>
    <row r="846" spans="1:23" ht="21" customHeight="1">
      <c r="A846" s="686" t="s">
        <v>1271</v>
      </c>
      <c r="B846" s="686" t="s">
        <v>451</v>
      </c>
      <c r="C846" s="774" t="s">
        <v>451</v>
      </c>
      <c r="D846" s="775"/>
      <c r="E846" s="776" t="s">
        <v>796</v>
      </c>
      <c r="F846" s="681">
        <v>1</v>
      </c>
      <c r="G846" s="682" t="s">
        <v>227</v>
      </c>
      <c r="H846" s="682">
        <v>216</v>
      </c>
      <c r="I846" s="682" t="s">
        <v>227</v>
      </c>
      <c r="J846" s="682"/>
      <c r="K846" s="682"/>
      <c r="L846" s="683">
        <v>120</v>
      </c>
      <c r="M846" s="684" t="s">
        <v>228</v>
      </c>
      <c r="N846" s="758">
        <v>2</v>
      </c>
      <c r="O846" s="991">
        <v>2</v>
      </c>
      <c r="P846" s="991" t="e">
        <f>O846-#REF!</f>
        <v>#REF!</v>
      </c>
      <c r="Q846" s="759">
        <f>F846*H846*L846*0.00000793*N846</f>
        <v>0.41109119999999999</v>
      </c>
      <c r="R846" s="873">
        <v>4200</v>
      </c>
      <c r="S846" s="760">
        <f t="shared" si="99"/>
        <v>1726.58304</v>
      </c>
      <c r="T846" s="724"/>
      <c r="U846" s="691">
        <f>U845</f>
        <v>10</v>
      </c>
      <c r="V846" s="686"/>
      <c r="W846" s="686"/>
    </row>
    <row r="847" spans="1:23" ht="21" customHeight="1">
      <c r="A847" s="686" t="s">
        <v>1278</v>
      </c>
      <c r="B847" s="686" t="s">
        <v>451</v>
      </c>
      <c r="C847" s="774" t="s">
        <v>451</v>
      </c>
      <c r="D847" s="775"/>
      <c r="E847" s="776" t="s">
        <v>796</v>
      </c>
      <c r="F847" s="681">
        <v>1.5</v>
      </c>
      <c r="G847" s="682" t="s">
        <v>227</v>
      </c>
      <c r="H847" s="682">
        <v>160</v>
      </c>
      <c r="I847" s="682" t="s">
        <v>227</v>
      </c>
      <c r="J847" s="682"/>
      <c r="K847" s="682"/>
      <c r="L847" s="683">
        <v>27</v>
      </c>
      <c r="M847" s="684" t="s">
        <v>228</v>
      </c>
      <c r="N847" s="758">
        <v>2</v>
      </c>
      <c r="O847" s="991">
        <v>2</v>
      </c>
      <c r="P847" s="991" t="e">
        <f>O847-#REF!</f>
        <v>#REF!</v>
      </c>
      <c r="Q847" s="759">
        <f>F847*H847*L847*0.00000793*N847</f>
        <v>0.1027728</v>
      </c>
      <c r="R847" s="873">
        <v>4100</v>
      </c>
      <c r="S847" s="760">
        <f t="shared" si="99"/>
        <v>421.36847999999998</v>
      </c>
      <c r="T847" s="724"/>
      <c r="U847" s="691">
        <f>U845</f>
        <v>10</v>
      </c>
      <c r="V847" s="686"/>
      <c r="W847" s="686"/>
    </row>
    <row r="848" spans="1:23" ht="21" customHeight="1">
      <c r="A848" s="686" t="s">
        <v>1261</v>
      </c>
      <c r="B848" s="686" t="s">
        <v>452</v>
      </c>
      <c r="C848" s="774" t="s">
        <v>452</v>
      </c>
      <c r="D848" s="775"/>
      <c r="E848" s="776" t="s">
        <v>812</v>
      </c>
      <c r="F848" s="681" t="s">
        <v>786</v>
      </c>
      <c r="G848" s="682" t="s">
        <v>227</v>
      </c>
      <c r="H848" s="682"/>
      <c r="I848" s="682"/>
      <c r="J848" s="682"/>
      <c r="K848" s="682"/>
      <c r="L848" s="683">
        <v>136</v>
      </c>
      <c r="M848" s="684"/>
      <c r="N848" s="758">
        <v>1</v>
      </c>
      <c r="O848" s="991">
        <v>1</v>
      </c>
      <c r="P848" s="991" t="e">
        <f>O848-#REF!</f>
        <v>#REF!</v>
      </c>
      <c r="Q848" s="764">
        <f>L848/1000*N848</f>
        <v>0.13600000000000001</v>
      </c>
      <c r="R848" s="873">
        <v>5641</v>
      </c>
      <c r="S848" s="760">
        <f t="shared" si="99"/>
        <v>767.17600000000004</v>
      </c>
      <c r="T848" s="724"/>
      <c r="U848" s="691">
        <v>2</v>
      </c>
      <c r="V848" s="686"/>
      <c r="W848" s="686"/>
    </row>
    <row r="849" spans="1:23" ht="21" customHeight="1">
      <c r="A849" s="686" t="s">
        <v>1271</v>
      </c>
      <c r="B849" s="686" t="s">
        <v>452</v>
      </c>
      <c r="C849" s="774" t="s">
        <v>452</v>
      </c>
      <c r="D849" s="775"/>
      <c r="E849" s="776" t="s">
        <v>796</v>
      </c>
      <c r="F849" s="681">
        <v>1</v>
      </c>
      <c r="G849" s="682" t="s">
        <v>227</v>
      </c>
      <c r="H849" s="682">
        <v>216</v>
      </c>
      <c r="I849" s="682" t="s">
        <v>227</v>
      </c>
      <c r="J849" s="682"/>
      <c r="K849" s="682"/>
      <c r="L849" s="683">
        <v>120</v>
      </c>
      <c r="M849" s="684" t="s">
        <v>228</v>
      </c>
      <c r="N849" s="758">
        <v>1</v>
      </c>
      <c r="O849" s="991">
        <v>1</v>
      </c>
      <c r="P849" s="991" t="e">
        <f>O849-#REF!</f>
        <v>#REF!</v>
      </c>
      <c r="Q849" s="759">
        <f>F849*H849*L849*0.00000793*N849</f>
        <v>0.20554559999999999</v>
      </c>
      <c r="R849" s="873">
        <v>4200</v>
      </c>
      <c r="S849" s="760">
        <f t="shared" si="99"/>
        <v>863.29151999999999</v>
      </c>
      <c r="T849" s="724"/>
      <c r="U849" s="691">
        <v>2</v>
      </c>
      <c r="V849" s="686"/>
      <c r="W849" s="686"/>
    </row>
    <row r="850" spans="1:23" ht="21" customHeight="1">
      <c r="A850" s="686" t="s">
        <v>1278</v>
      </c>
      <c r="B850" s="686" t="s">
        <v>452</v>
      </c>
      <c r="C850" s="774" t="s">
        <v>452</v>
      </c>
      <c r="D850" s="775"/>
      <c r="E850" s="776" t="s">
        <v>796</v>
      </c>
      <c r="F850" s="681">
        <v>1.5</v>
      </c>
      <c r="G850" s="682" t="s">
        <v>227</v>
      </c>
      <c r="H850" s="682">
        <v>181</v>
      </c>
      <c r="I850" s="682" t="s">
        <v>227</v>
      </c>
      <c r="J850" s="682"/>
      <c r="K850" s="682"/>
      <c r="L850" s="683">
        <v>16</v>
      </c>
      <c r="M850" s="684" t="s">
        <v>228</v>
      </c>
      <c r="N850" s="758">
        <v>2</v>
      </c>
      <c r="O850" s="991">
        <v>2</v>
      </c>
      <c r="P850" s="991" t="e">
        <f>O850-#REF!</f>
        <v>#REF!</v>
      </c>
      <c r="Q850" s="759">
        <f>F850*H850*L850*0.00000793*N850</f>
        <v>6.889584E-2</v>
      </c>
      <c r="R850" s="873">
        <v>4100</v>
      </c>
      <c r="S850" s="760">
        <f t="shared" si="99"/>
        <v>282.47294399999998</v>
      </c>
      <c r="T850" s="724"/>
      <c r="U850" s="691">
        <v>2</v>
      </c>
      <c r="V850" s="686"/>
      <c r="W850" s="686"/>
    </row>
    <row r="851" spans="1:23" ht="21" customHeight="1">
      <c r="A851" s="686" t="s">
        <v>1261</v>
      </c>
      <c r="B851" s="686" t="s">
        <v>453</v>
      </c>
      <c r="C851" s="774" t="s">
        <v>453</v>
      </c>
      <c r="D851" s="775"/>
      <c r="E851" s="776" t="s">
        <v>812</v>
      </c>
      <c r="F851" s="681" t="s">
        <v>786</v>
      </c>
      <c r="G851" s="682" t="s">
        <v>227</v>
      </c>
      <c r="H851" s="682"/>
      <c r="I851" s="682"/>
      <c r="J851" s="682"/>
      <c r="K851" s="682"/>
      <c r="L851" s="683">
        <v>136</v>
      </c>
      <c r="M851" s="684"/>
      <c r="N851" s="758">
        <v>1</v>
      </c>
      <c r="O851" s="991">
        <v>1</v>
      </c>
      <c r="P851" s="991" t="e">
        <f>O851-#REF!</f>
        <v>#REF!</v>
      </c>
      <c r="Q851" s="764">
        <f>L851/1000*N851</f>
        <v>0.13600000000000001</v>
      </c>
      <c r="R851" s="873">
        <v>5641</v>
      </c>
      <c r="S851" s="760">
        <f t="shared" si="99"/>
        <v>767.17600000000004</v>
      </c>
      <c r="T851" s="724"/>
      <c r="U851" s="691">
        <v>3</v>
      </c>
      <c r="V851" s="686"/>
      <c r="W851" s="686"/>
    </row>
    <row r="852" spans="1:23" ht="21" customHeight="1">
      <c r="A852" s="686" t="s">
        <v>1271</v>
      </c>
      <c r="B852" s="686" t="s">
        <v>453</v>
      </c>
      <c r="C852" s="774" t="s">
        <v>453</v>
      </c>
      <c r="D852" s="775"/>
      <c r="E852" s="776" t="s">
        <v>796</v>
      </c>
      <c r="F852" s="681">
        <v>1</v>
      </c>
      <c r="G852" s="682" t="s">
        <v>227</v>
      </c>
      <c r="H852" s="682">
        <v>120</v>
      </c>
      <c r="I852" s="682" t="s">
        <v>227</v>
      </c>
      <c r="J852" s="682"/>
      <c r="K852" s="682"/>
      <c r="L852" s="683">
        <v>240</v>
      </c>
      <c r="M852" s="684" t="s">
        <v>228</v>
      </c>
      <c r="N852" s="758">
        <v>2</v>
      </c>
      <c r="O852" s="991">
        <v>2</v>
      </c>
      <c r="P852" s="991" t="e">
        <f>O852-#REF!</f>
        <v>#REF!</v>
      </c>
      <c r="Q852" s="759">
        <f>F852*H852*L852*0.00000793*N852</f>
        <v>0.45676800000000001</v>
      </c>
      <c r="R852" s="873">
        <v>4200</v>
      </c>
      <c r="S852" s="760">
        <f t="shared" si="99"/>
        <v>1918.4256</v>
      </c>
      <c r="T852" s="724"/>
      <c r="U852" s="691">
        <v>3</v>
      </c>
      <c r="V852" s="686"/>
      <c r="W852" s="686"/>
    </row>
    <row r="853" spans="1:23" ht="21" customHeight="1">
      <c r="A853" s="686" t="s">
        <v>1278</v>
      </c>
      <c r="B853" s="686" t="s">
        <v>453</v>
      </c>
      <c r="C853" s="774" t="s">
        <v>453</v>
      </c>
      <c r="D853" s="775"/>
      <c r="E853" s="776" t="s">
        <v>796</v>
      </c>
      <c r="F853" s="681">
        <v>1.5</v>
      </c>
      <c r="G853" s="682" t="s">
        <v>227</v>
      </c>
      <c r="H853" s="682">
        <v>160</v>
      </c>
      <c r="I853" s="682" t="s">
        <v>227</v>
      </c>
      <c r="J853" s="682"/>
      <c r="K853" s="682"/>
      <c r="L853" s="683">
        <v>67</v>
      </c>
      <c r="M853" s="684" t="s">
        <v>228</v>
      </c>
      <c r="N853" s="758">
        <v>2</v>
      </c>
      <c r="O853" s="991">
        <v>2</v>
      </c>
      <c r="P853" s="991" t="e">
        <f>O853-#REF!</f>
        <v>#REF!</v>
      </c>
      <c r="Q853" s="759">
        <f>F853*H853*L853*0.00000793*N853</f>
        <v>0.2550288</v>
      </c>
      <c r="R853" s="873">
        <v>4100</v>
      </c>
      <c r="S853" s="760">
        <f t="shared" si="99"/>
        <v>1045.61808</v>
      </c>
      <c r="T853" s="724"/>
      <c r="U853" s="691">
        <v>3</v>
      </c>
      <c r="V853" s="686"/>
      <c r="W853" s="686"/>
    </row>
    <row r="854" spans="1:23" ht="21" customHeight="1">
      <c r="A854" s="686" t="s">
        <v>1296</v>
      </c>
      <c r="B854" s="686" t="s">
        <v>454</v>
      </c>
      <c r="C854" s="774" t="s">
        <v>454</v>
      </c>
      <c r="D854" s="775"/>
      <c r="E854" s="776" t="s">
        <v>797</v>
      </c>
      <c r="F854" s="681">
        <v>16</v>
      </c>
      <c r="G854" s="682" t="s">
        <v>227</v>
      </c>
      <c r="H854" s="682"/>
      <c r="I854" s="682"/>
      <c r="J854" s="682"/>
      <c r="K854" s="682"/>
      <c r="L854" s="683">
        <v>57</v>
      </c>
      <c r="M854" s="684" t="s">
        <v>412</v>
      </c>
      <c r="N854" s="758">
        <v>1</v>
      </c>
      <c r="O854" s="991">
        <v>1</v>
      </c>
      <c r="P854" s="991" t="e">
        <f>O854-#REF!</f>
        <v>#REF!</v>
      </c>
      <c r="Q854" s="759">
        <f>3.14156295*(F854/2)^2*L854*0.00000785*N854</f>
        <v>8.9964309886559998E-2</v>
      </c>
      <c r="R854" s="873">
        <v>990</v>
      </c>
      <c r="S854" s="760">
        <f t="shared" si="99"/>
        <v>89.064666787694392</v>
      </c>
      <c r="T854" s="724"/>
      <c r="U854" s="691">
        <f>Y5+1</f>
        <v>13</v>
      </c>
      <c r="V854" s="686"/>
      <c r="W854" s="686"/>
    </row>
    <row r="855" spans="1:23" ht="21" customHeight="1">
      <c r="A855" s="686" t="s">
        <v>1296</v>
      </c>
      <c r="B855" s="686" t="s">
        <v>237</v>
      </c>
      <c r="C855" s="774" t="s">
        <v>237</v>
      </c>
      <c r="D855" s="775"/>
      <c r="E855" s="776" t="s">
        <v>797</v>
      </c>
      <c r="F855" s="681">
        <v>16</v>
      </c>
      <c r="G855" s="682" t="s">
        <v>227</v>
      </c>
      <c r="H855" s="682"/>
      <c r="I855" s="682"/>
      <c r="J855" s="682"/>
      <c r="K855" s="682"/>
      <c r="L855" s="683">
        <v>170</v>
      </c>
      <c r="M855" s="684" t="s">
        <v>412</v>
      </c>
      <c r="N855" s="758">
        <v>1</v>
      </c>
      <c r="O855" s="991">
        <v>1</v>
      </c>
      <c r="P855" s="991" t="e">
        <f>O855-#REF!</f>
        <v>#REF!</v>
      </c>
      <c r="Q855" s="759">
        <f>3.14156295*(F855/2)^2*L855*0.00000785*N855</f>
        <v>0.2683146084336</v>
      </c>
      <c r="R855" s="873">
        <v>990</v>
      </c>
      <c r="S855" s="760">
        <f t="shared" si="99"/>
        <v>265.63146234926398</v>
      </c>
      <c r="T855" s="724"/>
      <c r="U855" s="691">
        <f>Y5+1</f>
        <v>13</v>
      </c>
      <c r="V855" s="686"/>
      <c r="W855" s="686"/>
    </row>
    <row r="856" spans="1:23" ht="21" customHeight="1">
      <c r="A856" s="686" t="s">
        <v>1243</v>
      </c>
      <c r="B856" s="686" t="s">
        <v>237</v>
      </c>
      <c r="C856" s="774" t="s">
        <v>237</v>
      </c>
      <c r="D856" s="775"/>
      <c r="E856" s="776" t="s">
        <v>796</v>
      </c>
      <c r="F856" s="681">
        <v>5</v>
      </c>
      <c r="G856" s="682" t="s">
        <v>227</v>
      </c>
      <c r="H856" s="682">
        <v>54</v>
      </c>
      <c r="I856" s="682" t="s">
        <v>227</v>
      </c>
      <c r="J856" s="682"/>
      <c r="K856" s="682"/>
      <c r="L856" s="683">
        <v>45</v>
      </c>
      <c r="M856" s="684"/>
      <c r="N856" s="758">
        <v>1</v>
      </c>
      <c r="O856" s="991">
        <v>1</v>
      </c>
      <c r="P856" s="991" t="e">
        <f>O856-#REF!</f>
        <v>#REF!</v>
      </c>
      <c r="Q856" s="759">
        <f>F856*H856*L856*0.00000785*N856</f>
        <v>9.537749999999999E-2</v>
      </c>
      <c r="R856" s="873">
        <v>939</v>
      </c>
      <c r="S856" s="760">
        <f t="shared" si="99"/>
        <v>89.559472499999984</v>
      </c>
      <c r="T856" s="724"/>
      <c r="U856" s="691">
        <f>U855</f>
        <v>13</v>
      </c>
      <c r="V856" s="686"/>
      <c r="W856" s="686"/>
    </row>
    <row r="857" spans="1:23" ht="21" customHeight="1">
      <c r="A857" s="686" t="s">
        <v>1338</v>
      </c>
      <c r="B857" s="686" t="s">
        <v>455</v>
      </c>
      <c r="C857" s="774" t="s">
        <v>455</v>
      </c>
      <c r="D857" s="775"/>
      <c r="E857" s="776" t="s">
        <v>816</v>
      </c>
      <c r="F857" s="681" t="s">
        <v>2478</v>
      </c>
      <c r="G857" s="682" t="s">
        <v>227</v>
      </c>
      <c r="H857" s="682"/>
      <c r="I857" s="682"/>
      <c r="J857" s="682"/>
      <c r="K857" s="682"/>
      <c r="L857" s="683">
        <v>205</v>
      </c>
      <c r="M857" s="684"/>
      <c r="N857" s="758">
        <v>1</v>
      </c>
      <c r="O857" s="991">
        <v>1</v>
      </c>
      <c r="P857" s="991" t="e">
        <f>O857-#REF!</f>
        <v>#REF!</v>
      </c>
      <c r="Q857" s="764">
        <f>L857/1000*N857</f>
        <v>0.20499999999999999</v>
      </c>
      <c r="R857" s="873">
        <v>801</v>
      </c>
      <c r="S857" s="760">
        <f t="shared" si="99"/>
        <v>164.20499999999998</v>
      </c>
      <c r="T857" s="724"/>
      <c r="U857" s="691">
        <f>Y5+1</f>
        <v>13</v>
      </c>
      <c r="V857" s="686"/>
      <c r="W857" s="686"/>
    </row>
    <row r="858" spans="1:23" ht="21" customHeight="1">
      <c r="A858" s="686" t="s">
        <v>1334</v>
      </c>
      <c r="B858" s="686" t="s">
        <v>455</v>
      </c>
      <c r="C858" s="774" t="s">
        <v>455</v>
      </c>
      <c r="D858" s="775"/>
      <c r="E858" s="776" t="s">
        <v>799</v>
      </c>
      <c r="F858" s="681" t="s">
        <v>341</v>
      </c>
      <c r="G858" s="682"/>
      <c r="H858" s="682"/>
      <c r="I858" s="682"/>
      <c r="J858" s="682"/>
      <c r="K858" s="682"/>
      <c r="L858" s="683"/>
      <c r="M858" s="684"/>
      <c r="N858" s="758">
        <v>1</v>
      </c>
      <c r="O858" s="991">
        <v>1</v>
      </c>
      <c r="P858" s="991" t="e">
        <f>O858-#REF!</f>
        <v>#REF!</v>
      </c>
      <c r="Q858" s="777"/>
      <c r="R858" s="873">
        <v>41.2</v>
      </c>
      <c r="S858" s="760">
        <f>N858*R858</f>
        <v>41.2</v>
      </c>
      <c r="T858" s="724"/>
      <c r="U858" s="691">
        <f>U857</f>
        <v>13</v>
      </c>
      <c r="V858" s="686"/>
      <c r="W858" s="686"/>
    </row>
    <row r="859" spans="1:23" ht="21" customHeight="1">
      <c r="A859" s="686" t="s">
        <v>1265</v>
      </c>
      <c r="B859" s="686" t="s">
        <v>456</v>
      </c>
      <c r="C859" s="774" t="s">
        <v>456</v>
      </c>
      <c r="D859" s="775"/>
      <c r="E859" s="776" t="s">
        <v>814</v>
      </c>
      <c r="F859" s="681">
        <v>12</v>
      </c>
      <c r="G859" s="682" t="s">
        <v>227</v>
      </c>
      <c r="H859" s="682">
        <v>38</v>
      </c>
      <c r="I859" s="682" t="s">
        <v>227</v>
      </c>
      <c r="J859" s="682"/>
      <c r="K859" s="682"/>
      <c r="L859" s="683">
        <v>60</v>
      </c>
      <c r="M859" s="684" t="s">
        <v>412</v>
      </c>
      <c r="N859" s="758">
        <v>1</v>
      </c>
      <c r="O859" s="991">
        <v>1</v>
      </c>
      <c r="P859" s="991" t="e">
        <f>O859-#REF!</f>
        <v>#REF!</v>
      </c>
      <c r="Q859" s="759">
        <f>L859/1000*N859*T859</f>
        <v>0.21479999999999999</v>
      </c>
      <c r="R859" s="873">
        <v>1020</v>
      </c>
      <c r="S859" s="760">
        <f t="shared" ref="S859:S866" si="100">Q859*R859</f>
        <v>219.096</v>
      </c>
      <c r="T859" s="723">
        <v>3.58</v>
      </c>
      <c r="U859" s="691">
        <f>Y5</f>
        <v>12</v>
      </c>
      <c r="V859" s="686"/>
      <c r="W859" s="686"/>
    </row>
    <row r="860" spans="1:23" ht="21" customHeight="1">
      <c r="A860" s="686" t="s">
        <v>1265</v>
      </c>
      <c r="B860" s="686" t="s">
        <v>457</v>
      </c>
      <c r="C860" s="774" t="s">
        <v>457</v>
      </c>
      <c r="D860" s="775"/>
      <c r="E860" s="776" t="s">
        <v>814</v>
      </c>
      <c r="F860" s="681">
        <v>12</v>
      </c>
      <c r="G860" s="682" t="s">
        <v>227</v>
      </c>
      <c r="H860" s="682">
        <v>38</v>
      </c>
      <c r="I860" s="682" t="s">
        <v>227</v>
      </c>
      <c r="J860" s="682"/>
      <c r="K860" s="682"/>
      <c r="L860" s="683">
        <v>43</v>
      </c>
      <c r="M860" s="684" t="s">
        <v>412</v>
      </c>
      <c r="N860" s="758">
        <v>1</v>
      </c>
      <c r="O860" s="991">
        <v>1</v>
      </c>
      <c r="P860" s="991" t="e">
        <f>O860-#REF!</f>
        <v>#REF!</v>
      </c>
      <c r="Q860" s="759">
        <f>L860/1000*N860*T860</f>
        <v>0.15393999999999999</v>
      </c>
      <c r="R860" s="873">
        <v>1020</v>
      </c>
      <c r="S860" s="760">
        <f t="shared" si="100"/>
        <v>157.0188</v>
      </c>
      <c r="T860" s="723">
        <v>3.58</v>
      </c>
      <c r="U860" s="691">
        <v>2</v>
      </c>
      <c r="V860" s="686"/>
      <c r="W860" s="686"/>
    </row>
    <row r="861" spans="1:23" ht="21" customHeight="1">
      <c r="A861" s="686" t="s">
        <v>1294</v>
      </c>
      <c r="B861" s="686" t="s">
        <v>458</v>
      </c>
      <c r="C861" s="774" t="s">
        <v>458</v>
      </c>
      <c r="D861" s="775"/>
      <c r="E861" s="776" t="s">
        <v>797</v>
      </c>
      <c r="F861" s="681">
        <v>30</v>
      </c>
      <c r="G861" s="682" t="s">
        <v>227</v>
      </c>
      <c r="H861" s="682"/>
      <c r="I861" s="682"/>
      <c r="J861" s="682"/>
      <c r="K861" s="682"/>
      <c r="L861" s="683">
        <v>40</v>
      </c>
      <c r="M861" s="684"/>
      <c r="N861" s="758">
        <v>1</v>
      </c>
      <c r="O861" s="991">
        <v>1</v>
      </c>
      <c r="P861" s="991" t="e">
        <f>O861-#REF!</f>
        <v>#REF!</v>
      </c>
      <c r="Q861" s="759">
        <f>3.14156295*(F861/2)^2*L861*0.00000785*N861</f>
        <v>0.22195142241749996</v>
      </c>
      <c r="R861" s="873">
        <v>990</v>
      </c>
      <c r="S861" s="760">
        <f t="shared" si="100"/>
        <v>219.73190819332495</v>
      </c>
      <c r="T861" s="724"/>
      <c r="U861" s="691">
        <f>Y5</f>
        <v>12</v>
      </c>
      <c r="V861" s="686"/>
      <c r="W861" s="686"/>
    </row>
    <row r="862" spans="1:23" ht="21" customHeight="1">
      <c r="A862" s="686" t="s">
        <v>1221</v>
      </c>
      <c r="B862" s="686" t="s">
        <v>458</v>
      </c>
      <c r="C862" s="774" t="s">
        <v>458</v>
      </c>
      <c r="D862" s="775"/>
      <c r="E862" s="776" t="s">
        <v>796</v>
      </c>
      <c r="F862" s="681">
        <v>6</v>
      </c>
      <c r="G862" s="682" t="s">
        <v>227</v>
      </c>
      <c r="H862" s="682">
        <v>37</v>
      </c>
      <c r="I862" s="682" t="s">
        <v>227</v>
      </c>
      <c r="J862" s="682"/>
      <c r="K862" s="682"/>
      <c r="L862" s="683">
        <v>25</v>
      </c>
      <c r="M862" s="684"/>
      <c r="N862" s="758">
        <v>1</v>
      </c>
      <c r="O862" s="991">
        <v>1</v>
      </c>
      <c r="P862" s="991" t="e">
        <f>O862-#REF!</f>
        <v>#REF!</v>
      </c>
      <c r="Q862" s="759">
        <f>F862*H862*L862*0.00000785*N862</f>
        <v>4.3567499999999995E-2</v>
      </c>
      <c r="R862" s="873">
        <v>939</v>
      </c>
      <c r="S862" s="760">
        <f t="shared" si="100"/>
        <v>40.909882499999995</v>
      </c>
      <c r="T862" s="724"/>
      <c r="U862" s="691">
        <f>U861</f>
        <v>12</v>
      </c>
      <c r="V862" s="686"/>
      <c r="W862" s="686"/>
    </row>
    <row r="863" spans="1:23" ht="21" customHeight="1">
      <c r="A863" s="686" t="s">
        <v>1221</v>
      </c>
      <c r="B863" s="686" t="s">
        <v>458</v>
      </c>
      <c r="C863" s="774" t="s">
        <v>458</v>
      </c>
      <c r="D863" s="775"/>
      <c r="E863" s="776" t="s">
        <v>796</v>
      </c>
      <c r="F863" s="681">
        <v>6</v>
      </c>
      <c r="G863" s="682" t="s">
        <v>227</v>
      </c>
      <c r="H863" s="682">
        <v>24</v>
      </c>
      <c r="I863" s="682" t="s">
        <v>227</v>
      </c>
      <c r="J863" s="682"/>
      <c r="K863" s="682"/>
      <c r="L863" s="683">
        <v>58</v>
      </c>
      <c r="M863" s="684"/>
      <c r="N863" s="758">
        <v>1</v>
      </c>
      <c r="O863" s="991">
        <v>1</v>
      </c>
      <c r="P863" s="991" t="e">
        <f>O863-#REF!</f>
        <v>#REF!</v>
      </c>
      <c r="Q863" s="759">
        <f>F863*H863*L863*0.00000785*N863</f>
        <v>6.5563199999999988E-2</v>
      </c>
      <c r="R863" s="873">
        <v>939</v>
      </c>
      <c r="S863" s="760">
        <f t="shared" si="100"/>
        <v>61.563844799999991</v>
      </c>
      <c r="T863" s="724"/>
      <c r="U863" s="691">
        <f>U861</f>
        <v>12</v>
      </c>
      <c r="V863" s="686"/>
      <c r="W863" s="686"/>
    </row>
    <row r="864" spans="1:23" ht="21" customHeight="1">
      <c r="A864" s="686" t="s">
        <v>1294</v>
      </c>
      <c r="B864" s="686" t="s">
        <v>459</v>
      </c>
      <c r="C864" s="774" t="s">
        <v>459</v>
      </c>
      <c r="D864" s="775"/>
      <c r="E864" s="776" t="s">
        <v>797</v>
      </c>
      <c r="F864" s="681">
        <v>30</v>
      </c>
      <c r="G864" s="682" t="s">
        <v>227</v>
      </c>
      <c r="H864" s="682"/>
      <c r="I864" s="682"/>
      <c r="J864" s="682"/>
      <c r="K864" s="682"/>
      <c r="L864" s="683">
        <v>40</v>
      </c>
      <c r="M864" s="684"/>
      <c r="N864" s="758">
        <v>1</v>
      </c>
      <c r="O864" s="991">
        <v>1</v>
      </c>
      <c r="P864" s="991" t="e">
        <f>O864-#REF!</f>
        <v>#REF!</v>
      </c>
      <c r="Q864" s="759">
        <f>3.14156295*(F864/2)^2*L864*0.00000785*N864</f>
        <v>0.22195142241749996</v>
      </c>
      <c r="R864" s="873">
        <v>990</v>
      </c>
      <c r="S864" s="760">
        <f t="shared" si="100"/>
        <v>219.73190819332495</v>
      </c>
      <c r="T864" s="724"/>
      <c r="U864" s="691">
        <v>2</v>
      </c>
      <c r="V864" s="686"/>
      <c r="W864" s="686"/>
    </row>
    <row r="865" spans="1:23" ht="21" customHeight="1">
      <c r="A865" s="686" t="s">
        <v>1221</v>
      </c>
      <c r="B865" s="686" t="s">
        <v>459</v>
      </c>
      <c r="C865" s="774" t="s">
        <v>459</v>
      </c>
      <c r="D865" s="775"/>
      <c r="E865" s="776" t="s">
        <v>796</v>
      </c>
      <c r="F865" s="681">
        <v>6</v>
      </c>
      <c r="G865" s="682" t="s">
        <v>227</v>
      </c>
      <c r="H865" s="682">
        <v>37</v>
      </c>
      <c r="I865" s="682" t="s">
        <v>227</v>
      </c>
      <c r="J865" s="682"/>
      <c r="K865" s="682"/>
      <c r="L865" s="683">
        <v>25</v>
      </c>
      <c r="M865" s="684"/>
      <c r="N865" s="758">
        <v>1</v>
      </c>
      <c r="O865" s="991">
        <v>1</v>
      </c>
      <c r="P865" s="991" t="e">
        <f>O865-#REF!</f>
        <v>#REF!</v>
      </c>
      <c r="Q865" s="759">
        <f>F865*H865*L865*0.00000785*N865</f>
        <v>4.3567499999999995E-2</v>
      </c>
      <c r="R865" s="873">
        <v>939</v>
      </c>
      <c r="S865" s="760">
        <f t="shared" si="100"/>
        <v>40.909882499999995</v>
      </c>
      <c r="T865" s="724"/>
      <c r="U865" s="691">
        <v>2</v>
      </c>
      <c r="V865" s="686"/>
      <c r="W865" s="686"/>
    </row>
    <row r="866" spans="1:23" ht="21" customHeight="1">
      <c r="A866" s="686" t="s">
        <v>1221</v>
      </c>
      <c r="B866" s="686" t="s">
        <v>459</v>
      </c>
      <c r="C866" s="774" t="s">
        <v>459</v>
      </c>
      <c r="D866" s="775"/>
      <c r="E866" s="776" t="s">
        <v>796</v>
      </c>
      <c r="F866" s="681">
        <v>6</v>
      </c>
      <c r="G866" s="682" t="s">
        <v>227</v>
      </c>
      <c r="H866" s="682">
        <v>24</v>
      </c>
      <c r="I866" s="682" t="s">
        <v>227</v>
      </c>
      <c r="J866" s="682"/>
      <c r="K866" s="682"/>
      <c r="L866" s="683">
        <v>42</v>
      </c>
      <c r="M866" s="684"/>
      <c r="N866" s="758">
        <v>1</v>
      </c>
      <c r="O866" s="991">
        <v>1</v>
      </c>
      <c r="P866" s="991" t="e">
        <f>O866-#REF!</f>
        <v>#REF!</v>
      </c>
      <c r="Q866" s="759">
        <f>F866*H866*L866*0.00000785*N866</f>
        <v>4.74768E-2</v>
      </c>
      <c r="R866" s="873">
        <v>939</v>
      </c>
      <c r="S866" s="760">
        <f t="shared" si="100"/>
        <v>44.5807152</v>
      </c>
      <c r="T866" s="724"/>
      <c r="U866" s="691">
        <v>2</v>
      </c>
      <c r="V866" s="686"/>
      <c r="W866" s="686"/>
    </row>
    <row r="867" spans="1:23" ht="21" customHeight="1">
      <c r="A867" s="686" t="s">
        <v>1340</v>
      </c>
      <c r="B867" s="686" t="s">
        <v>460</v>
      </c>
      <c r="C867" s="774" t="s">
        <v>460</v>
      </c>
      <c r="D867" s="775"/>
      <c r="E867" s="776" t="s">
        <v>810</v>
      </c>
      <c r="F867" s="681" t="s">
        <v>356</v>
      </c>
      <c r="G867" s="682" t="s">
        <v>227</v>
      </c>
      <c r="H867" s="682" t="s">
        <v>778</v>
      </c>
      <c r="I867" s="682"/>
      <c r="J867" s="682"/>
      <c r="K867" s="682"/>
      <c r="L867" s="683"/>
      <c r="M867" s="684"/>
      <c r="N867" s="758">
        <v>1</v>
      </c>
      <c r="O867" s="991">
        <v>1</v>
      </c>
      <c r="P867" s="991" t="e">
        <f>O867-#REF!</f>
        <v>#REF!</v>
      </c>
      <c r="Q867" s="777"/>
      <c r="R867" s="873">
        <v>27.9</v>
      </c>
      <c r="S867" s="760">
        <f>N867*R867</f>
        <v>27.9</v>
      </c>
      <c r="T867" s="724"/>
      <c r="U867" s="691">
        <f>Y5*2</f>
        <v>24</v>
      </c>
      <c r="V867" s="686"/>
      <c r="W867" s="686"/>
    </row>
    <row r="868" spans="1:23" ht="21" customHeight="1">
      <c r="A868" s="686" t="s">
        <v>1343</v>
      </c>
      <c r="B868" s="686" t="s">
        <v>460</v>
      </c>
      <c r="C868" s="774" t="s">
        <v>460</v>
      </c>
      <c r="D868" s="775"/>
      <c r="E868" s="776" t="s">
        <v>801</v>
      </c>
      <c r="F868" s="681" t="s">
        <v>356</v>
      </c>
      <c r="G868" s="682"/>
      <c r="H868" s="682"/>
      <c r="I868" s="682"/>
      <c r="J868" s="682"/>
      <c r="K868" s="682"/>
      <c r="L868" s="683"/>
      <c r="M868" s="684"/>
      <c r="N868" s="758">
        <v>1</v>
      </c>
      <c r="O868" s="991">
        <v>1</v>
      </c>
      <c r="P868" s="991" t="e">
        <f>O868-#REF!</f>
        <v>#REF!</v>
      </c>
      <c r="Q868" s="777"/>
      <c r="R868" s="873">
        <v>4.8</v>
      </c>
      <c r="S868" s="760">
        <f>N868*R868</f>
        <v>4.8</v>
      </c>
      <c r="T868" s="724"/>
      <c r="U868" s="691">
        <f>U867</f>
        <v>24</v>
      </c>
      <c r="V868" s="686"/>
      <c r="W868" s="686"/>
    </row>
    <row r="869" spans="1:23" ht="21" customHeight="1">
      <c r="A869" s="686" t="s">
        <v>1342</v>
      </c>
      <c r="B869" s="686" t="s">
        <v>460</v>
      </c>
      <c r="C869" s="774" t="s">
        <v>460</v>
      </c>
      <c r="D869" s="775"/>
      <c r="E869" s="776" t="s">
        <v>800</v>
      </c>
      <c r="F869" s="681" t="s">
        <v>356</v>
      </c>
      <c r="G869" s="682"/>
      <c r="H869" s="682"/>
      <c r="I869" s="682"/>
      <c r="J869" s="682"/>
      <c r="K869" s="682"/>
      <c r="L869" s="683"/>
      <c r="M869" s="684"/>
      <c r="N869" s="758">
        <v>1</v>
      </c>
      <c r="O869" s="991">
        <v>1</v>
      </c>
      <c r="P869" s="991" t="e">
        <f>O869-#REF!</f>
        <v>#REF!</v>
      </c>
      <c r="Q869" s="777"/>
      <c r="R869" s="873">
        <v>3.3</v>
      </c>
      <c r="S869" s="760">
        <f>N869*R869</f>
        <v>3.3</v>
      </c>
      <c r="T869" s="724"/>
      <c r="U869" s="691">
        <f>U867</f>
        <v>24</v>
      </c>
      <c r="V869" s="686"/>
      <c r="W869" s="686"/>
    </row>
    <row r="870" spans="1:23" ht="21" customHeight="1">
      <c r="A870" s="686" t="s">
        <v>1363</v>
      </c>
      <c r="B870" s="686" t="s">
        <v>461</v>
      </c>
      <c r="C870" s="774" t="s">
        <v>461</v>
      </c>
      <c r="D870" s="775"/>
      <c r="E870" s="776" t="s">
        <v>814</v>
      </c>
      <c r="F870" s="681">
        <v>6</v>
      </c>
      <c r="G870" s="682" t="s">
        <v>227</v>
      </c>
      <c r="H870" s="682">
        <v>25</v>
      </c>
      <c r="I870" s="682" t="s">
        <v>227</v>
      </c>
      <c r="J870" s="682"/>
      <c r="K870" s="682"/>
      <c r="L870" s="683">
        <v>3250</v>
      </c>
      <c r="M870" s="684" t="s">
        <v>412</v>
      </c>
      <c r="N870" s="758">
        <v>1</v>
      </c>
      <c r="O870" s="991">
        <v>1</v>
      </c>
      <c r="P870" s="991" t="e">
        <f>O870-#REF!</f>
        <v>#REF!</v>
      </c>
      <c r="Q870" s="759">
        <f>L870/1000*N870*T870</f>
        <v>3.835</v>
      </c>
      <c r="R870" s="873">
        <v>1020</v>
      </c>
      <c r="S870" s="760">
        <f>Q870*R870</f>
        <v>3911.7</v>
      </c>
      <c r="T870" s="723">
        <v>1.18</v>
      </c>
      <c r="U870" s="691">
        <v>1</v>
      </c>
      <c r="V870" s="686"/>
      <c r="W870" s="686"/>
    </row>
    <row r="871" spans="1:23" ht="21" customHeight="1">
      <c r="A871" s="686" t="s">
        <v>1363</v>
      </c>
      <c r="B871" s="686" t="s">
        <v>462</v>
      </c>
      <c r="C871" s="774" t="s">
        <v>462</v>
      </c>
      <c r="D871" s="775"/>
      <c r="E871" s="776" t="s">
        <v>814</v>
      </c>
      <c r="F871" s="681">
        <v>6</v>
      </c>
      <c r="G871" s="682" t="s">
        <v>227</v>
      </c>
      <c r="H871" s="682">
        <v>25</v>
      </c>
      <c r="I871" s="682" t="s">
        <v>227</v>
      </c>
      <c r="J871" s="682"/>
      <c r="K871" s="682"/>
      <c r="L871" s="683">
        <v>3870</v>
      </c>
      <c r="M871" s="684" t="s">
        <v>412</v>
      </c>
      <c r="N871" s="758">
        <v>1</v>
      </c>
      <c r="O871" s="991">
        <v>1</v>
      </c>
      <c r="P871" s="991" t="e">
        <f>O871-#REF!</f>
        <v>#REF!</v>
      </c>
      <c r="Q871" s="759">
        <f>L871/1000*N871*T871</f>
        <v>4.5666000000000002</v>
      </c>
      <c r="R871" s="873">
        <v>1020</v>
      </c>
      <c r="S871" s="760">
        <f>Q871*R871</f>
        <v>4657.9319999999998</v>
      </c>
      <c r="T871" s="723">
        <v>1.18</v>
      </c>
      <c r="U871" s="691">
        <v>1</v>
      </c>
      <c r="V871" s="686"/>
      <c r="W871" s="686"/>
    </row>
    <row r="872" spans="1:23" ht="21" customHeight="1">
      <c r="A872" s="686" t="s">
        <v>1351</v>
      </c>
      <c r="B872" s="686" t="s">
        <v>463</v>
      </c>
      <c r="C872" s="774" t="s">
        <v>463</v>
      </c>
      <c r="D872" s="775"/>
      <c r="E872" s="776" t="s">
        <v>804</v>
      </c>
      <c r="F872" s="681" t="s">
        <v>356</v>
      </c>
      <c r="G872" s="682" t="s">
        <v>227</v>
      </c>
      <c r="H872" s="682" t="s">
        <v>331</v>
      </c>
      <c r="I872" s="682"/>
      <c r="J872" s="682"/>
      <c r="K872" s="682"/>
      <c r="L872" s="683"/>
      <c r="M872" s="684"/>
      <c r="N872" s="758">
        <v>1</v>
      </c>
      <c r="O872" s="991">
        <v>1</v>
      </c>
      <c r="P872" s="991" t="e">
        <f>O872-#REF!</f>
        <v>#REF!</v>
      </c>
      <c r="Q872" s="777"/>
      <c r="R872" s="873">
        <v>30.3</v>
      </c>
      <c r="S872" s="760">
        <f t="shared" ref="S872:S879" si="101">N872*R872</f>
        <v>30.3</v>
      </c>
      <c r="T872" s="724"/>
      <c r="U872" s="691">
        <f>Y5*2</f>
        <v>24</v>
      </c>
      <c r="V872" s="686"/>
      <c r="W872" s="686"/>
    </row>
    <row r="873" spans="1:23" ht="21" customHeight="1">
      <c r="A873" s="686" t="s">
        <v>1341</v>
      </c>
      <c r="B873" s="686" t="s">
        <v>463</v>
      </c>
      <c r="C873" s="774" t="s">
        <v>463</v>
      </c>
      <c r="D873" s="775"/>
      <c r="E873" s="776" t="s">
        <v>799</v>
      </c>
      <c r="F873" s="681" t="s">
        <v>356</v>
      </c>
      <c r="G873" s="682"/>
      <c r="H873" s="682"/>
      <c r="I873" s="682"/>
      <c r="J873" s="682"/>
      <c r="K873" s="682"/>
      <c r="L873" s="683"/>
      <c r="M873" s="684"/>
      <c r="N873" s="758">
        <v>1</v>
      </c>
      <c r="O873" s="991">
        <v>1</v>
      </c>
      <c r="P873" s="991" t="e">
        <f>O873-#REF!</f>
        <v>#REF!</v>
      </c>
      <c r="Q873" s="777"/>
      <c r="R873" s="873">
        <v>6.4</v>
      </c>
      <c r="S873" s="760">
        <f t="shared" si="101"/>
        <v>6.4</v>
      </c>
      <c r="T873" s="724"/>
      <c r="U873" s="691">
        <f>U872</f>
        <v>24</v>
      </c>
      <c r="V873" s="686"/>
      <c r="W873" s="686"/>
    </row>
    <row r="874" spans="1:23" ht="21" customHeight="1">
      <c r="A874" s="686" t="s">
        <v>1343</v>
      </c>
      <c r="B874" s="686" t="s">
        <v>463</v>
      </c>
      <c r="C874" s="774" t="s">
        <v>463</v>
      </c>
      <c r="D874" s="775"/>
      <c r="E874" s="776" t="s">
        <v>801</v>
      </c>
      <c r="F874" s="681" t="s">
        <v>356</v>
      </c>
      <c r="G874" s="682"/>
      <c r="H874" s="682"/>
      <c r="I874" s="682"/>
      <c r="J874" s="682"/>
      <c r="K874" s="682"/>
      <c r="L874" s="683"/>
      <c r="M874" s="684"/>
      <c r="N874" s="758">
        <v>1</v>
      </c>
      <c r="O874" s="991">
        <v>1</v>
      </c>
      <c r="P874" s="991" t="e">
        <f>O874-#REF!</f>
        <v>#REF!</v>
      </c>
      <c r="Q874" s="777"/>
      <c r="R874" s="873">
        <v>4.8</v>
      </c>
      <c r="S874" s="760">
        <f t="shared" si="101"/>
        <v>4.8</v>
      </c>
      <c r="T874" s="724"/>
      <c r="U874" s="691">
        <f>U872</f>
        <v>24</v>
      </c>
      <c r="V874" s="686"/>
      <c r="W874" s="686"/>
    </row>
    <row r="875" spans="1:23" ht="21" customHeight="1">
      <c r="A875" s="686" t="s">
        <v>1342</v>
      </c>
      <c r="B875" s="686" t="s">
        <v>463</v>
      </c>
      <c r="C875" s="774" t="s">
        <v>463</v>
      </c>
      <c r="D875" s="775"/>
      <c r="E875" s="776" t="s">
        <v>800</v>
      </c>
      <c r="F875" s="681" t="s">
        <v>356</v>
      </c>
      <c r="G875" s="682"/>
      <c r="H875" s="682"/>
      <c r="I875" s="682"/>
      <c r="J875" s="682"/>
      <c r="K875" s="682"/>
      <c r="L875" s="683"/>
      <c r="M875" s="684"/>
      <c r="N875" s="758">
        <v>1</v>
      </c>
      <c r="O875" s="991">
        <v>1</v>
      </c>
      <c r="P875" s="991" t="e">
        <f>O875-#REF!</f>
        <v>#REF!</v>
      </c>
      <c r="Q875" s="777"/>
      <c r="R875" s="873">
        <v>3.3</v>
      </c>
      <c r="S875" s="760">
        <f t="shared" si="101"/>
        <v>3.3</v>
      </c>
      <c r="T875" s="724"/>
      <c r="U875" s="691">
        <f>U872</f>
        <v>24</v>
      </c>
      <c r="V875" s="686"/>
      <c r="W875" s="686"/>
    </row>
    <row r="876" spans="1:23" ht="21" customHeight="1">
      <c r="A876" s="686" t="s">
        <v>1368</v>
      </c>
      <c r="B876" s="686" t="s">
        <v>464</v>
      </c>
      <c r="C876" s="774" t="s">
        <v>464</v>
      </c>
      <c r="D876" s="775"/>
      <c r="E876" s="776" t="s">
        <v>804</v>
      </c>
      <c r="F876" s="681" t="s">
        <v>356</v>
      </c>
      <c r="G876" s="682" t="s">
        <v>227</v>
      </c>
      <c r="H876" s="682" t="s">
        <v>781</v>
      </c>
      <c r="I876" s="682"/>
      <c r="J876" s="682"/>
      <c r="K876" s="682"/>
      <c r="L876" s="683"/>
      <c r="M876" s="684"/>
      <c r="N876" s="758">
        <v>1</v>
      </c>
      <c r="O876" s="991">
        <v>1</v>
      </c>
      <c r="P876" s="991" t="e">
        <f>O876-#REF!</f>
        <v>#REF!</v>
      </c>
      <c r="Q876" s="777"/>
      <c r="R876" s="873">
        <v>37.4</v>
      </c>
      <c r="S876" s="760">
        <f t="shared" si="101"/>
        <v>37.4</v>
      </c>
      <c r="T876" s="724"/>
      <c r="U876" s="691">
        <v>2</v>
      </c>
      <c r="V876" s="686"/>
      <c r="W876" s="686"/>
    </row>
    <row r="877" spans="1:23" ht="21" customHeight="1">
      <c r="A877" s="686" t="s">
        <v>1341</v>
      </c>
      <c r="B877" s="686" t="s">
        <v>464</v>
      </c>
      <c r="C877" s="774" t="s">
        <v>464</v>
      </c>
      <c r="D877" s="775"/>
      <c r="E877" s="776" t="s">
        <v>799</v>
      </c>
      <c r="F877" s="681" t="s">
        <v>356</v>
      </c>
      <c r="G877" s="682"/>
      <c r="H877" s="682"/>
      <c r="I877" s="682"/>
      <c r="J877" s="682"/>
      <c r="K877" s="682"/>
      <c r="L877" s="683"/>
      <c r="M877" s="684"/>
      <c r="N877" s="758">
        <v>1</v>
      </c>
      <c r="O877" s="991">
        <v>1</v>
      </c>
      <c r="P877" s="991" t="e">
        <f>O877-#REF!</f>
        <v>#REF!</v>
      </c>
      <c r="Q877" s="777"/>
      <c r="R877" s="873">
        <v>6.4</v>
      </c>
      <c r="S877" s="760">
        <f t="shared" si="101"/>
        <v>6.4</v>
      </c>
      <c r="T877" s="724"/>
      <c r="U877" s="691">
        <v>2</v>
      </c>
      <c r="V877" s="686"/>
      <c r="W877" s="686"/>
    </row>
    <row r="878" spans="1:23" ht="21" customHeight="1">
      <c r="A878" s="686" t="s">
        <v>1343</v>
      </c>
      <c r="B878" s="686" t="s">
        <v>464</v>
      </c>
      <c r="C878" s="774" t="s">
        <v>464</v>
      </c>
      <c r="D878" s="775"/>
      <c r="E878" s="776" t="s">
        <v>801</v>
      </c>
      <c r="F878" s="681" t="s">
        <v>356</v>
      </c>
      <c r="G878" s="682"/>
      <c r="H878" s="682"/>
      <c r="I878" s="682"/>
      <c r="J878" s="682"/>
      <c r="K878" s="682"/>
      <c r="L878" s="683"/>
      <c r="M878" s="684"/>
      <c r="N878" s="758">
        <v>1</v>
      </c>
      <c r="O878" s="991">
        <v>1</v>
      </c>
      <c r="P878" s="991" t="e">
        <f>O878-#REF!</f>
        <v>#REF!</v>
      </c>
      <c r="Q878" s="777"/>
      <c r="R878" s="873">
        <v>4.8</v>
      </c>
      <c r="S878" s="760">
        <f t="shared" si="101"/>
        <v>4.8</v>
      </c>
      <c r="T878" s="724"/>
      <c r="U878" s="691">
        <v>2</v>
      </c>
      <c r="V878" s="686"/>
      <c r="W878" s="686"/>
    </row>
    <row r="879" spans="1:23" ht="21" customHeight="1">
      <c r="A879" s="686" t="s">
        <v>1342</v>
      </c>
      <c r="B879" s="686" t="s">
        <v>464</v>
      </c>
      <c r="C879" s="774" t="s">
        <v>464</v>
      </c>
      <c r="D879" s="775"/>
      <c r="E879" s="776" t="s">
        <v>800</v>
      </c>
      <c r="F879" s="681" t="s">
        <v>356</v>
      </c>
      <c r="G879" s="682"/>
      <c r="H879" s="682"/>
      <c r="I879" s="682"/>
      <c r="J879" s="682"/>
      <c r="K879" s="682"/>
      <c r="L879" s="683"/>
      <c r="M879" s="684"/>
      <c r="N879" s="758">
        <v>1</v>
      </c>
      <c r="O879" s="991">
        <v>1</v>
      </c>
      <c r="P879" s="991" t="e">
        <f>O879-#REF!</f>
        <v>#REF!</v>
      </c>
      <c r="Q879" s="777"/>
      <c r="R879" s="873">
        <v>3.3</v>
      </c>
      <c r="S879" s="760">
        <f t="shared" si="101"/>
        <v>3.3</v>
      </c>
      <c r="T879" s="724"/>
      <c r="U879" s="691">
        <v>2</v>
      </c>
      <c r="V879" s="686"/>
      <c r="W879" s="686"/>
    </row>
    <row r="880" spans="1:23" ht="21" customHeight="1">
      <c r="A880" s="686" t="s">
        <v>1363</v>
      </c>
      <c r="B880" s="686" t="s">
        <v>465</v>
      </c>
      <c r="C880" s="774" t="s">
        <v>465</v>
      </c>
      <c r="D880" s="775"/>
      <c r="E880" s="776" t="s">
        <v>814</v>
      </c>
      <c r="F880" s="681">
        <v>6</v>
      </c>
      <c r="G880" s="682" t="s">
        <v>227</v>
      </c>
      <c r="H880" s="682">
        <v>25</v>
      </c>
      <c r="I880" s="682" t="s">
        <v>227</v>
      </c>
      <c r="J880" s="682"/>
      <c r="K880" s="682"/>
      <c r="L880" s="683">
        <v>346</v>
      </c>
      <c r="M880" s="684" t="s">
        <v>412</v>
      </c>
      <c r="N880" s="758">
        <v>1</v>
      </c>
      <c r="O880" s="991">
        <v>1</v>
      </c>
      <c r="P880" s="991" t="e">
        <f>O880-#REF!</f>
        <v>#REF!</v>
      </c>
      <c r="Q880" s="759">
        <f>L880/1000*N880*T880</f>
        <v>0.40827999999999992</v>
      </c>
      <c r="R880" s="873">
        <v>1020</v>
      </c>
      <c r="S880" s="760">
        <f t="shared" ref="S880:S885" si="102">Q880*R880</f>
        <v>416.4455999999999</v>
      </c>
      <c r="T880" s="723">
        <v>1.18</v>
      </c>
      <c r="U880" s="691">
        <v>1</v>
      </c>
      <c r="V880" s="686"/>
      <c r="W880" s="686"/>
    </row>
    <row r="881" spans="1:23" ht="21" customHeight="1">
      <c r="A881" s="686" t="s">
        <v>1221</v>
      </c>
      <c r="B881" s="686" t="s">
        <v>466</v>
      </c>
      <c r="C881" s="774" t="s">
        <v>466</v>
      </c>
      <c r="D881" s="775"/>
      <c r="E881" s="776" t="s">
        <v>796</v>
      </c>
      <c r="F881" s="681">
        <v>8</v>
      </c>
      <c r="G881" s="682" t="s">
        <v>227</v>
      </c>
      <c r="H881" s="682">
        <v>60</v>
      </c>
      <c r="I881" s="682" t="s">
        <v>227</v>
      </c>
      <c r="J881" s="682"/>
      <c r="K881" s="682"/>
      <c r="L881" s="683">
        <v>66</v>
      </c>
      <c r="M881" s="684" t="s">
        <v>412</v>
      </c>
      <c r="N881" s="758">
        <v>1</v>
      </c>
      <c r="O881" s="991">
        <v>1</v>
      </c>
      <c r="P881" s="991" t="e">
        <f>O881-#REF!</f>
        <v>#REF!</v>
      </c>
      <c r="Q881" s="759">
        <f>F881*H881*L881*0.00000785*N881</f>
        <v>0.24868799999999999</v>
      </c>
      <c r="R881" s="873">
        <v>939</v>
      </c>
      <c r="S881" s="760">
        <f t="shared" si="102"/>
        <v>233.51803200000001</v>
      </c>
      <c r="T881" s="724"/>
      <c r="U881" s="691">
        <v>4</v>
      </c>
      <c r="V881" s="686"/>
      <c r="W881" s="686"/>
    </row>
    <row r="882" spans="1:23" ht="21" customHeight="1">
      <c r="A882" s="686" t="s">
        <v>1286</v>
      </c>
      <c r="B882" s="686" t="s">
        <v>466</v>
      </c>
      <c r="C882" s="774" t="s">
        <v>466</v>
      </c>
      <c r="D882" s="775"/>
      <c r="E882" s="776" t="s">
        <v>796</v>
      </c>
      <c r="F882" s="681">
        <v>12</v>
      </c>
      <c r="G882" s="682" t="s">
        <v>227</v>
      </c>
      <c r="H882" s="682">
        <v>76</v>
      </c>
      <c r="I882" s="682" t="s">
        <v>227</v>
      </c>
      <c r="J882" s="682"/>
      <c r="K882" s="682"/>
      <c r="L882" s="683">
        <v>57</v>
      </c>
      <c r="M882" s="684" t="s">
        <v>412</v>
      </c>
      <c r="N882" s="758">
        <v>1</v>
      </c>
      <c r="O882" s="991">
        <v>1</v>
      </c>
      <c r="P882" s="991" t="e">
        <f>O882-#REF!</f>
        <v>#REF!</v>
      </c>
      <c r="Q882" s="759">
        <f>F882*H882*L882*0.00000785*N882</f>
        <v>0.40807439999999995</v>
      </c>
      <c r="R882" s="873">
        <v>1079</v>
      </c>
      <c r="S882" s="760">
        <f t="shared" si="102"/>
        <v>440.31227759999996</v>
      </c>
      <c r="T882" s="724"/>
      <c r="U882" s="691">
        <v>4</v>
      </c>
      <c r="V882" s="686"/>
      <c r="W882" s="686"/>
    </row>
    <row r="883" spans="1:23" ht="21" customHeight="1">
      <c r="A883" s="686" t="s">
        <v>1221</v>
      </c>
      <c r="B883" s="686" t="s">
        <v>467</v>
      </c>
      <c r="C883" s="774" t="s">
        <v>467</v>
      </c>
      <c r="D883" s="775"/>
      <c r="E883" s="776" t="s">
        <v>796</v>
      </c>
      <c r="F883" s="681">
        <v>8</v>
      </c>
      <c r="G883" s="682" t="s">
        <v>227</v>
      </c>
      <c r="H883" s="682">
        <v>60</v>
      </c>
      <c r="I883" s="682" t="s">
        <v>227</v>
      </c>
      <c r="J883" s="682"/>
      <c r="K883" s="682"/>
      <c r="L883" s="683">
        <v>39</v>
      </c>
      <c r="M883" s="684" t="s">
        <v>412</v>
      </c>
      <c r="N883" s="758">
        <v>1</v>
      </c>
      <c r="O883" s="991">
        <v>1</v>
      </c>
      <c r="P883" s="991" t="e">
        <f>O883-#REF!</f>
        <v>#REF!</v>
      </c>
      <c r="Q883" s="759">
        <f>F883*H883*L883*0.00000785*N883</f>
        <v>0.146952</v>
      </c>
      <c r="R883" s="873">
        <v>939</v>
      </c>
      <c r="S883" s="760">
        <f t="shared" si="102"/>
        <v>137.98792800000001</v>
      </c>
      <c r="T883" s="724"/>
      <c r="U883" s="691">
        <v>2</v>
      </c>
      <c r="V883" s="686"/>
      <c r="W883" s="686"/>
    </row>
    <row r="884" spans="1:23" ht="21" customHeight="1">
      <c r="A884" s="686" t="s">
        <v>1286</v>
      </c>
      <c r="B884" s="686" t="s">
        <v>467</v>
      </c>
      <c r="C884" s="774" t="s">
        <v>467</v>
      </c>
      <c r="D884" s="775"/>
      <c r="E884" s="776" t="s">
        <v>796</v>
      </c>
      <c r="F884" s="681">
        <v>12</v>
      </c>
      <c r="G884" s="682" t="s">
        <v>227</v>
      </c>
      <c r="H884" s="682">
        <v>76</v>
      </c>
      <c r="I884" s="682" t="s">
        <v>227</v>
      </c>
      <c r="J884" s="682"/>
      <c r="K884" s="682"/>
      <c r="L884" s="683">
        <v>57</v>
      </c>
      <c r="M884" s="684" t="s">
        <v>412</v>
      </c>
      <c r="N884" s="758">
        <v>1</v>
      </c>
      <c r="O884" s="991">
        <v>1</v>
      </c>
      <c r="P884" s="991" t="e">
        <f>O884-#REF!</f>
        <v>#REF!</v>
      </c>
      <c r="Q884" s="759">
        <f>F884*H884*L884*0.00000785*N884</f>
        <v>0.40807439999999995</v>
      </c>
      <c r="R884" s="873">
        <v>1079</v>
      </c>
      <c r="S884" s="760">
        <f t="shared" si="102"/>
        <v>440.31227759999996</v>
      </c>
      <c r="T884" s="724"/>
      <c r="U884" s="691">
        <v>2</v>
      </c>
      <c r="V884" s="686"/>
      <c r="W884" s="686"/>
    </row>
    <row r="885" spans="1:23" ht="21" customHeight="1">
      <c r="A885" s="686" t="s">
        <v>1268</v>
      </c>
      <c r="B885" s="686" t="s">
        <v>468</v>
      </c>
      <c r="C885" s="774" t="s">
        <v>468</v>
      </c>
      <c r="D885" s="775"/>
      <c r="E885" s="776" t="s">
        <v>797</v>
      </c>
      <c r="F885" s="681">
        <v>35</v>
      </c>
      <c r="G885" s="682" t="s">
        <v>227</v>
      </c>
      <c r="H885" s="682"/>
      <c r="I885" s="682"/>
      <c r="J885" s="682"/>
      <c r="K885" s="682"/>
      <c r="L885" s="683">
        <v>16</v>
      </c>
      <c r="M885" s="684" t="s">
        <v>412</v>
      </c>
      <c r="N885" s="758">
        <v>1</v>
      </c>
      <c r="O885" s="991">
        <v>1</v>
      </c>
      <c r="P885" s="991" t="e">
        <f>O885-#REF!</f>
        <v>#REF!</v>
      </c>
      <c r="Q885" s="759">
        <f>3.14156295*(F885/2)^2*L885*0.00000785*N885</f>
        <v>0.12084021887174999</v>
      </c>
      <c r="R885" s="873">
        <v>990</v>
      </c>
      <c r="S885" s="760">
        <f t="shared" si="102"/>
        <v>119.6318166830325</v>
      </c>
      <c r="T885" s="724"/>
      <c r="U885" s="691">
        <v>2</v>
      </c>
      <c r="V885" s="686"/>
      <c r="W885" s="686"/>
    </row>
    <row r="886" spans="1:23" ht="21" customHeight="1">
      <c r="A886" s="686" t="s">
        <v>1245</v>
      </c>
      <c r="B886" s="686" t="s">
        <v>469</v>
      </c>
      <c r="C886" s="774" t="s">
        <v>469</v>
      </c>
      <c r="D886" s="775"/>
      <c r="E886" s="776" t="s">
        <v>804</v>
      </c>
      <c r="F886" s="681" t="s">
        <v>341</v>
      </c>
      <c r="G886" s="682" t="s">
        <v>227</v>
      </c>
      <c r="H886" s="682" t="s">
        <v>348</v>
      </c>
      <c r="I886" s="682"/>
      <c r="J886" s="682"/>
      <c r="K886" s="682"/>
      <c r="L886" s="683"/>
      <c r="M886" s="684"/>
      <c r="N886" s="758">
        <v>1</v>
      </c>
      <c r="O886" s="991">
        <v>1</v>
      </c>
      <c r="P886" s="991" t="e">
        <f>O886-#REF!</f>
        <v>#REF!</v>
      </c>
      <c r="Q886" s="777"/>
      <c r="R886" s="873">
        <v>42.9</v>
      </c>
      <c r="S886" s="760">
        <f t="shared" ref="S886:S892" si="103">N886*R886</f>
        <v>42.9</v>
      </c>
      <c r="T886" s="724"/>
      <c r="U886" s="691">
        <f>Y5+1</f>
        <v>13</v>
      </c>
      <c r="V886" s="686"/>
      <c r="W886" s="686"/>
    </row>
    <row r="887" spans="1:23" ht="21" customHeight="1">
      <c r="A887" s="686" t="s">
        <v>1335</v>
      </c>
      <c r="B887" s="686" t="s">
        <v>469</v>
      </c>
      <c r="C887" s="774" t="s">
        <v>469</v>
      </c>
      <c r="D887" s="775"/>
      <c r="E887" s="776" t="s">
        <v>801</v>
      </c>
      <c r="F887" s="681" t="s">
        <v>341</v>
      </c>
      <c r="G887" s="682"/>
      <c r="H887" s="682"/>
      <c r="I887" s="682"/>
      <c r="J887" s="682"/>
      <c r="K887" s="682"/>
      <c r="L887" s="683"/>
      <c r="M887" s="684"/>
      <c r="N887" s="758">
        <v>1</v>
      </c>
      <c r="O887" s="991">
        <v>1</v>
      </c>
      <c r="P887" s="991" t="e">
        <f>O887-#REF!</f>
        <v>#REF!</v>
      </c>
      <c r="Q887" s="777"/>
      <c r="R887" s="873">
        <v>7.4</v>
      </c>
      <c r="S887" s="760">
        <f t="shared" si="103"/>
        <v>7.4</v>
      </c>
      <c r="T887" s="724"/>
      <c r="U887" s="691">
        <f>U886</f>
        <v>13</v>
      </c>
      <c r="V887" s="686"/>
      <c r="W887" s="686"/>
    </row>
    <row r="888" spans="1:23" ht="21" customHeight="1">
      <c r="A888" s="686" t="s">
        <v>1339</v>
      </c>
      <c r="B888" s="686" t="s">
        <v>469</v>
      </c>
      <c r="C888" s="774" t="s">
        <v>469</v>
      </c>
      <c r="D888" s="775"/>
      <c r="E888" s="776" t="s">
        <v>800</v>
      </c>
      <c r="F888" s="681" t="s">
        <v>341</v>
      </c>
      <c r="G888" s="682"/>
      <c r="H888" s="682"/>
      <c r="I888" s="682"/>
      <c r="J888" s="682"/>
      <c r="K888" s="682"/>
      <c r="L888" s="683"/>
      <c r="M888" s="684"/>
      <c r="N888" s="758">
        <v>1</v>
      </c>
      <c r="O888" s="991">
        <v>1</v>
      </c>
      <c r="P888" s="991" t="e">
        <f>O888-#REF!</f>
        <v>#REF!</v>
      </c>
      <c r="Q888" s="777"/>
      <c r="R888" s="873">
        <v>5.8</v>
      </c>
      <c r="S888" s="760">
        <f t="shared" si="103"/>
        <v>5.8</v>
      </c>
      <c r="T888" s="724"/>
      <c r="U888" s="691">
        <f>U886</f>
        <v>13</v>
      </c>
      <c r="V888" s="686"/>
      <c r="W888" s="686"/>
    </row>
    <row r="889" spans="1:23" ht="21" customHeight="1">
      <c r="A889" s="686" t="s">
        <v>1369</v>
      </c>
      <c r="B889" s="686" t="s">
        <v>470</v>
      </c>
      <c r="C889" s="774" t="s">
        <v>470</v>
      </c>
      <c r="D889" s="775"/>
      <c r="E889" s="776" t="s">
        <v>802</v>
      </c>
      <c r="F889" s="681">
        <v>6004</v>
      </c>
      <c r="G889" s="682"/>
      <c r="H889" s="682"/>
      <c r="I889" s="682"/>
      <c r="J889" s="682"/>
      <c r="K889" s="682"/>
      <c r="L889" s="683"/>
      <c r="M889" s="684"/>
      <c r="N889" s="758">
        <v>1</v>
      </c>
      <c r="O889" s="991">
        <v>1</v>
      </c>
      <c r="P889" s="991" t="e">
        <f>O889-#REF!</f>
        <v>#REF!</v>
      </c>
      <c r="Q889" s="777"/>
      <c r="R889" s="873">
        <v>2510</v>
      </c>
      <c r="S889" s="760">
        <f t="shared" si="103"/>
        <v>2510</v>
      </c>
      <c r="T889" s="724"/>
      <c r="U889" s="691">
        <v>6</v>
      </c>
      <c r="V889" s="686"/>
      <c r="W889" s="686"/>
    </row>
    <row r="890" spans="1:23" ht="21" customHeight="1">
      <c r="B890" s="686" t="s">
        <v>471</v>
      </c>
      <c r="C890" s="774" t="s">
        <v>471</v>
      </c>
      <c r="D890" s="775"/>
      <c r="E890" s="776" t="s">
        <v>802</v>
      </c>
      <c r="F890" s="681" t="s">
        <v>472</v>
      </c>
      <c r="G890" s="682"/>
      <c r="H890" s="682"/>
      <c r="I890" s="682"/>
      <c r="J890" s="682"/>
      <c r="K890" s="682"/>
      <c r="L890" s="683"/>
      <c r="M890" s="684"/>
      <c r="N890" s="758">
        <v>1</v>
      </c>
      <c r="O890" s="991">
        <v>1</v>
      </c>
      <c r="P890" s="991" t="e">
        <f>O890-#REF!</f>
        <v>#REF!</v>
      </c>
      <c r="Q890" s="777"/>
      <c r="R890" s="873">
        <v>5937</v>
      </c>
      <c r="S890" s="760">
        <f t="shared" si="103"/>
        <v>5937</v>
      </c>
      <c r="T890" s="724"/>
      <c r="U890" s="691">
        <v>4</v>
      </c>
      <c r="V890" s="686"/>
      <c r="W890" s="686"/>
    </row>
    <row r="891" spans="1:23" ht="21" customHeight="1">
      <c r="B891" s="686" t="s">
        <v>473</v>
      </c>
      <c r="C891" s="774" t="s">
        <v>473</v>
      </c>
      <c r="D891" s="775"/>
      <c r="E891" s="776" t="s">
        <v>802</v>
      </c>
      <c r="F891" s="681">
        <v>606</v>
      </c>
      <c r="G891" s="682"/>
      <c r="H891" s="682"/>
      <c r="I891" s="682"/>
      <c r="J891" s="682"/>
      <c r="K891" s="682"/>
      <c r="L891" s="683"/>
      <c r="M891" s="684"/>
      <c r="N891" s="758">
        <v>1</v>
      </c>
      <c r="O891" s="991">
        <v>1</v>
      </c>
      <c r="P891" s="991" t="e">
        <f>O891-#REF!</f>
        <v>#REF!</v>
      </c>
      <c r="Q891" s="777"/>
      <c r="R891" s="873">
        <v>937</v>
      </c>
      <c r="S891" s="760">
        <f t="shared" si="103"/>
        <v>937</v>
      </c>
      <c r="T891" s="724"/>
      <c r="U891" s="691">
        <v>15</v>
      </c>
      <c r="V891" s="686"/>
      <c r="W891" s="686"/>
    </row>
    <row r="892" spans="1:23" ht="21" customHeight="1">
      <c r="B892" s="686" t="s">
        <v>474</v>
      </c>
      <c r="C892" s="774" t="s">
        <v>474</v>
      </c>
      <c r="D892" s="775"/>
      <c r="E892" s="776" t="s">
        <v>802</v>
      </c>
      <c r="F892" s="681" t="s">
        <v>475</v>
      </c>
      <c r="G892" s="682"/>
      <c r="H892" s="682"/>
      <c r="I892" s="682"/>
      <c r="J892" s="682"/>
      <c r="K892" s="682"/>
      <c r="L892" s="683"/>
      <c r="M892" s="684"/>
      <c r="N892" s="758">
        <v>1</v>
      </c>
      <c r="O892" s="991">
        <v>1</v>
      </c>
      <c r="P892" s="991" t="e">
        <f>O892-#REF!</f>
        <v>#REF!</v>
      </c>
      <c r="Q892" s="777"/>
      <c r="R892" s="873">
        <v>375</v>
      </c>
      <c r="S892" s="760">
        <f t="shared" si="103"/>
        <v>375</v>
      </c>
      <c r="T892" s="724"/>
      <c r="U892" s="691">
        <v>28</v>
      </c>
      <c r="V892" s="686"/>
      <c r="W892" s="686"/>
    </row>
    <row r="893" spans="1:23" ht="21" customHeight="1">
      <c r="A893" s="686" t="s">
        <v>1360</v>
      </c>
      <c r="B893" s="686" t="s">
        <v>476</v>
      </c>
      <c r="C893" s="774" t="s">
        <v>476</v>
      </c>
      <c r="D893" s="775"/>
      <c r="E893" s="776" t="s">
        <v>797</v>
      </c>
      <c r="F893" s="681">
        <v>20</v>
      </c>
      <c r="G893" s="682" t="s">
        <v>227</v>
      </c>
      <c r="H893" s="682"/>
      <c r="I893" s="682"/>
      <c r="J893" s="682"/>
      <c r="K893" s="682"/>
      <c r="L893" s="683">
        <v>3950</v>
      </c>
      <c r="M893" s="684" t="s">
        <v>412</v>
      </c>
      <c r="N893" s="758">
        <v>1</v>
      </c>
      <c r="O893" s="991">
        <v>1</v>
      </c>
      <c r="P893" s="991" t="e">
        <f>O893-#REF!</f>
        <v>#REF!</v>
      </c>
      <c r="Q893" s="759">
        <f>3.14156295*(F893/2)^2*L893*0.00000785*N893</f>
        <v>9.7412013172125</v>
      </c>
      <c r="R893" s="873">
        <v>990</v>
      </c>
      <c r="S893" s="760">
        <f>Q893*R893</f>
        <v>9643.7893040403742</v>
      </c>
      <c r="T893" s="724"/>
      <c r="U893" s="691">
        <v>1</v>
      </c>
      <c r="V893" s="686"/>
      <c r="W893" s="686"/>
    </row>
    <row r="894" spans="1:23" ht="21" customHeight="1">
      <c r="A894" s="686" t="s">
        <v>1271</v>
      </c>
      <c r="B894" s="686" t="s">
        <v>477</v>
      </c>
      <c r="C894" s="774" t="s">
        <v>477</v>
      </c>
      <c r="D894" s="775"/>
      <c r="E894" s="776" t="s">
        <v>796</v>
      </c>
      <c r="F894" s="681">
        <v>1</v>
      </c>
      <c r="G894" s="682" t="s">
        <v>227</v>
      </c>
      <c r="H894" s="682">
        <v>215</v>
      </c>
      <c r="I894" s="682" t="s">
        <v>227</v>
      </c>
      <c r="J894" s="682"/>
      <c r="K894" s="682"/>
      <c r="L894" s="683">
        <v>178</v>
      </c>
      <c r="M894" s="684" t="s">
        <v>228</v>
      </c>
      <c r="N894" s="758">
        <v>1</v>
      </c>
      <c r="O894" s="991">
        <v>1</v>
      </c>
      <c r="P894" s="991" t="e">
        <f>O894-#REF!</f>
        <v>#REF!</v>
      </c>
      <c r="Q894" s="759">
        <f>F894*H894*L894*0.00000793*N894</f>
        <v>0.3034811</v>
      </c>
      <c r="R894" s="873">
        <v>4200</v>
      </c>
      <c r="S894" s="760">
        <f>Q894*R894</f>
        <v>1274.6206199999999</v>
      </c>
      <c r="T894" s="724"/>
      <c r="U894" s="691">
        <v>12</v>
      </c>
      <c r="V894" s="686"/>
      <c r="W894" s="686"/>
    </row>
    <row r="895" spans="1:23" ht="21" customHeight="1">
      <c r="A895" s="686" t="s">
        <v>1340</v>
      </c>
      <c r="B895" s="686" t="s">
        <v>478</v>
      </c>
      <c r="C895" s="774" t="s">
        <v>478</v>
      </c>
      <c r="D895" s="775"/>
      <c r="E895" s="776" t="s">
        <v>804</v>
      </c>
      <c r="F895" s="681" t="s">
        <v>356</v>
      </c>
      <c r="G895" s="682" t="s">
        <v>227</v>
      </c>
      <c r="H895" s="682" t="s">
        <v>773</v>
      </c>
      <c r="I895" s="682"/>
      <c r="J895" s="682"/>
      <c r="K895" s="682"/>
      <c r="L895" s="683"/>
      <c r="M895" s="684"/>
      <c r="N895" s="758">
        <v>1</v>
      </c>
      <c r="O895" s="991">
        <v>1</v>
      </c>
      <c r="P895" s="991" t="e">
        <f>O895-#REF!</f>
        <v>#REF!</v>
      </c>
      <c r="Q895" s="777"/>
      <c r="R895" s="873">
        <v>27.9</v>
      </c>
      <c r="S895" s="760">
        <f>N895*R895</f>
        <v>27.9</v>
      </c>
      <c r="T895" s="724"/>
      <c r="U895" s="691">
        <v>24</v>
      </c>
      <c r="V895" s="686"/>
      <c r="W895" s="686"/>
    </row>
    <row r="896" spans="1:23" ht="21" customHeight="1">
      <c r="A896" s="686" t="s">
        <v>1341</v>
      </c>
      <c r="B896" s="686" t="s">
        <v>478</v>
      </c>
      <c r="C896" s="774" t="s">
        <v>478</v>
      </c>
      <c r="D896" s="775"/>
      <c r="E896" s="776" t="s">
        <v>799</v>
      </c>
      <c r="F896" s="681" t="s">
        <v>356</v>
      </c>
      <c r="G896" s="682"/>
      <c r="H896" s="682"/>
      <c r="I896" s="682"/>
      <c r="J896" s="682"/>
      <c r="K896" s="682"/>
      <c r="L896" s="683"/>
      <c r="M896" s="684"/>
      <c r="N896" s="758">
        <v>1</v>
      </c>
      <c r="O896" s="991">
        <v>1</v>
      </c>
      <c r="P896" s="991" t="e">
        <f>O896-#REF!</f>
        <v>#REF!</v>
      </c>
      <c r="Q896" s="777"/>
      <c r="R896" s="873">
        <v>6.4</v>
      </c>
      <c r="S896" s="760">
        <f>N896*R896</f>
        <v>6.4</v>
      </c>
      <c r="T896" s="724"/>
      <c r="U896" s="691">
        <v>24</v>
      </c>
      <c r="V896" s="686"/>
      <c r="W896" s="686"/>
    </row>
    <row r="897" spans="1:23" ht="21" customHeight="1">
      <c r="A897" s="686" t="s">
        <v>1343</v>
      </c>
      <c r="B897" s="686" t="s">
        <v>478</v>
      </c>
      <c r="C897" s="774" t="s">
        <v>478</v>
      </c>
      <c r="D897" s="775"/>
      <c r="E897" s="776" t="s">
        <v>801</v>
      </c>
      <c r="F897" s="681" t="s">
        <v>356</v>
      </c>
      <c r="G897" s="682"/>
      <c r="H897" s="682"/>
      <c r="I897" s="682"/>
      <c r="J897" s="682"/>
      <c r="K897" s="682"/>
      <c r="L897" s="683"/>
      <c r="M897" s="684"/>
      <c r="N897" s="758">
        <v>1</v>
      </c>
      <c r="O897" s="991">
        <v>1</v>
      </c>
      <c r="P897" s="991" t="e">
        <f>O897-#REF!</f>
        <v>#REF!</v>
      </c>
      <c r="Q897" s="777"/>
      <c r="R897" s="873">
        <v>4.8</v>
      </c>
      <c r="S897" s="760">
        <f>N897*R897</f>
        <v>4.8</v>
      </c>
      <c r="T897" s="724"/>
      <c r="U897" s="691">
        <v>24</v>
      </c>
      <c r="V897" s="686"/>
      <c r="W897" s="686"/>
    </row>
    <row r="898" spans="1:23" ht="21" customHeight="1">
      <c r="A898" s="686" t="s">
        <v>1342</v>
      </c>
      <c r="B898" s="686" t="s">
        <v>478</v>
      </c>
      <c r="C898" s="774" t="s">
        <v>478</v>
      </c>
      <c r="D898" s="775"/>
      <c r="E898" s="776" t="s">
        <v>800</v>
      </c>
      <c r="F898" s="681" t="s">
        <v>356</v>
      </c>
      <c r="G898" s="682"/>
      <c r="H898" s="682"/>
      <c r="I898" s="682"/>
      <c r="J898" s="682"/>
      <c r="K898" s="682"/>
      <c r="L898" s="683"/>
      <c r="M898" s="684"/>
      <c r="N898" s="758">
        <v>1</v>
      </c>
      <c r="O898" s="991">
        <v>1</v>
      </c>
      <c r="P898" s="991" t="e">
        <f>O898-#REF!</f>
        <v>#REF!</v>
      </c>
      <c r="Q898" s="777"/>
      <c r="R898" s="873">
        <v>3.3</v>
      </c>
      <c r="S898" s="760">
        <f>N898*R898</f>
        <v>3.3</v>
      </c>
      <c r="T898" s="724"/>
      <c r="U898" s="691">
        <v>24</v>
      </c>
      <c r="V898" s="686"/>
      <c r="W898" s="686"/>
    </row>
    <row r="899" spans="1:23" ht="21" customHeight="1">
      <c r="A899" s="686" t="s">
        <v>1283</v>
      </c>
      <c r="B899" s="686" t="s">
        <v>479</v>
      </c>
      <c r="C899" s="774" t="s">
        <v>479</v>
      </c>
      <c r="D899" s="775"/>
      <c r="E899" s="776" t="s">
        <v>797</v>
      </c>
      <c r="F899" s="681">
        <v>45</v>
      </c>
      <c r="G899" s="682" t="s">
        <v>227</v>
      </c>
      <c r="H899" s="682"/>
      <c r="I899" s="682"/>
      <c r="J899" s="682"/>
      <c r="K899" s="682"/>
      <c r="L899" s="683">
        <v>26</v>
      </c>
      <c r="M899" s="684" t="s">
        <v>412</v>
      </c>
      <c r="N899" s="758">
        <v>1</v>
      </c>
      <c r="O899" s="991">
        <v>1</v>
      </c>
      <c r="P899" s="991" t="e">
        <f>O899-#REF!</f>
        <v>#REF!</v>
      </c>
      <c r="Q899" s="759">
        <f>3.14156295*(F899/2)^2*L899*0.00000785*N899</f>
        <v>0.32460395528559371</v>
      </c>
      <c r="R899" s="873">
        <v>990</v>
      </c>
      <c r="S899" s="760">
        <f>Q899*R899</f>
        <v>321.35791573273775</v>
      </c>
      <c r="T899" s="724"/>
      <c r="U899" s="691">
        <v>1</v>
      </c>
      <c r="V899" s="686"/>
      <c r="W899" s="686"/>
    </row>
    <row r="900" spans="1:23" ht="21" customHeight="1">
      <c r="A900" s="686" t="s">
        <v>1221</v>
      </c>
      <c r="B900" s="686" t="s">
        <v>479</v>
      </c>
      <c r="C900" s="774" t="s">
        <v>479</v>
      </c>
      <c r="D900" s="775"/>
      <c r="E900" s="776" t="s">
        <v>796</v>
      </c>
      <c r="F900" s="681">
        <v>8</v>
      </c>
      <c r="G900" s="682" t="s">
        <v>227</v>
      </c>
      <c r="H900" s="682">
        <v>54</v>
      </c>
      <c r="I900" s="682" t="s">
        <v>227</v>
      </c>
      <c r="J900" s="682"/>
      <c r="K900" s="682"/>
      <c r="L900" s="683">
        <v>41</v>
      </c>
      <c r="M900" s="684" t="s">
        <v>412</v>
      </c>
      <c r="N900" s="758">
        <v>1</v>
      </c>
      <c r="O900" s="991">
        <v>1</v>
      </c>
      <c r="P900" s="991" t="e">
        <f>O900-#REF!</f>
        <v>#REF!</v>
      </c>
      <c r="Q900" s="759">
        <f>F900*H900*L900*0.00000785*N900</f>
        <v>0.1390392</v>
      </c>
      <c r="R900" s="873">
        <v>939</v>
      </c>
      <c r="S900" s="760">
        <f>Q900*R900</f>
        <v>130.5578088</v>
      </c>
      <c r="T900" s="724"/>
      <c r="U900" s="691">
        <v>1</v>
      </c>
      <c r="V900" s="686"/>
      <c r="W900" s="686"/>
    </row>
    <row r="901" spans="1:23" ht="21" customHeight="1">
      <c r="A901" s="686" t="s">
        <v>1353</v>
      </c>
      <c r="B901" s="686" t="s">
        <v>480</v>
      </c>
      <c r="C901" s="774" t="s">
        <v>480</v>
      </c>
      <c r="D901" s="775"/>
      <c r="E901" s="776" t="s">
        <v>804</v>
      </c>
      <c r="F901" s="681" t="s">
        <v>341</v>
      </c>
      <c r="G901" s="682" t="s">
        <v>227</v>
      </c>
      <c r="H901" s="682" t="s">
        <v>782</v>
      </c>
      <c r="I901" s="682"/>
      <c r="J901" s="682"/>
      <c r="K901" s="682"/>
      <c r="L901" s="683"/>
      <c r="M901" s="684"/>
      <c r="N901" s="758">
        <v>1</v>
      </c>
      <c r="O901" s="991">
        <v>1</v>
      </c>
      <c r="P901" s="991" t="e">
        <f>O901-#REF!</f>
        <v>#REF!</v>
      </c>
      <c r="Q901" s="777"/>
      <c r="R901" s="873">
        <v>47.4</v>
      </c>
      <c r="S901" s="760">
        <f t="shared" ref="S901:S909" si="104">N901*R901</f>
        <v>47.4</v>
      </c>
      <c r="T901" s="724"/>
      <c r="U901" s="691">
        <v>2</v>
      </c>
      <c r="V901" s="686"/>
      <c r="W901" s="686"/>
    </row>
    <row r="902" spans="1:23" ht="21" customHeight="1">
      <c r="A902" s="686" t="s">
        <v>1334</v>
      </c>
      <c r="B902" s="686" t="s">
        <v>480</v>
      </c>
      <c r="C902" s="774" t="s">
        <v>480</v>
      </c>
      <c r="D902" s="775"/>
      <c r="E902" s="776" t="s">
        <v>799</v>
      </c>
      <c r="F902" s="681" t="s">
        <v>341</v>
      </c>
      <c r="G902" s="682"/>
      <c r="H902" s="682"/>
      <c r="I902" s="682"/>
      <c r="J902" s="682"/>
      <c r="K902" s="682"/>
      <c r="L902" s="683"/>
      <c r="M902" s="684"/>
      <c r="N902" s="758">
        <v>1</v>
      </c>
      <c r="O902" s="991">
        <v>1</v>
      </c>
      <c r="P902" s="991" t="e">
        <f>O902-#REF!</f>
        <v>#REF!</v>
      </c>
      <c r="Q902" s="777"/>
      <c r="R902" s="873">
        <v>41.2</v>
      </c>
      <c r="S902" s="760">
        <f t="shared" si="104"/>
        <v>41.2</v>
      </c>
      <c r="T902" s="724"/>
      <c r="U902" s="691">
        <v>2</v>
      </c>
      <c r="V902" s="686"/>
      <c r="W902" s="686"/>
    </row>
    <row r="903" spans="1:23" ht="21" customHeight="1">
      <c r="A903" s="686" t="s">
        <v>1335</v>
      </c>
      <c r="B903" s="686" t="s">
        <v>480</v>
      </c>
      <c r="C903" s="774" t="s">
        <v>480</v>
      </c>
      <c r="D903" s="775"/>
      <c r="E903" s="776" t="s">
        <v>801</v>
      </c>
      <c r="F903" s="681" t="s">
        <v>341</v>
      </c>
      <c r="G903" s="682"/>
      <c r="H903" s="682"/>
      <c r="I903" s="682"/>
      <c r="J903" s="682"/>
      <c r="K903" s="682"/>
      <c r="L903" s="683"/>
      <c r="M903" s="684"/>
      <c r="N903" s="758">
        <v>2</v>
      </c>
      <c r="O903" s="991">
        <v>2</v>
      </c>
      <c r="P903" s="991" t="e">
        <f>O903-#REF!</f>
        <v>#REF!</v>
      </c>
      <c r="Q903" s="777"/>
      <c r="R903" s="873">
        <v>7.4</v>
      </c>
      <c r="S903" s="760">
        <f t="shared" si="104"/>
        <v>14.8</v>
      </c>
      <c r="T903" s="724"/>
      <c r="U903" s="691">
        <v>2</v>
      </c>
      <c r="V903" s="686"/>
      <c r="W903" s="686"/>
    </row>
    <row r="904" spans="1:23" ht="21" customHeight="1">
      <c r="A904" s="686" t="s">
        <v>1339</v>
      </c>
      <c r="B904" s="686" t="s">
        <v>480</v>
      </c>
      <c r="C904" s="774" t="s">
        <v>480</v>
      </c>
      <c r="D904" s="775"/>
      <c r="E904" s="776" t="s">
        <v>800</v>
      </c>
      <c r="F904" s="681" t="s">
        <v>341</v>
      </c>
      <c r="G904" s="682"/>
      <c r="H904" s="682"/>
      <c r="I904" s="682"/>
      <c r="J904" s="682"/>
      <c r="K904" s="682"/>
      <c r="L904" s="683"/>
      <c r="M904" s="684"/>
      <c r="N904" s="758">
        <v>1</v>
      </c>
      <c r="O904" s="991">
        <v>1</v>
      </c>
      <c r="P904" s="991" t="e">
        <f>O904-#REF!</f>
        <v>#REF!</v>
      </c>
      <c r="Q904" s="777"/>
      <c r="R904" s="873">
        <v>5.8</v>
      </c>
      <c r="S904" s="760">
        <f t="shared" si="104"/>
        <v>5.8</v>
      </c>
      <c r="T904" s="724"/>
      <c r="U904" s="691">
        <v>2</v>
      </c>
      <c r="V904" s="686"/>
      <c r="W904" s="686"/>
    </row>
    <row r="905" spans="1:23" ht="21" customHeight="1">
      <c r="A905" s="686" t="s">
        <v>1352</v>
      </c>
      <c r="B905" s="686" t="s">
        <v>481</v>
      </c>
      <c r="C905" s="774" t="s">
        <v>481</v>
      </c>
      <c r="D905" s="775"/>
      <c r="E905" s="776" t="s">
        <v>804</v>
      </c>
      <c r="F905" s="681" t="s">
        <v>330</v>
      </c>
      <c r="G905" s="682" t="s">
        <v>227</v>
      </c>
      <c r="H905" s="682" t="s">
        <v>785</v>
      </c>
      <c r="I905" s="682"/>
      <c r="J905" s="682"/>
      <c r="K905" s="682"/>
      <c r="L905" s="683"/>
      <c r="M905" s="684"/>
      <c r="N905" s="758">
        <v>1</v>
      </c>
      <c r="O905" s="991">
        <v>1</v>
      </c>
      <c r="P905" s="991" t="e">
        <f>O905-#REF!</f>
        <v>#REF!</v>
      </c>
      <c r="Q905" s="777"/>
      <c r="R905" s="873">
        <v>158.4</v>
      </c>
      <c r="S905" s="760">
        <f t="shared" si="104"/>
        <v>158.4</v>
      </c>
      <c r="T905" s="724"/>
      <c r="U905" s="691">
        <v>2</v>
      </c>
      <c r="V905" s="686"/>
      <c r="W905" s="686"/>
    </row>
    <row r="906" spans="1:23" ht="21" customHeight="1">
      <c r="A906" s="686" t="s">
        <v>1328</v>
      </c>
      <c r="B906" s="686" t="s">
        <v>481</v>
      </c>
      <c r="C906" s="774" t="s">
        <v>481</v>
      </c>
      <c r="D906" s="775"/>
      <c r="E906" s="776" t="s">
        <v>799</v>
      </c>
      <c r="F906" s="681" t="s">
        <v>330</v>
      </c>
      <c r="G906" s="682"/>
      <c r="H906" s="682"/>
      <c r="I906" s="682"/>
      <c r="J906" s="682"/>
      <c r="K906" s="682"/>
      <c r="L906" s="683"/>
      <c r="M906" s="684"/>
      <c r="N906" s="758">
        <v>1</v>
      </c>
      <c r="O906" s="991">
        <v>1</v>
      </c>
      <c r="P906" s="991" t="e">
        <f>O906-#REF!</f>
        <v>#REF!</v>
      </c>
      <c r="Q906" s="777"/>
      <c r="R906" s="873">
        <v>41.2</v>
      </c>
      <c r="S906" s="760">
        <f t="shared" si="104"/>
        <v>41.2</v>
      </c>
      <c r="T906" s="724"/>
      <c r="U906" s="691">
        <v>2</v>
      </c>
      <c r="V906" s="686"/>
      <c r="W906" s="686"/>
    </row>
    <row r="907" spans="1:23" ht="21" customHeight="1">
      <c r="A907" s="686" t="s">
        <v>1326</v>
      </c>
      <c r="B907" s="686" t="s">
        <v>481</v>
      </c>
      <c r="C907" s="774" t="s">
        <v>481</v>
      </c>
      <c r="D907" s="775"/>
      <c r="E907" s="776" t="s">
        <v>801</v>
      </c>
      <c r="F907" s="681" t="s">
        <v>330</v>
      </c>
      <c r="G907" s="682"/>
      <c r="H907" s="682"/>
      <c r="I907" s="682"/>
      <c r="J907" s="682"/>
      <c r="K907" s="682"/>
      <c r="L907" s="683"/>
      <c r="M907" s="684"/>
      <c r="N907" s="758">
        <v>2</v>
      </c>
      <c r="O907" s="991">
        <v>2</v>
      </c>
      <c r="P907" s="991" t="e">
        <f>O907-#REF!</f>
        <v>#REF!</v>
      </c>
      <c r="Q907" s="777"/>
      <c r="R907" s="873">
        <v>22.9</v>
      </c>
      <c r="S907" s="760">
        <f t="shared" si="104"/>
        <v>45.8</v>
      </c>
      <c r="T907" s="724"/>
      <c r="U907" s="691">
        <v>2</v>
      </c>
      <c r="V907" s="686"/>
      <c r="W907" s="686"/>
    </row>
    <row r="908" spans="1:23" ht="21" customHeight="1">
      <c r="A908" s="686" t="s">
        <v>1233</v>
      </c>
      <c r="B908" s="686" t="s">
        <v>481</v>
      </c>
      <c r="C908" s="774" t="s">
        <v>481</v>
      </c>
      <c r="D908" s="775"/>
      <c r="E908" s="776" t="s">
        <v>800</v>
      </c>
      <c r="F908" s="681" t="s">
        <v>330</v>
      </c>
      <c r="G908" s="682"/>
      <c r="H908" s="682"/>
      <c r="I908" s="682"/>
      <c r="J908" s="682"/>
      <c r="K908" s="682"/>
      <c r="L908" s="683"/>
      <c r="M908" s="684"/>
      <c r="N908" s="758">
        <v>1</v>
      </c>
      <c r="O908" s="991">
        <v>1</v>
      </c>
      <c r="P908" s="991" t="e">
        <f>O908-#REF!</f>
        <v>#REF!</v>
      </c>
      <c r="Q908" s="777"/>
      <c r="R908" s="873">
        <v>14</v>
      </c>
      <c r="S908" s="760">
        <f t="shared" si="104"/>
        <v>14</v>
      </c>
      <c r="T908" s="724"/>
      <c r="U908" s="691">
        <v>2</v>
      </c>
      <c r="V908" s="686"/>
      <c r="W908" s="686"/>
    </row>
    <row r="909" spans="1:23" ht="21" customHeight="1">
      <c r="B909" s="686" t="s">
        <v>482</v>
      </c>
      <c r="C909" s="774" t="s">
        <v>482</v>
      </c>
      <c r="D909" s="775"/>
      <c r="E909" s="776" t="s">
        <v>821</v>
      </c>
      <c r="F909" s="681">
        <v>17</v>
      </c>
      <c r="G909" s="682" t="s">
        <v>227</v>
      </c>
      <c r="H909" s="682"/>
      <c r="I909" s="682"/>
      <c r="J909" s="682"/>
      <c r="K909" s="682"/>
      <c r="L909" s="683">
        <v>78</v>
      </c>
      <c r="M909" s="684"/>
      <c r="N909" s="758">
        <v>1</v>
      </c>
      <c r="O909" s="991">
        <v>1</v>
      </c>
      <c r="P909" s="991" t="e">
        <f>O909-#REF!</f>
        <v>#REF!</v>
      </c>
      <c r="Q909" s="759"/>
      <c r="R909" s="873">
        <v>573</v>
      </c>
      <c r="S909" s="760">
        <f t="shared" si="104"/>
        <v>573</v>
      </c>
      <c r="T909" s="723"/>
      <c r="U909" s="691">
        <v>2</v>
      </c>
      <c r="V909" s="686"/>
      <c r="W909" s="686"/>
    </row>
    <row r="910" spans="1:23" ht="21" customHeight="1">
      <c r="A910" s="686" t="s">
        <v>1363</v>
      </c>
      <c r="B910" s="686" t="s">
        <v>483</v>
      </c>
      <c r="C910" s="774" t="s">
        <v>483</v>
      </c>
      <c r="D910" s="775"/>
      <c r="E910" s="776" t="s">
        <v>814</v>
      </c>
      <c r="F910" s="681">
        <v>6</v>
      </c>
      <c r="G910" s="682" t="s">
        <v>227</v>
      </c>
      <c r="H910" s="682">
        <v>75</v>
      </c>
      <c r="I910" s="682" t="s">
        <v>227</v>
      </c>
      <c r="J910" s="682"/>
      <c r="K910" s="682"/>
      <c r="L910" s="683">
        <v>134</v>
      </c>
      <c r="M910" s="684" t="s">
        <v>412</v>
      </c>
      <c r="N910" s="758">
        <v>1</v>
      </c>
      <c r="O910" s="991">
        <v>1</v>
      </c>
      <c r="P910" s="991" t="e">
        <f>O910-#REF!</f>
        <v>#REF!</v>
      </c>
      <c r="Q910" s="759">
        <f>L910/1000*N910*T910</f>
        <v>0.47302</v>
      </c>
      <c r="R910" s="873">
        <v>1020</v>
      </c>
      <c r="S910" s="760">
        <f t="shared" ref="S910:S918" si="105">Q910*R910</f>
        <v>482.48039999999997</v>
      </c>
      <c r="T910" s="723">
        <v>3.53</v>
      </c>
      <c r="U910" s="691">
        <v>1</v>
      </c>
      <c r="V910" s="686"/>
      <c r="W910" s="686"/>
    </row>
    <row r="911" spans="1:23" ht="21" customHeight="1">
      <c r="A911" s="686" t="s">
        <v>1264</v>
      </c>
      <c r="B911" s="686" t="s">
        <v>484</v>
      </c>
      <c r="C911" s="774" t="s">
        <v>484</v>
      </c>
      <c r="D911" s="775"/>
      <c r="E911" s="776" t="s">
        <v>796</v>
      </c>
      <c r="F911" s="681">
        <v>9</v>
      </c>
      <c r="G911" s="682" t="s">
        <v>227</v>
      </c>
      <c r="H911" s="682">
        <v>96</v>
      </c>
      <c r="I911" s="682" t="s">
        <v>227</v>
      </c>
      <c r="J911" s="682"/>
      <c r="K911" s="682"/>
      <c r="L911" s="683">
        <v>100</v>
      </c>
      <c r="M911" s="684" t="s">
        <v>412</v>
      </c>
      <c r="N911" s="758">
        <v>1</v>
      </c>
      <c r="O911" s="991">
        <v>1</v>
      </c>
      <c r="P911" s="991" t="e">
        <f>O911-#REF!</f>
        <v>#REF!</v>
      </c>
      <c r="Q911" s="759">
        <f t="shared" ref="Q911:Q918" si="106">F911*H911*L911*0.00000785*N911</f>
        <v>0.67823999999999995</v>
      </c>
      <c r="R911" s="873">
        <v>960</v>
      </c>
      <c r="S911" s="760">
        <f t="shared" si="105"/>
        <v>651.11039999999991</v>
      </c>
      <c r="T911" s="724"/>
      <c r="U911" s="691">
        <v>1</v>
      </c>
      <c r="V911" s="686"/>
      <c r="W911" s="686"/>
    </row>
    <row r="912" spans="1:23" ht="21" customHeight="1">
      <c r="A912" s="686" t="s">
        <v>1264</v>
      </c>
      <c r="B912" s="686" t="s">
        <v>484</v>
      </c>
      <c r="C912" s="774" t="s">
        <v>484</v>
      </c>
      <c r="D912" s="775"/>
      <c r="E912" s="776" t="s">
        <v>796</v>
      </c>
      <c r="F912" s="681">
        <v>9</v>
      </c>
      <c r="G912" s="682" t="s">
        <v>227</v>
      </c>
      <c r="H912" s="682">
        <v>96</v>
      </c>
      <c r="I912" s="682" t="s">
        <v>227</v>
      </c>
      <c r="J912" s="682"/>
      <c r="K912" s="682"/>
      <c r="L912" s="683">
        <v>72</v>
      </c>
      <c r="M912" s="684" t="s">
        <v>412</v>
      </c>
      <c r="N912" s="758">
        <v>1</v>
      </c>
      <c r="O912" s="991">
        <v>1</v>
      </c>
      <c r="P912" s="991" t="e">
        <f>O912-#REF!</f>
        <v>#REF!</v>
      </c>
      <c r="Q912" s="759">
        <f t="shared" si="106"/>
        <v>0.48833279999999996</v>
      </c>
      <c r="R912" s="873">
        <v>960</v>
      </c>
      <c r="S912" s="760">
        <f t="shared" si="105"/>
        <v>468.79948799999994</v>
      </c>
      <c r="T912" s="724"/>
      <c r="U912" s="691">
        <v>1</v>
      </c>
      <c r="V912" s="686"/>
      <c r="W912" s="686"/>
    </row>
    <row r="913" spans="1:23" ht="21" customHeight="1">
      <c r="A913" s="686" t="s">
        <v>1264</v>
      </c>
      <c r="B913" s="686" t="s">
        <v>484</v>
      </c>
      <c r="C913" s="774" t="s">
        <v>484</v>
      </c>
      <c r="D913" s="775"/>
      <c r="E913" s="776" t="s">
        <v>796</v>
      </c>
      <c r="F913" s="681">
        <v>9</v>
      </c>
      <c r="G913" s="682" t="s">
        <v>227</v>
      </c>
      <c r="H913" s="682">
        <v>96</v>
      </c>
      <c r="I913" s="682" t="s">
        <v>227</v>
      </c>
      <c r="J913" s="682"/>
      <c r="K913" s="682"/>
      <c r="L913" s="683">
        <v>64</v>
      </c>
      <c r="M913" s="684" t="s">
        <v>412</v>
      </c>
      <c r="N913" s="758">
        <v>1</v>
      </c>
      <c r="O913" s="991">
        <v>1</v>
      </c>
      <c r="P913" s="991" t="e">
        <f>O913-#REF!</f>
        <v>#REF!</v>
      </c>
      <c r="Q913" s="759">
        <f t="shared" si="106"/>
        <v>0.43407359999999995</v>
      </c>
      <c r="R913" s="873">
        <v>960</v>
      </c>
      <c r="S913" s="760">
        <f t="shared" si="105"/>
        <v>416.71065599999997</v>
      </c>
      <c r="T913" s="724"/>
      <c r="U913" s="691">
        <v>1</v>
      </c>
      <c r="V913" s="686"/>
      <c r="W913" s="686"/>
    </row>
    <row r="914" spans="1:23" ht="21" customHeight="1">
      <c r="A914" s="686" t="s">
        <v>1264</v>
      </c>
      <c r="B914" s="686" t="s">
        <v>484</v>
      </c>
      <c r="C914" s="774" t="s">
        <v>484</v>
      </c>
      <c r="D914" s="775"/>
      <c r="E914" s="776" t="s">
        <v>796</v>
      </c>
      <c r="F914" s="681">
        <v>9</v>
      </c>
      <c r="G914" s="682" t="s">
        <v>227</v>
      </c>
      <c r="H914" s="682">
        <v>32</v>
      </c>
      <c r="I914" s="682" t="s">
        <v>227</v>
      </c>
      <c r="J914" s="682"/>
      <c r="K914" s="682"/>
      <c r="L914" s="683">
        <v>37</v>
      </c>
      <c r="M914" s="684" t="s">
        <v>412</v>
      </c>
      <c r="N914" s="758">
        <v>1</v>
      </c>
      <c r="O914" s="991">
        <v>1</v>
      </c>
      <c r="P914" s="991" t="e">
        <f>O914-#REF!</f>
        <v>#REF!</v>
      </c>
      <c r="Q914" s="759">
        <f t="shared" si="106"/>
        <v>8.3649599999999991E-2</v>
      </c>
      <c r="R914" s="873">
        <v>960</v>
      </c>
      <c r="S914" s="760">
        <f t="shared" si="105"/>
        <v>80.303615999999991</v>
      </c>
      <c r="T914" s="724"/>
      <c r="U914" s="691">
        <v>1</v>
      </c>
      <c r="V914" s="686"/>
      <c r="W914" s="686"/>
    </row>
    <row r="915" spans="1:23" ht="21" customHeight="1">
      <c r="A915" s="686" t="s">
        <v>1264</v>
      </c>
      <c r="B915" s="686" t="s">
        <v>484</v>
      </c>
      <c r="C915" s="774" t="s">
        <v>484</v>
      </c>
      <c r="D915" s="775"/>
      <c r="E915" s="776" t="s">
        <v>796</v>
      </c>
      <c r="F915" s="681">
        <v>9</v>
      </c>
      <c r="G915" s="682" t="s">
        <v>227</v>
      </c>
      <c r="H915" s="682">
        <v>64</v>
      </c>
      <c r="I915" s="682" t="s">
        <v>227</v>
      </c>
      <c r="J915" s="682"/>
      <c r="K915" s="682"/>
      <c r="L915" s="683">
        <v>57</v>
      </c>
      <c r="M915" s="684" t="s">
        <v>412</v>
      </c>
      <c r="N915" s="758">
        <v>1</v>
      </c>
      <c r="O915" s="991">
        <v>1</v>
      </c>
      <c r="P915" s="991" t="e">
        <f>O915-#REF!</f>
        <v>#REF!</v>
      </c>
      <c r="Q915" s="759">
        <f t="shared" si="106"/>
        <v>0.25773119999999999</v>
      </c>
      <c r="R915" s="873">
        <v>960</v>
      </c>
      <c r="S915" s="760">
        <f t="shared" si="105"/>
        <v>247.421952</v>
      </c>
      <c r="T915" s="724"/>
      <c r="U915" s="691">
        <v>1</v>
      </c>
      <c r="V915" s="686"/>
      <c r="W915" s="686"/>
    </row>
    <row r="916" spans="1:23" ht="21" customHeight="1">
      <c r="A916" s="686" t="s">
        <v>1264</v>
      </c>
      <c r="B916" s="686" t="s">
        <v>485</v>
      </c>
      <c r="C916" s="774" t="s">
        <v>485</v>
      </c>
      <c r="D916" s="775"/>
      <c r="E916" s="776" t="s">
        <v>796</v>
      </c>
      <c r="F916" s="681">
        <v>9</v>
      </c>
      <c r="G916" s="682" t="s">
        <v>227</v>
      </c>
      <c r="H916" s="682">
        <v>172</v>
      </c>
      <c r="I916" s="682" t="s">
        <v>227</v>
      </c>
      <c r="J916" s="682"/>
      <c r="K916" s="682"/>
      <c r="L916" s="683">
        <v>104</v>
      </c>
      <c r="M916" s="684" t="s">
        <v>412</v>
      </c>
      <c r="N916" s="758">
        <v>1</v>
      </c>
      <c r="O916" s="991">
        <v>1</v>
      </c>
      <c r="P916" s="991" t="e">
        <f>O916-#REF!</f>
        <v>#REF!</v>
      </c>
      <c r="Q916" s="759">
        <f t="shared" si="106"/>
        <v>1.2637871999999999</v>
      </c>
      <c r="R916" s="873">
        <v>960</v>
      </c>
      <c r="S916" s="760">
        <f t="shared" si="105"/>
        <v>1213.2357119999999</v>
      </c>
      <c r="T916" s="724"/>
      <c r="U916" s="691">
        <v>1</v>
      </c>
      <c r="V916" s="686"/>
      <c r="W916" s="686"/>
    </row>
    <row r="917" spans="1:23" ht="21" customHeight="1">
      <c r="A917" s="686" t="s">
        <v>1264</v>
      </c>
      <c r="B917" s="686" t="s">
        <v>485</v>
      </c>
      <c r="C917" s="774" t="s">
        <v>485</v>
      </c>
      <c r="D917" s="775"/>
      <c r="E917" s="776" t="s">
        <v>796</v>
      </c>
      <c r="F917" s="681">
        <v>9</v>
      </c>
      <c r="G917" s="682" t="s">
        <v>227</v>
      </c>
      <c r="H917" s="682">
        <v>107</v>
      </c>
      <c r="I917" s="682" t="s">
        <v>227</v>
      </c>
      <c r="J917" s="682"/>
      <c r="K917" s="682"/>
      <c r="L917" s="683">
        <v>81</v>
      </c>
      <c r="M917" s="684" t="s">
        <v>412</v>
      </c>
      <c r="N917" s="758">
        <v>1</v>
      </c>
      <c r="O917" s="991">
        <v>1</v>
      </c>
      <c r="P917" s="991" t="e">
        <f>O917-#REF!</f>
        <v>#REF!</v>
      </c>
      <c r="Q917" s="759">
        <f t="shared" si="106"/>
        <v>0.61232354999999994</v>
      </c>
      <c r="R917" s="873">
        <v>960</v>
      </c>
      <c r="S917" s="760">
        <f t="shared" si="105"/>
        <v>587.83060799999998</v>
      </c>
      <c r="T917" s="724"/>
      <c r="U917" s="691">
        <v>1</v>
      </c>
      <c r="V917" s="686"/>
      <c r="W917" s="686"/>
    </row>
    <row r="918" spans="1:23" ht="21" customHeight="1">
      <c r="A918" s="686" t="s">
        <v>1264</v>
      </c>
      <c r="B918" s="686" t="s">
        <v>485</v>
      </c>
      <c r="C918" s="774" t="s">
        <v>485</v>
      </c>
      <c r="D918" s="775"/>
      <c r="E918" s="776" t="s">
        <v>796</v>
      </c>
      <c r="F918" s="681">
        <v>9</v>
      </c>
      <c r="G918" s="682" t="s">
        <v>227</v>
      </c>
      <c r="H918" s="682">
        <v>71</v>
      </c>
      <c r="I918" s="682" t="s">
        <v>227</v>
      </c>
      <c r="J918" s="682"/>
      <c r="K918" s="682"/>
      <c r="L918" s="683">
        <v>57</v>
      </c>
      <c r="M918" s="684" t="s">
        <v>412</v>
      </c>
      <c r="N918" s="758">
        <v>1</v>
      </c>
      <c r="O918" s="991">
        <v>1</v>
      </c>
      <c r="P918" s="991" t="e">
        <f>O918-#REF!</f>
        <v>#REF!</v>
      </c>
      <c r="Q918" s="759">
        <f t="shared" si="106"/>
        <v>0.28592055</v>
      </c>
      <c r="R918" s="873">
        <v>960</v>
      </c>
      <c r="S918" s="760">
        <f t="shared" si="105"/>
        <v>274.48372799999999</v>
      </c>
      <c r="T918" s="724"/>
      <c r="U918" s="691">
        <v>1</v>
      </c>
      <c r="V918" s="686"/>
      <c r="W918" s="686"/>
    </row>
    <row r="919" spans="1:23" ht="21" customHeight="1">
      <c r="A919" s="686" t="s">
        <v>1357</v>
      </c>
      <c r="B919" s="686" t="s">
        <v>486</v>
      </c>
      <c r="C919" s="774" t="s">
        <v>486</v>
      </c>
      <c r="D919" s="775"/>
      <c r="E919" s="776" t="s">
        <v>804</v>
      </c>
      <c r="F919" s="681" t="s">
        <v>341</v>
      </c>
      <c r="G919" s="682" t="s">
        <v>227</v>
      </c>
      <c r="H919" s="682" t="s">
        <v>779</v>
      </c>
      <c r="I919" s="682"/>
      <c r="J919" s="682"/>
      <c r="K919" s="682"/>
      <c r="L919" s="683"/>
      <c r="M919" s="684"/>
      <c r="N919" s="758">
        <v>1</v>
      </c>
      <c r="O919" s="991">
        <v>1</v>
      </c>
      <c r="P919" s="991" t="e">
        <f>O919-#REF!</f>
        <v>#REF!</v>
      </c>
      <c r="Q919" s="777"/>
      <c r="R919" s="873">
        <v>55.5</v>
      </c>
      <c r="S919" s="760">
        <f>N919*R919</f>
        <v>55.5</v>
      </c>
      <c r="T919" s="724"/>
      <c r="U919" s="691">
        <f>Y5</f>
        <v>12</v>
      </c>
      <c r="V919" s="686"/>
      <c r="W919" s="686"/>
    </row>
    <row r="920" spans="1:23" ht="21" customHeight="1">
      <c r="A920" s="686" t="s">
        <v>1334</v>
      </c>
      <c r="B920" s="686" t="s">
        <v>486</v>
      </c>
      <c r="C920" s="774" t="s">
        <v>486</v>
      </c>
      <c r="D920" s="775"/>
      <c r="E920" s="776" t="s">
        <v>799</v>
      </c>
      <c r="F920" s="681" t="s">
        <v>341</v>
      </c>
      <c r="G920" s="682"/>
      <c r="H920" s="682"/>
      <c r="I920" s="682"/>
      <c r="J920" s="682"/>
      <c r="K920" s="682"/>
      <c r="L920" s="683"/>
      <c r="M920" s="684"/>
      <c r="N920" s="758">
        <v>1</v>
      </c>
      <c r="O920" s="991">
        <v>1</v>
      </c>
      <c r="P920" s="991" t="e">
        <f>O920-#REF!</f>
        <v>#REF!</v>
      </c>
      <c r="Q920" s="777"/>
      <c r="R920" s="873">
        <v>41.2</v>
      </c>
      <c r="S920" s="760">
        <f>N920*R920</f>
        <v>41.2</v>
      </c>
      <c r="T920" s="724"/>
      <c r="U920" s="691">
        <f>U919</f>
        <v>12</v>
      </c>
      <c r="V920" s="686"/>
      <c r="W920" s="686"/>
    </row>
    <row r="921" spans="1:23" ht="21" customHeight="1">
      <c r="A921" s="686" t="s">
        <v>1335</v>
      </c>
      <c r="B921" s="686" t="s">
        <v>486</v>
      </c>
      <c r="C921" s="774" t="s">
        <v>486</v>
      </c>
      <c r="D921" s="775"/>
      <c r="E921" s="776" t="s">
        <v>801</v>
      </c>
      <c r="F921" s="681" t="s">
        <v>341</v>
      </c>
      <c r="G921" s="682"/>
      <c r="H921" s="682"/>
      <c r="I921" s="682"/>
      <c r="J921" s="682"/>
      <c r="K921" s="682"/>
      <c r="L921" s="683"/>
      <c r="M921" s="684"/>
      <c r="N921" s="758">
        <v>2</v>
      </c>
      <c r="O921" s="991">
        <v>2</v>
      </c>
      <c r="P921" s="991" t="e">
        <f>O921-#REF!</f>
        <v>#REF!</v>
      </c>
      <c r="Q921" s="777"/>
      <c r="R921" s="873">
        <v>7.4</v>
      </c>
      <c r="S921" s="760">
        <f>N921*R921</f>
        <v>14.8</v>
      </c>
      <c r="T921" s="724"/>
      <c r="U921" s="691">
        <f>U919</f>
        <v>12</v>
      </c>
      <c r="V921" s="686"/>
      <c r="W921" s="686"/>
    </row>
    <row r="922" spans="1:23" ht="21" customHeight="1">
      <c r="A922" s="686" t="s">
        <v>1339</v>
      </c>
      <c r="B922" s="686" t="s">
        <v>486</v>
      </c>
      <c r="C922" s="774" t="s">
        <v>486</v>
      </c>
      <c r="D922" s="775"/>
      <c r="E922" s="776" t="s">
        <v>800</v>
      </c>
      <c r="F922" s="681" t="s">
        <v>341</v>
      </c>
      <c r="G922" s="682"/>
      <c r="H922" s="682"/>
      <c r="I922" s="682"/>
      <c r="J922" s="682"/>
      <c r="K922" s="682"/>
      <c r="L922" s="683"/>
      <c r="M922" s="684"/>
      <c r="N922" s="758">
        <v>1</v>
      </c>
      <c r="O922" s="991">
        <v>1</v>
      </c>
      <c r="P922" s="991" t="e">
        <f>O922-#REF!</f>
        <v>#REF!</v>
      </c>
      <c r="Q922" s="777"/>
      <c r="R922" s="873">
        <v>5.8</v>
      </c>
      <c r="S922" s="760">
        <f>N922*R922</f>
        <v>5.8</v>
      </c>
      <c r="T922" s="724"/>
      <c r="U922" s="691">
        <f>U919</f>
        <v>12</v>
      </c>
      <c r="V922" s="686"/>
      <c r="W922" s="686"/>
    </row>
    <row r="923" spans="1:23" ht="21" customHeight="1">
      <c r="A923" s="686" t="s">
        <v>1269</v>
      </c>
      <c r="B923" s="686" t="s">
        <v>487</v>
      </c>
      <c r="C923" s="774" t="s">
        <v>487</v>
      </c>
      <c r="D923" s="775"/>
      <c r="E923" s="776" t="s">
        <v>770</v>
      </c>
      <c r="F923" s="681">
        <v>6</v>
      </c>
      <c r="G923" s="682" t="s">
        <v>227</v>
      </c>
      <c r="H923" s="682">
        <v>50</v>
      </c>
      <c r="I923" s="682" t="s">
        <v>227</v>
      </c>
      <c r="J923" s="682">
        <v>50</v>
      </c>
      <c r="K923" s="682" t="s">
        <v>227</v>
      </c>
      <c r="L923" s="683">
        <v>110</v>
      </c>
      <c r="M923" s="684"/>
      <c r="N923" s="758">
        <v>1</v>
      </c>
      <c r="O923" s="991">
        <v>1</v>
      </c>
      <c r="P923" s="991" t="e">
        <f>O923-#REF!</f>
        <v>#REF!</v>
      </c>
      <c r="Q923" s="759">
        <f>L923/1000*N923*T923</f>
        <v>0.48729999999999996</v>
      </c>
      <c r="R923" s="873">
        <v>1040</v>
      </c>
      <c r="S923" s="760">
        <f>Q923*R923</f>
        <v>506.79199999999997</v>
      </c>
      <c r="T923" s="723">
        <v>4.43</v>
      </c>
      <c r="U923" s="691">
        <v>2</v>
      </c>
      <c r="V923" s="686"/>
      <c r="W923" s="686"/>
    </row>
    <row r="924" spans="1:23" ht="21" customHeight="1">
      <c r="A924" s="686" t="s">
        <v>1264</v>
      </c>
      <c r="B924" s="686" t="s">
        <v>488</v>
      </c>
      <c r="C924" s="774" t="s">
        <v>488</v>
      </c>
      <c r="D924" s="775"/>
      <c r="E924" s="776" t="s">
        <v>796</v>
      </c>
      <c r="F924" s="681">
        <v>9</v>
      </c>
      <c r="G924" s="682" t="s">
        <v>227</v>
      </c>
      <c r="H924" s="682">
        <v>80</v>
      </c>
      <c r="I924" s="682" t="s">
        <v>227</v>
      </c>
      <c r="J924" s="682"/>
      <c r="K924" s="682"/>
      <c r="L924" s="683">
        <v>309</v>
      </c>
      <c r="M924" s="684" t="s">
        <v>412</v>
      </c>
      <c r="N924" s="758">
        <v>1</v>
      </c>
      <c r="O924" s="991">
        <v>1</v>
      </c>
      <c r="P924" s="991" t="e">
        <f>O924-#REF!</f>
        <v>#REF!</v>
      </c>
      <c r="Q924" s="759">
        <f>F924*H924*L924*0.00000785*N924</f>
        <v>1.7464679999999999</v>
      </c>
      <c r="R924" s="873">
        <v>960</v>
      </c>
      <c r="S924" s="760">
        <f>Q924*R924</f>
        <v>1676.6092799999999</v>
      </c>
      <c r="T924" s="724"/>
      <c r="U924" s="691">
        <v>2</v>
      </c>
      <c r="V924" s="686"/>
      <c r="W924" s="686"/>
    </row>
    <row r="925" spans="1:23" ht="21" customHeight="1">
      <c r="A925" s="686" t="s">
        <v>1264</v>
      </c>
      <c r="B925" s="686" t="s">
        <v>488</v>
      </c>
      <c r="C925" s="774" t="s">
        <v>488</v>
      </c>
      <c r="D925" s="775"/>
      <c r="E925" s="776" t="s">
        <v>796</v>
      </c>
      <c r="F925" s="681">
        <v>9</v>
      </c>
      <c r="G925" s="682" t="s">
        <v>227</v>
      </c>
      <c r="H925" s="682">
        <v>80</v>
      </c>
      <c r="I925" s="682" t="s">
        <v>227</v>
      </c>
      <c r="J925" s="682"/>
      <c r="K925" s="682"/>
      <c r="L925" s="683">
        <v>190</v>
      </c>
      <c r="M925" s="684" t="s">
        <v>412</v>
      </c>
      <c r="N925" s="758">
        <v>1</v>
      </c>
      <c r="O925" s="991">
        <v>1</v>
      </c>
      <c r="P925" s="991" t="e">
        <f>O925-#REF!</f>
        <v>#REF!</v>
      </c>
      <c r="Q925" s="759">
        <f>F925*H925*L925*0.00000785*N925</f>
        <v>1.0738799999999999</v>
      </c>
      <c r="R925" s="873">
        <v>960</v>
      </c>
      <c r="S925" s="760">
        <f>Q925*R925</f>
        <v>1030.9248</v>
      </c>
      <c r="T925" s="724"/>
      <c r="U925" s="691">
        <v>2</v>
      </c>
      <c r="V925" s="686"/>
      <c r="W925" s="686"/>
    </row>
    <row r="926" spans="1:23" ht="21" customHeight="1">
      <c r="A926" s="686" t="s">
        <v>1264</v>
      </c>
      <c r="B926" s="686" t="s">
        <v>488</v>
      </c>
      <c r="C926" s="774" t="s">
        <v>488</v>
      </c>
      <c r="D926" s="775"/>
      <c r="E926" s="776" t="s">
        <v>796</v>
      </c>
      <c r="F926" s="681">
        <v>9</v>
      </c>
      <c r="G926" s="682" t="s">
        <v>227</v>
      </c>
      <c r="H926" s="682">
        <v>182</v>
      </c>
      <c r="I926" s="682" t="s">
        <v>227</v>
      </c>
      <c r="J926" s="682"/>
      <c r="K926" s="682"/>
      <c r="L926" s="683">
        <v>291</v>
      </c>
      <c r="M926" s="684" t="s">
        <v>412</v>
      </c>
      <c r="N926" s="758">
        <v>1</v>
      </c>
      <c r="O926" s="991">
        <v>1</v>
      </c>
      <c r="P926" s="991" t="e">
        <f>O926-#REF!</f>
        <v>#REF!</v>
      </c>
      <c r="Q926" s="759">
        <f>F926*H926*L926*0.00000785*N926</f>
        <v>3.7417652999999995</v>
      </c>
      <c r="R926" s="873">
        <v>960</v>
      </c>
      <c r="S926" s="760">
        <f>Q926*R926</f>
        <v>3592.0946879999997</v>
      </c>
      <c r="T926" s="724"/>
      <c r="U926" s="691">
        <v>2</v>
      </c>
      <c r="V926" s="686"/>
      <c r="W926" s="686"/>
    </row>
    <row r="927" spans="1:23" ht="21" customHeight="1">
      <c r="A927" s="686" t="s">
        <v>1357</v>
      </c>
      <c r="B927" s="686" t="s">
        <v>489</v>
      </c>
      <c r="C927" s="774" t="s">
        <v>489</v>
      </c>
      <c r="D927" s="775"/>
      <c r="E927" s="776" t="s">
        <v>804</v>
      </c>
      <c r="F927" s="681" t="s">
        <v>341</v>
      </c>
      <c r="G927" s="682" t="s">
        <v>227</v>
      </c>
      <c r="H927" s="682" t="s">
        <v>779</v>
      </c>
      <c r="I927" s="682"/>
      <c r="J927" s="682"/>
      <c r="K927" s="682"/>
      <c r="L927" s="683"/>
      <c r="M927" s="684"/>
      <c r="N927" s="758">
        <v>1</v>
      </c>
      <c r="O927" s="991">
        <v>1</v>
      </c>
      <c r="P927" s="991" t="e">
        <f>O927-#REF!</f>
        <v>#REF!</v>
      </c>
      <c r="Q927" s="777"/>
      <c r="R927" s="873">
        <v>55.5</v>
      </c>
      <c r="S927" s="760">
        <f>N927*R927</f>
        <v>55.5</v>
      </c>
      <c r="T927" s="724"/>
      <c r="U927" s="691">
        <v>6</v>
      </c>
      <c r="V927" s="686"/>
      <c r="W927" s="686"/>
    </row>
    <row r="928" spans="1:23" ht="21" customHeight="1">
      <c r="A928" s="686" t="s">
        <v>1334</v>
      </c>
      <c r="B928" s="686" t="s">
        <v>489</v>
      </c>
      <c r="C928" s="774" t="s">
        <v>489</v>
      </c>
      <c r="D928" s="775"/>
      <c r="E928" s="776" t="s">
        <v>799</v>
      </c>
      <c r="F928" s="681" t="s">
        <v>341</v>
      </c>
      <c r="G928" s="682"/>
      <c r="H928" s="682"/>
      <c r="I928" s="682"/>
      <c r="J928" s="682"/>
      <c r="K928" s="682"/>
      <c r="L928" s="683"/>
      <c r="M928" s="684"/>
      <c r="N928" s="758">
        <v>1</v>
      </c>
      <c r="O928" s="991">
        <v>1</v>
      </c>
      <c r="P928" s="991" t="e">
        <f>O928-#REF!</f>
        <v>#REF!</v>
      </c>
      <c r="Q928" s="777"/>
      <c r="R928" s="873">
        <v>41.2</v>
      </c>
      <c r="S928" s="760">
        <f>N928*R928</f>
        <v>41.2</v>
      </c>
      <c r="T928" s="724"/>
      <c r="U928" s="691">
        <v>6</v>
      </c>
      <c r="V928" s="686"/>
      <c r="W928" s="686"/>
    </row>
    <row r="929" spans="1:23" ht="21" customHeight="1">
      <c r="A929" s="686" t="s">
        <v>1335</v>
      </c>
      <c r="B929" s="686" t="s">
        <v>489</v>
      </c>
      <c r="C929" s="774" t="s">
        <v>489</v>
      </c>
      <c r="D929" s="775"/>
      <c r="E929" s="776" t="s">
        <v>801</v>
      </c>
      <c r="F929" s="681" t="s">
        <v>341</v>
      </c>
      <c r="G929" s="682"/>
      <c r="H929" s="682"/>
      <c r="I929" s="682"/>
      <c r="J929" s="682"/>
      <c r="K929" s="682"/>
      <c r="L929" s="683"/>
      <c r="M929" s="684"/>
      <c r="N929" s="758">
        <v>2</v>
      </c>
      <c r="O929" s="991">
        <v>2</v>
      </c>
      <c r="P929" s="991" t="e">
        <f>O929-#REF!</f>
        <v>#REF!</v>
      </c>
      <c r="Q929" s="777"/>
      <c r="R929" s="873">
        <v>7.4</v>
      </c>
      <c r="S929" s="760">
        <f>N929*R929</f>
        <v>14.8</v>
      </c>
      <c r="T929" s="724"/>
      <c r="U929" s="691">
        <v>6</v>
      </c>
      <c r="V929" s="686"/>
      <c r="W929" s="686"/>
    </row>
    <row r="930" spans="1:23" ht="21" customHeight="1">
      <c r="A930" s="686" t="s">
        <v>1339</v>
      </c>
      <c r="B930" s="686" t="s">
        <v>489</v>
      </c>
      <c r="C930" s="774" t="s">
        <v>489</v>
      </c>
      <c r="D930" s="775"/>
      <c r="E930" s="776" t="s">
        <v>800</v>
      </c>
      <c r="F930" s="681" t="s">
        <v>341</v>
      </c>
      <c r="G930" s="682"/>
      <c r="H930" s="682"/>
      <c r="I930" s="682"/>
      <c r="J930" s="682"/>
      <c r="K930" s="682"/>
      <c r="L930" s="683"/>
      <c r="M930" s="684"/>
      <c r="N930" s="758">
        <v>1</v>
      </c>
      <c r="O930" s="991">
        <v>1</v>
      </c>
      <c r="P930" s="991" t="e">
        <f>O930-#REF!</f>
        <v>#REF!</v>
      </c>
      <c r="Q930" s="777"/>
      <c r="R930" s="873">
        <v>5.8</v>
      </c>
      <c r="S930" s="760">
        <f>N930*R930</f>
        <v>5.8</v>
      </c>
      <c r="T930" s="724"/>
      <c r="U930" s="691">
        <v>6</v>
      </c>
      <c r="V930" s="686"/>
      <c r="W930" s="686"/>
    </row>
    <row r="931" spans="1:23" ht="21" customHeight="1">
      <c r="A931" s="686" t="s">
        <v>1264</v>
      </c>
      <c r="B931" s="686" t="s">
        <v>490</v>
      </c>
      <c r="C931" s="774" t="s">
        <v>490</v>
      </c>
      <c r="D931" s="775"/>
      <c r="E931" s="776" t="s">
        <v>796</v>
      </c>
      <c r="F931" s="681">
        <v>9</v>
      </c>
      <c r="G931" s="682" t="s">
        <v>227</v>
      </c>
      <c r="H931" s="682">
        <v>50</v>
      </c>
      <c r="I931" s="682" t="s">
        <v>227</v>
      </c>
      <c r="J931" s="682"/>
      <c r="K931" s="682"/>
      <c r="L931" s="683">
        <v>60</v>
      </c>
      <c r="M931" s="684" t="s">
        <v>412</v>
      </c>
      <c r="N931" s="758">
        <v>1</v>
      </c>
      <c r="O931" s="991">
        <v>1</v>
      </c>
      <c r="P931" s="991" t="e">
        <f>O931-#REF!</f>
        <v>#REF!</v>
      </c>
      <c r="Q931" s="759">
        <f t="shared" ref="Q931:Q937" si="107">F931*H931*L931*0.00000785*N931</f>
        <v>0.21194999999999997</v>
      </c>
      <c r="R931" s="873">
        <v>960</v>
      </c>
      <c r="S931" s="760">
        <f t="shared" ref="S931:S940" si="108">Q931*R931</f>
        <v>203.47199999999998</v>
      </c>
      <c r="T931" s="724"/>
      <c r="U931" s="691">
        <v>2</v>
      </c>
      <c r="V931" s="686"/>
      <c r="W931" s="686"/>
    </row>
    <row r="932" spans="1:23" ht="21" customHeight="1">
      <c r="A932" s="686" t="s">
        <v>1264</v>
      </c>
      <c r="B932" s="686" t="s">
        <v>490</v>
      </c>
      <c r="C932" s="774" t="s">
        <v>490</v>
      </c>
      <c r="D932" s="775"/>
      <c r="E932" s="776" t="s">
        <v>796</v>
      </c>
      <c r="F932" s="681">
        <v>9</v>
      </c>
      <c r="G932" s="682" t="s">
        <v>227</v>
      </c>
      <c r="H932" s="682">
        <v>92</v>
      </c>
      <c r="I932" s="682" t="s">
        <v>227</v>
      </c>
      <c r="J932" s="682"/>
      <c r="K932" s="682"/>
      <c r="L932" s="683">
        <v>42</v>
      </c>
      <c r="M932" s="684" t="s">
        <v>412</v>
      </c>
      <c r="N932" s="758">
        <v>1</v>
      </c>
      <c r="O932" s="991">
        <v>1</v>
      </c>
      <c r="P932" s="991" t="e">
        <f>O932-#REF!</f>
        <v>#REF!</v>
      </c>
      <c r="Q932" s="759">
        <f t="shared" si="107"/>
        <v>0.2729916</v>
      </c>
      <c r="R932" s="873">
        <v>960</v>
      </c>
      <c r="S932" s="760">
        <f t="shared" si="108"/>
        <v>262.07193599999999</v>
      </c>
      <c r="T932" s="724"/>
      <c r="U932" s="691">
        <v>2</v>
      </c>
      <c r="V932" s="686"/>
      <c r="W932" s="686"/>
    </row>
    <row r="933" spans="1:23" ht="21" customHeight="1">
      <c r="A933" s="686" t="s">
        <v>1264</v>
      </c>
      <c r="B933" s="686" t="s">
        <v>490</v>
      </c>
      <c r="C933" s="774" t="s">
        <v>490</v>
      </c>
      <c r="D933" s="775"/>
      <c r="E933" s="776" t="s">
        <v>796</v>
      </c>
      <c r="F933" s="681">
        <v>9</v>
      </c>
      <c r="G933" s="682" t="s">
        <v>227</v>
      </c>
      <c r="H933" s="682">
        <v>100</v>
      </c>
      <c r="I933" s="682" t="s">
        <v>227</v>
      </c>
      <c r="J933" s="682"/>
      <c r="K933" s="682"/>
      <c r="L933" s="683">
        <v>50</v>
      </c>
      <c r="M933" s="684" t="s">
        <v>412</v>
      </c>
      <c r="N933" s="758">
        <v>1</v>
      </c>
      <c r="O933" s="991">
        <v>1</v>
      </c>
      <c r="P933" s="991" t="e">
        <f>O933-#REF!</f>
        <v>#REF!</v>
      </c>
      <c r="Q933" s="759">
        <f t="shared" si="107"/>
        <v>0.35324999999999995</v>
      </c>
      <c r="R933" s="873">
        <v>960</v>
      </c>
      <c r="S933" s="760">
        <f t="shared" si="108"/>
        <v>339.11999999999995</v>
      </c>
      <c r="T933" s="724"/>
      <c r="U933" s="691">
        <v>2</v>
      </c>
      <c r="V933" s="686"/>
      <c r="W933" s="686"/>
    </row>
    <row r="934" spans="1:23" ht="21" customHeight="1">
      <c r="A934" s="686" t="s">
        <v>1221</v>
      </c>
      <c r="B934" s="686" t="s">
        <v>491</v>
      </c>
      <c r="C934" s="774" t="s">
        <v>491</v>
      </c>
      <c r="D934" s="775"/>
      <c r="E934" s="776" t="s">
        <v>796</v>
      </c>
      <c r="F934" s="681">
        <v>6</v>
      </c>
      <c r="G934" s="682" t="s">
        <v>227</v>
      </c>
      <c r="H934" s="682">
        <v>115</v>
      </c>
      <c r="I934" s="682" t="s">
        <v>227</v>
      </c>
      <c r="J934" s="682"/>
      <c r="K934" s="682"/>
      <c r="L934" s="683">
        <v>143</v>
      </c>
      <c r="M934" s="684" t="s">
        <v>412</v>
      </c>
      <c r="N934" s="758">
        <v>1</v>
      </c>
      <c r="O934" s="991">
        <v>1</v>
      </c>
      <c r="P934" s="991" t="e">
        <f>O934-#REF!</f>
        <v>#REF!</v>
      </c>
      <c r="Q934" s="759">
        <f t="shared" si="107"/>
        <v>0.77455949999999996</v>
      </c>
      <c r="R934" s="873">
        <v>939</v>
      </c>
      <c r="S934" s="760">
        <f t="shared" si="108"/>
        <v>727.31137049999995</v>
      </c>
      <c r="T934" s="724"/>
      <c r="U934" s="691">
        <v>2</v>
      </c>
      <c r="V934" s="686"/>
      <c r="W934" s="686"/>
    </row>
    <row r="935" spans="1:23" ht="21" customHeight="1">
      <c r="A935" s="686" t="s">
        <v>1264</v>
      </c>
      <c r="B935" s="686" t="s">
        <v>491</v>
      </c>
      <c r="C935" s="774" t="s">
        <v>491</v>
      </c>
      <c r="D935" s="775"/>
      <c r="E935" s="776" t="s">
        <v>796</v>
      </c>
      <c r="F935" s="681">
        <v>9</v>
      </c>
      <c r="G935" s="682" t="s">
        <v>227</v>
      </c>
      <c r="H935" s="682">
        <v>50</v>
      </c>
      <c r="I935" s="682" t="s">
        <v>227</v>
      </c>
      <c r="J935" s="682"/>
      <c r="K935" s="682"/>
      <c r="L935" s="683">
        <v>123</v>
      </c>
      <c r="M935" s="684" t="s">
        <v>412</v>
      </c>
      <c r="N935" s="758">
        <v>1</v>
      </c>
      <c r="O935" s="991">
        <v>1</v>
      </c>
      <c r="P935" s="991" t="e">
        <f>O935-#REF!</f>
        <v>#REF!</v>
      </c>
      <c r="Q935" s="759">
        <f t="shared" si="107"/>
        <v>0.43449749999999998</v>
      </c>
      <c r="R935" s="873">
        <v>960</v>
      </c>
      <c r="S935" s="760">
        <f t="shared" si="108"/>
        <v>417.11759999999998</v>
      </c>
      <c r="T935" s="724"/>
      <c r="U935" s="691">
        <v>2</v>
      </c>
      <c r="V935" s="686"/>
      <c r="W935" s="686"/>
    </row>
    <row r="936" spans="1:23" ht="21" customHeight="1">
      <c r="A936" s="686" t="s">
        <v>1264</v>
      </c>
      <c r="B936" s="686" t="s">
        <v>491</v>
      </c>
      <c r="C936" s="774" t="s">
        <v>491</v>
      </c>
      <c r="D936" s="775"/>
      <c r="E936" s="776" t="s">
        <v>796</v>
      </c>
      <c r="F936" s="681">
        <v>9</v>
      </c>
      <c r="G936" s="682" t="s">
        <v>227</v>
      </c>
      <c r="H936" s="682">
        <v>160</v>
      </c>
      <c r="I936" s="682" t="s">
        <v>227</v>
      </c>
      <c r="J936" s="682"/>
      <c r="K936" s="682"/>
      <c r="L936" s="683">
        <v>50</v>
      </c>
      <c r="M936" s="684" t="s">
        <v>412</v>
      </c>
      <c r="N936" s="758">
        <v>1</v>
      </c>
      <c r="O936" s="991">
        <v>1</v>
      </c>
      <c r="P936" s="991" t="e">
        <f>O936-#REF!</f>
        <v>#REF!</v>
      </c>
      <c r="Q936" s="759">
        <f t="shared" si="107"/>
        <v>0.56519999999999992</v>
      </c>
      <c r="R936" s="873">
        <v>960</v>
      </c>
      <c r="S936" s="760">
        <f t="shared" si="108"/>
        <v>542.59199999999987</v>
      </c>
      <c r="T936" s="724"/>
      <c r="U936" s="691">
        <v>2</v>
      </c>
      <c r="V936" s="686"/>
      <c r="W936" s="686"/>
    </row>
    <row r="937" spans="1:23" ht="21" customHeight="1">
      <c r="A937" s="686" t="s">
        <v>1221</v>
      </c>
      <c r="B937" s="686" t="s">
        <v>492</v>
      </c>
      <c r="C937" s="774" t="s">
        <v>492</v>
      </c>
      <c r="D937" s="775"/>
      <c r="E937" s="776" t="s">
        <v>796</v>
      </c>
      <c r="F937" s="681">
        <v>6</v>
      </c>
      <c r="G937" s="682" t="s">
        <v>227</v>
      </c>
      <c r="H937" s="682">
        <v>120</v>
      </c>
      <c r="I937" s="682" t="s">
        <v>227</v>
      </c>
      <c r="J937" s="682"/>
      <c r="K937" s="682"/>
      <c r="L937" s="683">
        <v>150</v>
      </c>
      <c r="M937" s="684" t="s">
        <v>412</v>
      </c>
      <c r="N937" s="758">
        <v>2</v>
      </c>
      <c r="O937" s="991">
        <v>2</v>
      </c>
      <c r="P937" s="991" t="e">
        <f>O937-#REF!</f>
        <v>#REF!</v>
      </c>
      <c r="Q937" s="759">
        <f t="shared" si="107"/>
        <v>1.6955999999999998</v>
      </c>
      <c r="R937" s="873">
        <v>939</v>
      </c>
      <c r="S937" s="760">
        <f t="shared" si="108"/>
        <v>1592.1683999999998</v>
      </c>
      <c r="T937" s="724"/>
      <c r="U937" s="691">
        <v>1</v>
      </c>
      <c r="V937" s="686"/>
      <c r="W937" s="686"/>
    </row>
    <row r="938" spans="1:23" ht="21" customHeight="1">
      <c r="A938" s="686" t="s">
        <v>1363</v>
      </c>
      <c r="B938" s="686" t="s">
        <v>492</v>
      </c>
      <c r="C938" s="774" t="s">
        <v>492</v>
      </c>
      <c r="D938" s="775"/>
      <c r="E938" s="776" t="s">
        <v>814</v>
      </c>
      <c r="F938" s="681">
        <v>6</v>
      </c>
      <c r="G938" s="682" t="s">
        <v>227</v>
      </c>
      <c r="H938" s="682">
        <v>50</v>
      </c>
      <c r="I938" s="682" t="s">
        <v>227</v>
      </c>
      <c r="J938" s="682"/>
      <c r="K938" s="682"/>
      <c r="L938" s="683">
        <v>150</v>
      </c>
      <c r="M938" s="684" t="s">
        <v>412</v>
      </c>
      <c r="N938" s="758">
        <v>2</v>
      </c>
      <c r="O938" s="991">
        <v>2</v>
      </c>
      <c r="P938" s="991" t="e">
        <f>O938-#REF!</f>
        <v>#REF!</v>
      </c>
      <c r="Q938" s="759">
        <f>L938/1000*N938*T938</f>
        <v>0.70799999999999996</v>
      </c>
      <c r="R938" s="873">
        <v>1020</v>
      </c>
      <c r="S938" s="760">
        <f t="shared" si="108"/>
        <v>722.16</v>
      </c>
      <c r="T938" s="723">
        <v>2.36</v>
      </c>
      <c r="U938" s="691">
        <v>1</v>
      </c>
      <c r="V938" s="686"/>
      <c r="W938" s="686"/>
    </row>
    <row r="939" spans="1:23" ht="21" customHeight="1">
      <c r="A939" s="686" t="s">
        <v>1363</v>
      </c>
      <c r="B939" s="686" t="s">
        <v>492</v>
      </c>
      <c r="C939" s="774" t="s">
        <v>492</v>
      </c>
      <c r="D939" s="775"/>
      <c r="E939" s="776" t="s">
        <v>814</v>
      </c>
      <c r="F939" s="681">
        <v>6</v>
      </c>
      <c r="G939" s="682" t="s">
        <v>227</v>
      </c>
      <c r="H939" s="682">
        <v>50</v>
      </c>
      <c r="I939" s="682" t="s">
        <v>227</v>
      </c>
      <c r="J939" s="682"/>
      <c r="K939" s="682"/>
      <c r="L939" s="683">
        <v>150</v>
      </c>
      <c r="M939" s="684" t="s">
        <v>412</v>
      </c>
      <c r="N939" s="758">
        <v>2</v>
      </c>
      <c r="O939" s="991">
        <v>2</v>
      </c>
      <c r="P939" s="991" t="e">
        <f>O939-#REF!</f>
        <v>#REF!</v>
      </c>
      <c r="Q939" s="759">
        <f>L939/1000*N939*T939</f>
        <v>0.70799999999999996</v>
      </c>
      <c r="R939" s="873">
        <v>1020</v>
      </c>
      <c r="S939" s="760">
        <f t="shared" si="108"/>
        <v>722.16</v>
      </c>
      <c r="T939" s="723">
        <v>2.36</v>
      </c>
      <c r="U939" s="691">
        <v>1</v>
      </c>
      <c r="V939" s="686"/>
      <c r="W939" s="686"/>
    </row>
    <row r="940" spans="1:23" ht="21" customHeight="1">
      <c r="A940" s="686" t="s">
        <v>1363</v>
      </c>
      <c r="B940" s="686" t="s">
        <v>492</v>
      </c>
      <c r="C940" s="774" t="s">
        <v>492</v>
      </c>
      <c r="D940" s="775"/>
      <c r="E940" s="776" t="s">
        <v>814</v>
      </c>
      <c r="F940" s="681">
        <v>6</v>
      </c>
      <c r="G940" s="682" t="s">
        <v>227</v>
      </c>
      <c r="H940" s="682">
        <v>50</v>
      </c>
      <c r="I940" s="682" t="s">
        <v>227</v>
      </c>
      <c r="J940" s="682"/>
      <c r="K940" s="682"/>
      <c r="L940" s="683">
        <v>108</v>
      </c>
      <c r="M940" s="684" t="s">
        <v>412</v>
      </c>
      <c r="N940" s="758">
        <v>4</v>
      </c>
      <c r="O940" s="991">
        <v>4</v>
      </c>
      <c r="P940" s="991" t="e">
        <f>O940-#REF!</f>
        <v>#REF!</v>
      </c>
      <c r="Q940" s="759">
        <f>L940/1000*N940*T940</f>
        <v>1.01952</v>
      </c>
      <c r="R940" s="873">
        <v>1020</v>
      </c>
      <c r="S940" s="760">
        <f t="shared" si="108"/>
        <v>1039.9104</v>
      </c>
      <c r="T940" s="723">
        <v>2.36</v>
      </c>
      <c r="U940" s="691">
        <v>1</v>
      </c>
      <c r="V940" s="686"/>
      <c r="W940" s="686"/>
    </row>
    <row r="941" spans="1:23" ht="21" customHeight="1">
      <c r="A941" s="686" t="s">
        <v>1245</v>
      </c>
      <c r="B941" s="686" t="s">
        <v>493</v>
      </c>
      <c r="C941" s="774" t="s">
        <v>493</v>
      </c>
      <c r="D941" s="775"/>
      <c r="E941" s="776" t="s">
        <v>804</v>
      </c>
      <c r="F941" s="681" t="s">
        <v>341</v>
      </c>
      <c r="G941" s="682" t="s">
        <v>227</v>
      </c>
      <c r="H941" s="682" t="s">
        <v>348</v>
      </c>
      <c r="I941" s="682"/>
      <c r="J941" s="682"/>
      <c r="K941" s="682"/>
      <c r="L941" s="683"/>
      <c r="M941" s="684"/>
      <c r="N941" s="758">
        <v>1</v>
      </c>
      <c r="O941" s="991">
        <v>1</v>
      </c>
      <c r="P941" s="991" t="e">
        <f>O941-#REF!</f>
        <v>#REF!</v>
      </c>
      <c r="Q941" s="777"/>
      <c r="R941" s="873">
        <v>42.9</v>
      </c>
      <c r="S941" s="760">
        <f t="shared" ref="S941:S951" si="109">N941*R941</f>
        <v>42.9</v>
      </c>
      <c r="T941" s="724"/>
      <c r="U941" s="691">
        <v>6</v>
      </c>
      <c r="V941" s="686"/>
      <c r="W941" s="686"/>
    </row>
    <row r="942" spans="1:23" ht="21" customHeight="1">
      <c r="A942" s="686" t="s">
        <v>1335</v>
      </c>
      <c r="B942" s="686" t="s">
        <v>493</v>
      </c>
      <c r="C942" s="774" t="s">
        <v>493</v>
      </c>
      <c r="D942" s="775"/>
      <c r="E942" s="776" t="s">
        <v>801</v>
      </c>
      <c r="F942" s="681" t="s">
        <v>341</v>
      </c>
      <c r="G942" s="682"/>
      <c r="H942" s="682"/>
      <c r="I942" s="682"/>
      <c r="J942" s="682"/>
      <c r="K942" s="682"/>
      <c r="L942" s="683"/>
      <c r="M942" s="684"/>
      <c r="N942" s="758">
        <v>1</v>
      </c>
      <c r="O942" s="991">
        <v>1</v>
      </c>
      <c r="P942" s="991" t="e">
        <f>O942-#REF!</f>
        <v>#REF!</v>
      </c>
      <c r="Q942" s="777"/>
      <c r="R942" s="873">
        <v>7.4</v>
      </c>
      <c r="S942" s="760">
        <f t="shared" si="109"/>
        <v>7.4</v>
      </c>
      <c r="T942" s="724"/>
      <c r="U942" s="691">
        <v>6</v>
      </c>
      <c r="V942" s="686"/>
      <c r="W942" s="686"/>
    </row>
    <row r="943" spans="1:23" ht="21" customHeight="1">
      <c r="A943" s="686" t="s">
        <v>1339</v>
      </c>
      <c r="B943" s="686" t="s">
        <v>493</v>
      </c>
      <c r="C943" s="774" t="s">
        <v>493</v>
      </c>
      <c r="D943" s="775"/>
      <c r="E943" s="776" t="s">
        <v>800</v>
      </c>
      <c r="F943" s="681" t="s">
        <v>341</v>
      </c>
      <c r="G943" s="682"/>
      <c r="H943" s="682"/>
      <c r="I943" s="682"/>
      <c r="J943" s="682"/>
      <c r="K943" s="682"/>
      <c r="L943" s="683"/>
      <c r="M943" s="684"/>
      <c r="N943" s="758">
        <v>1</v>
      </c>
      <c r="O943" s="991">
        <v>1</v>
      </c>
      <c r="P943" s="991" t="e">
        <f>O943-#REF!</f>
        <v>#REF!</v>
      </c>
      <c r="Q943" s="777"/>
      <c r="R943" s="873">
        <v>5.8</v>
      </c>
      <c r="S943" s="760">
        <f t="shared" si="109"/>
        <v>5.8</v>
      </c>
      <c r="T943" s="724"/>
      <c r="U943" s="691">
        <v>6</v>
      </c>
      <c r="V943" s="686"/>
      <c r="W943" s="686"/>
    </row>
    <row r="944" spans="1:23" ht="21" customHeight="1">
      <c r="A944" s="686" t="s">
        <v>1303</v>
      </c>
      <c r="B944" s="686" t="s">
        <v>494</v>
      </c>
      <c r="C944" s="774" t="s">
        <v>494</v>
      </c>
      <c r="D944" s="775"/>
      <c r="E944" s="776" t="s">
        <v>804</v>
      </c>
      <c r="F944" s="681" t="s">
        <v>330</v>
      </c>
      <c r="G944" s="682" t="s">
        <v>227</v>
      </c>
      <c r="H944" s="682" t="s">
        <v>779</v>
      </c>
      <c r="I944" s="682"/>
      <c r="J944" s="682"/>
      <c r="K944" s="682"/>
      <c r="L944" s="683"/>
      <c r="M944" s="684"/>
      <c r="N944" s="758">
        <v>1</v>
      </c>
      <c r="O944" s="991">
        <v>1</v>
      </c>
      <c r="P944" s="991" t="e">
        <f>O944-#REF!</f>
        <v>#REF!</v>
      </c>
      <c r="Q944" s="777"/>
      <c r="R944" s="873">
        <v>463</v>
      </c>
      <c r="S944" s="760">
        <f t="shared" si="109"/>
        <v>463</v>
      </c>
      <c r="T944" s="724"/>
      <c r="U944" s="691">
        <v>4</v>
      </c>
      <c r="V944" s="686"/>
      <c r="W944" s="686"/>
    </row>
    <row r="945" spans="1:23" ht="21" customHeight="1">
      <c r="A945" s="686" t="s">
        <v>1328</v>
      </c>
      <c r="B945" s="686" t="s">
        <v>494</v>
      </c>
      <c r="C945" s="774" t="s">
        <v>494</v>
      </c>
      <c r="D945" s="775"/>
      <c r="E945" s="776" t="s">
        <v>799</v>
      </c>
      <c r="F945" s="681" t="s">
        <v>330</v>
      </c>
      <c r="G945" s="682"/>
      <c r="H945" s="682"/>
      <c r="I945" s="682"/>
      <c r="J945" s="682"/>
      <c r="K945" s="682"/>
      <c r="L945" s="683"/>
      <c r="M945" s="684"/>
      <c r="N945" s="758">
        <v>1</v>
      </c>
      <c r="O945" s="991">
        <v>1</v>
      </c>
      <c r="P945" s="991" t="e">
        <f>O945-#REF!</f>
        <v>#REF!</v>
      </c>
      <c r="Q945" s="777"/>
      <c r="R945" s="873">
        <v>41.2</v>
      </c>
      <c r="S945" s="760">
        <f t="shared" si="109"/>
        <v>41.2</v>
      </c>
      <c r="T945" s="724"/>
      <c r="U945" s="691">
        <v>4</v>
      </c>
      <c r="V945" s="686"/>
      <c r="W945" s="686"/>
    </row>
    <row r="946" spans="1:23" ht="21" customHeight="1">
      <c r="A946" s="686" t="s">
        <v>1326</v>
      </c>
      <c r="B946" s="686" t="s">
        <v>494</v>
      </c>
      <c r="C946" s="774" t="s">
        <v>494</v>
      </c>
      <c r="D946" s="775"/>
      <c r="E946" s="776" t="s">
        <v>801</v>
      </c>
      <c r="F946" s="681" t="s">
        <v>330</v>
      </c>
      <c r="G946" s="682"/>
      <c r="H946" s="682"/>
      <c r="I946" s="682"/>
      <c r="J946" s="682"/>
      <c r="K946" s="682"/>
      <c r="L946" s="683"/>
      <c r="M946" s="684"/>
      <c r="N946" s="758">
        <v>2</v>
      </c>
      <c r="O946" s="991">
        <v>2</v>
      </c>
      <c r="P946" s="991" t="e">
        <f>O946-#REF!</f>
        <v>#REF!</v>
      </c>
      <c r="Q946" s="777"/>
      <c r="R946" s="873">
        <v>22.9</v>
      </c>
      <c r="S946" s="760">
        <f t="shared" si="109"/>
        <v>45.8</v>
      </c>
      <c r="T946" s="724"/>
      <c r="U946" s="691">
        <v>4</v>
      </c>
      <c r="V946" s="686"/>
      <c r="W946" s="686"/>
    </row>
    <row r="947" spans="1:23" ht="21" customHeight="1">
      <c r="A947" s="686" t="s">
        <v>1233</v>
      </c>
      <c r="B947" s="686" t="s">
        <v>494</v>
      </c>
      <c r="C947" s="774" t="s">
        <v>494</v>
      </c>
      <c r="D947" s="775"/>
      <c r="E947" s="776" t="s">
        <v>800</v>
      </c>
      <c r="F947" s="681" t="s">
        <v>330</v>
      </c>
      <c r="G947" s="682"/>
      <c r="H947" s="682"/>
      <c r="I947" s="682"/>
      <c r="J947" s="682"/>
      <c r="K947" s="682"/>
      <c r="L947" s="683"/>
      <c r="M947" s="684"/>
      <c r="N947" s="758">
        <v>1</v>
      </c>
      <c r="O947" s="991">
        <v>1</v>
      </c>
      <c r="P947" s="991" t="e">
        <f>O947-#REF!</f>
        <v>#REF!</v>
      </c>
      <c r="Q947" s="777"/>
      <c r="R947" s="873">
        <v>14</v>
      </c>
      <c r="S947" s="760">
        <f t="shared" si="109"/>
        <v>14</v>
      </c>
      <c r="T947" s="724"/>
      <c r="U947" s="691">
        <v>4</v>
      </c>
      <c r="V947" s="686"/>
      <c r="W947" s="686"/>
    </row>
    <row r="948" spans="1:23" ht="21" customHeight="1">
      <c r="A948" s="686" t="s">
        <v>1344</v>
      </c>
      <c r="B948" s="686" t="s">
        <v>495</v>
      </c>
      <c r="C948" s="774" t="s">
        <v>495</v>
      </c>
      <c r="D948" s="775"/>
      <c r="E948" s="776" t="s">
        <v>804</v>
      </c>
      <c r="F948" s="681" t="s">
        <v>338</v>
      </c>
      <c r="G948" s="682" t="s">
        <v>227</v>
      </c>
      <c r="H948" s="682" t="s">
        <v>331</v>
      </c>
      <c r="I948" s="682"/>
      <c r="J948" s="682"/>
      <c r="K948" s="682"/>
      <c r="L948" s="683"/>
      <c r="M948" s="684"/>
      <c r="N948" s="758">
        <v>1</v>
      </c>
      <c r="O948" s="991">
        <v>1</v>
      </c>
      <c r="P948" s="991" t="e">
        <f>O948-#REF!</f>
        <v>#REF!</v>
      </c>
      <c r="Q948" s="777"/>
      <c r="R948" s="873">
        <v>88.9</v>
      </c>
      <c r="S948" s="760">
        <f t="shared" si="109"/>
        <v>88.9</v>
      </c>
      <c r="T948" s="724"/>
      <c r="U948" s="691">
        <v>8</v>
      </c>
      <c r="V948" s="686"/>
      <c r="W948" s="686"/>
    </row>
    <row r="949" spans="1:23" ht="21" customHeight="1">
      <c r="A949" s="686" t="s">
        <v>1239</v>
      </c>
      <c r="B949" s="686" t="s">
        <v>495</v>
      </c>
      <c r="C949" s="774" t="s">
        <v>495</v>
      </c>
      <c r="D949" s="775"/>
      <c r="E949" s="776" t="s">
        <v>799</v>
      </c>
      <c r="F949" s="681" t="s">
        <v>338</v>
      </c>
      <c r="G949" s="682"/>
      <c r="H949" s="682"/>
      <c r="I949" s="682"/>
      <c r="J949" s="682"/>
      <c r="K949" s="682"/>
      <c r="L949" s="683"/>
      <c r="M949" s="684"/>
      <c r="N949" s="758">
        <v>1</v>
      </c>
      <c r="O949" s="991">
        <v>1</v>
      </c>
      <c r="P949" s="991" t="e">
        <f>O949-#REF!</f>
        <v>#REF!</v>
      </c>
      <c r="Q949" s="777"/>
      <c r="R949" s="873">
        <v>28.7</v>
      </c>
      <c r="S949" s="760">
        <f t="shared" si="109"/>
        <v>28.7</v>
      </c>
      <c r="T949" s="724"/>
      <c r="U949" s="691">
        <v>8</v>
      </c>
      <c r="V949" s="686"/>
      <c r="W949" s="686"/>
    </row>
    <row r="950" spans="1:23" ht="21" customHeight="1">
      <c r="A950" s="686" t="s">
        <v>1237</v>
      </c>
      <c r="B950" s="686" t="s">
        <v>495</v>
      </c>
      <c r="C950" s="774" t="s">
        <v>495</v>
      </c>
      <c r="D950" s="775"/>
      <c r="E950" s="776" t="s">
        <v>801</v>
      </c>
      <c r="F950" s="681" t="s">
        <v>338</v>
      </c>
      <c r="G950" s="682"/>
      <c r="H950" s="682"/>
      <c r="I950" s="682"/>
      <c r="J950" s="682"/>
      <c r="K950" s="682"/>
      <c r="L950" s="683"/>
      <c r="M950" s="684"/>
      <c r="N950" s="758">
        <v>2</v>
      </c>
      <c r="O950" s="991">
        <v>2</v>
      </c>
      <c r="P950" s="991" t="e">
        <f>O950-#REF!</f>
        <v>#REF!</v>
      </c>
      <c r="Q950" s="777"/>
      <c r="R950" s="873">
        <v>13.5</v>
      </c>
      <c r="S950" s="760">
        <f t="shared" si="109"/>
        <v>27</v>
      </c>
      <c r="T950" s="724"/>
      <c r="U950" s="691">
        <v>8</v>
      </c>
      <c r="V950" s="686"/>
      <c r="W950" s="686"/>
    </row>
    <row r="951" spans="1:23" ht="21" customHeight="1">
      <c r="A951" s="686" t="s">
        <v>1238</v>
      </c>
      <c r="B951" s="686" t="s">
        <v>495</v>
      </c>
      <c r="C951" s="774" t="s">
        <v>495</v>
      </c>
      <c r="D951" s="775"/>
      <c r="E951" s="776" t="s">
        <v>800</v>
      </c>
      <c r="F951" s="681" t="s">
        <v>338</v>
      </c>
      <c r="G951" s="682"/>
      <c r="H951" s="682"/>
      <c r="I951" s="682"/>
      <c r="J951" s="682"/>
      <c r="K951" s="682"/>
      <c r="L951" s="683"/>
      <c r="M951" s="684"/>
      <c r="N951" s="758">
        <v>1</v>
      </c>
      <c r="O951" s="991">
        <v>1</v>
      </c>
      <c r="P951" s="991" t="e">
        <f>O951-#REF!</f>
        <v>#REF!</v>
      </c>
      <c r="Q951" s="777"/>
      <c r="R951" s="873">
        <v>9.1999999999999993</v>
      </c>
      <c r="S951" s="760">
        <f t="shared" si="109"/>
        <v>9.1999999999999993</v>
      </c>
      <c r="T951" s="724"/>
      <c r="U951" s="691">
        <v>8</v>
      </c>
      <c r="V951" s="686"/>
      <c r="W951" s="686"/>
    </row>
    <row r="952" spans="1:23" ht="21" customHeight="1">
      <c r="A952" s="686" t="s">
        <v>1479</v>
      </c>
      <c r="B952" s="686" t="s">
        <v>496</v>
      </c>
      <c r="C952" s="774" t="s">
        <v>496</v>
      </c>
      <c r="D952" s="775"/>
      <c r="E952" s="776" t="s">
        <v>797</v>
      </c>
      <c r="F952" s="681">
        <v>6</v>
      </c>
      <c r="G952" s="682" t="s">
        <v>227</v>
      </c>
      <c r="H952" s="682"/>
      <c r="I952" s="682"/>
      <c r="J952" s="682"/>
      <c r="K952" s="682"/>
      <c r="L952" s="683">
        <v>120</v>
      </c>
      <c r="M952" s="871" t="s">
        <v>228</v>
      </c>
      <c r="N952" s="758">
        <v>1</v>
      </c>
      <c r="O952" s="991">
        <v>1</v>
      </c>
      <c r="P952" s="991" t="e">
        <f>O952-#REF!</f>
        <v>#REF!</v>
      </c>
      <c r="Q952" s="759">
        <f>3.14156295*(F952/2)^2*L952*0.00000793*N952</f>
        <v>2.6905601728980003E-2</v>
      </c>
      <c r="R952" s="873">
        <v>4800</v>
      </c>
      <c r="S952" s="760">
        <f t="shared" ref="S952:S963" si="110">Q952*R952</f>
        <v>129.14688829910401</v>
      </c>
      <c r="T952" s="724"/>
      <c r="U952" s="691">
        <f>Y5*3</f>
        <v>36</v>
      </c>
      <c r="V952" s="686"/>
      <c r="W952" s="686"/>
    </row>
    <row r="953" spans="1:23" ht="21" customHeight="1">
      <c r="A953" s="686" t="s">
        <v>1370</v>
      </c>
      <c r="B953" s="686" t="s">
        <v>496</v>
      </c>
      <c r="C953" s="774" t="s">
        <v>496</v>
      </c>
      <c r="D953" s="775"/>
      <c r="E953" s="776" t="s">
        <v>816</v>
      </c>
      <c r="F953" s="681" t="s">
        <v>2479</v>
      </c>
      <c r="G953" s="682" t="s">
        <v>227</v>
      </c>
      <c r="H953" s="682"/>
      <c r="I953" s="682"/>
      <c r="J953" s="682"/>
      <c r="K953" s="682"/>
      <c r="L953" s="683">
        <v>30</v>
      </c>
      <c r="M953" s="684" t="s">
        <v>228</v>
      </c>
      <c r="N953" s="758">
        <v>1</v>
      </c>
      <c r="O953" s="991">
        <v>1</v>
      </c>
      <c r="P953" s="991" t="e">
        <f>O953-#REF!</f>
        <v>#REF!</v>
      </c>
      <c r="Q953" s="764">
        <f>L953/1000*N953</f>
        <v>0.03</v>
      </c>
      <c r="R953" s="873">
        <v>1546</v>
      </c>
      <c r="S953" s="760">
        <f t="shared" si="110"/>
        <v>46.379999999999995</v>
      </c>
      <c r="T953" s="724"/>
      <c r="U953" s="691">
        <f>U952</f>
        <v>36</v>
      </c>
      <c r="V953" s="686"/>
      <c r="W953" s="686"/>
    </row>
    <row r="954" spans="1:23" ht="21" customHeight="1">
      <c r="A954" s="686" t="s">
        <v>1479</v>
      </c>
      <c r="B954" s="686" t="s">
        <v>497</v>
      </c>
      <c r="C954" s="774" t="s">
        <v>497</v>
      </c>
      <c r="D954" s="775"/>
      <c r="E954" s="776" t="s">
        <v>797</v>
      </c>
      <c r="F954" s="681">
        <v>6</v>
      </c>
      <c r="G954" s="682" t="s">
        <v>227</v>
      </c>
      <c r="H954" s="682"/>
      <c r="I954" s="682"/>
      <c r="J954" s="682"/>
      <c r="K954" s="682"/>
      <c r="L954" s="683">
        <v>100</v>
      </c>
      <c r="M954" s="871" t="s">
        <v>228</v>
      </c>
      <c r="N954" s="758">
        <v>1</v>
      </c>
      <c r="O954" s="991">
        <v>1</v>
      </c>
      <c r="P954" s="991" t="e">
        <f>O954-#REF!</f>
        <v>#REF!</v>
      </c>
      <c r="Q954" s="759">
        <f>3.14156295*(F954/2)^2*L954*0.00000793*N954</f>
        <v>2.2421334774150002E-2</v>
      </c>
      <c r="R954" s="873">
        <v>4800</v>
      </c>
      <c r="S954" s="760">
        <f t="shared" si="110"/>
        <v>107.62240691592001</v>
      </c>
      <c r="T954" s="724"/>
      <c r="U954" s="691">
        <f>Y5*2</f>
        <v>24</v>
      </c>
      <c r="V954" s="686"/>
      <c r="W954" s="686"/>
    </row>
    <row r="955" spans="1:23" ht="21" customHeight="1">
      <c r="A955" s="686" t="s">
        <v>1370</v>
      </c>
      <c r="B955" s="686" t="s">
        <v>497</v>
      </c>
      <c r="C955" s="774" t="s">
        <v>497</v>
      </c>
      <c r="D955" s="775"/>
      <c r="E955" s="776" t="s">
        <v>816</v>
      </c>
      <c r="F955" s="681" t="s">
        <v>2479</v>
      </c>
      <c r="G955" s="682" t="s">
        <v>227</v>
      </c>
      <c r="H955" s="682"/>
      <c r="I955" s="682"/>
      <c r="J955" s="682"/>
      <c r="K955" s="682"/>
      <c r="L955" s="683">
        <v>30</v>
      </c>
      <c r="M955" s="684" t="s">
        <v>228</v>
      </c>
      <c r="N955" s="758">
        <v>1</v>
      </c>
      <c r="O955" s="991">
        <v>1</v>
      </c>
      <c r="P955" s="991" t="e">
        <f>O955-#REF!</f>
        <v>#REF!</v>
      </c>
      <c r="Q955" s="764">
        <f>L955/1000*N955</f>
        <v>0.03</v>
      </c>
      <c r="R955" s="873">
        <v>1546</v>
      </c>
      <c r="S955" s="760">
        <f t="shared" si="110"/>
        <v>46.379999999999995</v>
      </c>
      <c r="T955" s="724"/>
      <c r="U955" s="691">
        <f>U954</f>
        <v>24</v>
      </c>
      <c r="V955" s="686"/>
      <c r="W955" s="686"/>
    </row>
    <row r="956" spans="1:23" ht="21" customHeight="1">
      <c r="A956" s="686" t="s">
        <v>1296</v>
      </c>
      <c r="B956" s="686" t="s">
        <v>498</v>
      </c>
      <c r="C956" s="774" t="s">
        <v>498</v>
      </c>
      <c r="D956" s="775"/>
      <c r="E956" s="776" t="s">
        <v>797</v>
      </c>
      <c r="F956" s="681">
        <v>16</v>
      </c>
      <c r="G956" s="682" t="s">
        <v>227</v>
      </c>
      <c r="H956" s="682"/>
      <c r="I956" s="682"/>
      <c r="J956" s="682"/>
      <c r="K956" s="682"/>
      <c r="L956" s="683">
        <v>3010</v>
      </c>
      <c r="M956" s="684" t="s">
        <v>412</v>
      </c>
      <c r="N956" s="758">
        <v>1</v>
      </c>
      <c r="O956" s="991">
        <v>1</v>
      </c>
      <c r="P956" s="991" t="e">
        <f>O956-#REF!</f>
        <v>#REF!</v>
      </c>
      <c r="Q956" s="759">
        <f>3.14156295*(F956/2)^2*L956*0.00000785*N956</f>
        <v>4.7507468905007997</v>
      </c>
      <c r="R956" s="873">
        <v>990</v>
      </c>
      <c r="S956" s="760">
        <f t="shared" si="110"/>
        <v>4703.239421595792</v>
      </c>
      <c r="T956" s="724"/>
      <c r="U956" s="691">
        <v>1</v>
      </c>
      <c r="V956" s="686"/>
      <c r="W956" s="686"/>
    </row>
    <row r="957" spans="1:23" ht="21" customHeight="1">
      <c r="A957" s="686" t="s">
        <v>1296</v>
      </c>
      <c r="B957" s="686" t="s">
        <v>499</v>
      </c>
      <c r="C957" s="774" t="s">
        <v>499</v>
      </c>
      <c r="D957" s="775"/>
      <c r="E957" s="776" t="s">
        <v>797</v>
      </c>
      <c r="F957" s="681">
        <v>16</v>
      </c>
      <c r="G957" s="682" t="s">
        <v>227</v>
      </c>
      <c r="H957" s="682"/>
      <c r="I957" s="682"/>
      <c r="J957" s="682"/>
      <c r="K957" s="682"/>
      <c r="L957" s="683">
        <v>2980</v>
      </c>
      <c r="M957" s="684" t="s">
        <v>412</v>
      </c>
      <c r="N957" s="758">
        <v>1</v>
      </c>
      <c r="O957" s="991">
        <v>1</v>
      </c>
      <c r="P957" s="991" t="e">
        <f>O957-#REF!</f>
        <v>#REF!</v>
      </c>
      <c r="Q957" s="759">
        <f>3.14156295*(F957/2)^2*L957*0.00000785*N957</f>
        <v>4.7033972537183999</v>
      </c>
      <c r="R957" s="873">
        <v>990</v>
      </c>
      <c r="S957" s="760">
        <f t="shared" si="110"/>
        <v>4656.3632811812158</v>
      </c>
      <c r="T957" s="724"/>
      <c r="U957" s="691">
        <v>1</v>
      </c>
      <c r="V957" s="686"/>
      <c r="W957" s="686"/>
    </row>
    <row r="958" spans="1:23" ht="21" customHeight="1">
      <c r="A958" s="686" t="s">
        <v>1306</v>
      </c>
      <c r="B958" s="686" t="s">
        <v>500</v>
      </c>
      <c r="C958" s="774" t="s">
        <v>500</v>
      </c>
      <c r="D958" s="775"/>
      <c r="E958" s="776" t="s">
        <v>797</v>
      </c>
      <c r="F958" s="681">
        <v>25</v>
      </c>
      <c r="G958" s="682" t="s">
        <v>227</v>
      </c>
      <c r="H958" s="682"/>
      <c r="I958" s="682"/>
      <c r="J958" s="682"/>
      <c r="K958" s="682"/>
      <c r="L958" s="683">
        <v>8</v>
      </c>
      <c r="M958" s="684" t="s">
        <v>412</v>
      </c>
      <c r="N958" s="758">
        <v>1</v>
      </c>
      <c r="O958" s="991">
        <v>1</v>
      </c>
      <c r="P958" s="991" t="e">
        <f>O958-#REF!</f>
        <v>#REF!</v>
      </c>
      <c r="Q958" s="759">
        <f>3.14156295*(F958/2)^2*L958*0.00000785*N958</f>
        <v>3.0826586446874998E-2</v>
      </c>
      <c r="R958" s="873">
        <v>990</v>
      </c>
      <c r="S958" s="760">
        <f t="shared" si="110"/>
        <v>30.518320582406247</v>
      </c>
      <c r="T958" s="724"/>
      <c r="U958" s="691">
        <f>Y5+1</f>
        <v>13</v>
      </c>
      <c r="V958" s="686"/>
      <c r="W958" s="686"/>
    </row>
    <row r="959" spans="1:23" ht="21" customHeight="1">
      <c r="A959" s="686" t="s">
        <v>1479</v>
      </c>
      <c r="B959" s="686" t="s">
        <v>501</v>
      </c>
      <c r="C959" s="774" t="s">
        <v>501</v>
      </c>
      <c r="D959" s="775"/>
      <c r="E959" s="776" t="s">
        <v>797</v>
      </c>
      <c r="F959" s="681">
        <v>6</v>
      </c>
      <c r="G959" s="682" t="s">
        <v>227</v>
      </c>
      <c r="H959" s="682"/>
      <c r="I959" s="682"/>
      <c r="J959" s="682"/>
      <c r="K959" s="682"/>
      <c r="L959" s="683">
        <v>532</v>
      </c>
      <c r="M959" s="871" t="s">
        <v>228</v>
      </c>
      <c r="N959" s="758">
        <v>4</v>
      </c>
      <c r="O959" s="991">
        <v>4</v>
      </c>
      <c r="P959" s="991" t="e">
        <f>O959-#REF!</f>
        <v>#REF!</v>
      </c>
      <c r="Q959" s="759">
        <f>3.14156295*(F959/2)^2*L959*0.00000793*N959</f>
        <v>0.47712600399391203</v>
      </c>
      <c r="R959" s="873">
        <v>4800</v>
      </c>
      <c r="S959" s="760">
        <f t="shared" si="110"/>
        <v>2290.2048191707777</v>
      </c>
      <c r="T959" s="724"/>
      <c r="U959" s="691">
        <f>Y5</f>
        <v>12</v>
      </c>
      <c r="V959" s="686"/>
      <c r="W959" s="686"/>
    </row>
    <row r="960" spans="1:23" ht="21" customHeight="1">
      <c r="A960" s="686" t="s">
        <v>1479</v>
      </c>
      <c r="B960" s="686" t="s">
        <v>501</v>
      </c>
      <c r="C960" s="774" t="s">
        <v>501</v>
      </c>
      <c r="D960" s="775"/>
      <c r="E960" s="776" t="s">
        <v>797</v>
      </c>
      <c r="F960" s="681">
        <v>6</v>
      </c>
      <c r="G960" s="682" t="s">
        <v>227</v>
      </c>
      <c r="H960" s="682"/>
      <c r="I960" s="682"/>
      <c r="J960" s="682"/>
      <c r="K960" s="682"/>
      <c r="L960" s="683">
        <v>185</v>
      </c>
      <c r="M960" s="871" t="s">
        <v>228</v>
      </c>
      <c r="N960" s="758">
        <v>2</v>
      </c>
      <c r="O960" s="991">
        <v>2</v>
      </c>
      <c r="P960" s="991" t="e">
        <f>O960-#REF!</f>
        <v>#REF!</v>
      </c>
      <c r="Q960" s="759">
        <f>3.14156295*(F960/2)^2*L960*0.00000793*N960</f>
        <v>8.2958938664355011E-2</v>
      </c>
      <c r="R960" s="873">
        <v>4800</v>
      </c>
      <c r="S960" s="760">
        <f t="shared" si="110"/>
        <v>398.20290558890406</v>
      </c>
      <c r="T960" s="724"/>
      <c r="U960" s="691">
        <f>U959</f>
        <v>12</v>
      </c>
      <c r="V960" s="686"/>
      <c r="W960" s="686"/>
    </row>
    <row r="961" spans="1:23" ht="21" customHeight="1">
      <c r="A961" s="686" t="s">
        <v>1227</v>
      </c>
      <c r="B961" s="686" t="s">
        <v>501</v>
      </c>
      <c r="C961" s="774" t="s">
        <v>501</v>
      </c>
      <c r="D961" s="775"/>
      <c r="E961" s="776" t="s">
        <v>797</v>
      </c>
      <c r="F961" s="681">
        <v>40</v>
      </c>
      <c r="G961" s="682" t="s">
        <v>227</v>
      </c>
      <c r="H961" s="682"/>
      <c r="I961" s="682"/>
      <c r="J961" s="682"/>
      <c r="K961" s="682"/>
      <c r="L961" s="683">
        <v>20</v>
      </c>
      <c r="M961" s="871" t="s">
        <v>228</v>
      </c>
      <c r="N961" s="758">
        <v>2</v>
      </c>
      <c r="O961" s="991">
        <v>2</v>
      </c>
      <c r="P961" s="991" t="e">
        <f>O961-#REF!</f>
        <v>#REF!</v>
      </c>
      <c r="Q961" s="759">
        <f>3.14156295*(F961/2)^2*L961*0.00000793*N961</f>
        <v>0.39860150709600001</v>
      </c>
      <c r="R961" s="873">
        <v>4950</v>
      </c>
      <c r="S961" s="760">
        <f t="shared" si="110"/>
        <v>1973.0774601252001</v>
      </c>
      <c r="T961" s="724"/>
      <c r="U961" s="691">
        <f>U959</f>
        <v>12</v>
      </c>
      <c r="V961" s="686"/>
      <c r="W961" s="686"/>
    </row>
    <row r="962" spans="1:23" ht="21" customHeight="1">
      <c r="A962" s="686" t="s">
        <v>1264</v>
      </c>
      <c r="B962" s="686" t="s">
        <v>502</v>
      </c>
      <c r="C962" s="774" t="s">
        <v>502</v>
      </c>
      <c r="D962" s="775"/>
      <c r="E962" s="776" t="s">
        <v>796</v>
      </c>
      <c r="F962" s="681">
        <v>9</v>
      </c>
      <c r="G962" s="682" t="s">
        <v>227</v>
      </c>
      <c r="H962" s="682">
        <v>283</v>
      </c>
      <c r="I962" s="682" t="s">
        <v>227</v>
      </c>
      <c r="J962" s="682"/>
      <c r="K962" s="682"/>
      <c r="L962" s="683">
        <v>71</v>
      </c>
      <c r="M962" s="684" t="s">
        <v>412</v>
      </c>
      <c r="N962" s="758">
        <v>1</v>
      </c>
      <c r="O962" s="991">
        <v>1</v>
      </c>
      <c r="P962" s="991" t="e">
        <f>O962-#REF!</f>
        <v>#REF!</v>
      </c>
      <c r="Q962" s="759">
        <f>F962*H962*L962*0.00000785*N962</f>
        <v>1.4195704499999999</v>
      </c>
      <c r="R962" s="873">
        <v>960</v>
      </c>
      <c r="S962" s="760">
        <f t="shared" si="110"/>
        <v>1362.787632</v>
      </c>
      <c r="T962" s="724"/>
      <c r="U962" s="691">
        <v>2</v>
      </c>
      <c r="V962" s="686"/>
      <c r="W962" s="686"/>
    </row>
    <row r="963" spans="1:23" ht="21" customHeight="1">
      <c r="A963" s="686" t="s">
        <v>1264</v>
      </c>
      <c r="B963" s="686" t="s">
        <v>502</v>
      </c>
      <c r="C963" s="774" t="s">
        <v>502</v>
      </c>
      <c r="D963" s="775"/>
      <c r="E963" s="776" t="s">
        <v>796</v>
      </c>
      <c r="F963" s="681">
        <v>9</v>
      </c>
      <c r="G963" s="682" t="s">
        <v>227</v>
      </c>
      <c r="H963" s="682">
        <v>22</v>
      </c>
      <c r="I963" s="682" t="s">
        <v>227</v>
      </c>
      <c r="J963" s="682"/>
      <c r="K963" s="682"/>
      <c r="L963" s="683">
        <v>40</v>
      </c>
      <c r="M963" s="684" t="s">
        <v>412</v>
      </c>
      <c r="N963" s="758">
        <v>2</v>
      </c>
      <c r="O963" s="991">
        <v>2</v>
      </c>
      <c r="P963" s="991" t="e">
        <f>O963-#REF!</f>
        <v>#REF!</v>
      </c>
      <c r="Q963" s="759">
        <f>F963*H963*L963*0.00000785*N963</f>
        <v>0.124344</v>
      </c>
      <c r="R963" s="873">
        <v>960</v>
      </c>
      <c r="S963" s="760">
        <f t="shared" si="110"/>
        <v>119.37024</v>
      </c>
      <c r="T963" s="724"/>
      <c r="U963" s="691">
        <v>2</v>
      </c>
      <c r="V963" s="686"/>
      <c r="W963" s="686"/>
    </row>
    <row r="964" spans="1:23" ht="21" customHeight="1">
      <c r="A964" s="686" t="s">
        <v>1371</v>
      </c>
      <c r="B964" s="686" t="s">
        <v>503</v>
      </c>
      <c r="C964" s="774" t="s">
        <v>503</v>
      </c>
      <c r="D964" s="775"/>
      <c r="E964" s="776" t="s">
        <v>807</v>
      </c>
      <c r="F964" s="681" t="s">
        <v>775</v>
      </c>
      <c r="G964" s="682" t="s">
        <v>227</v>
      </c>
      <c r="H964" s="682" t="s">
        <v>774</v>
      </c>
      <c r="I964" s="682"/>
      <c r="J964" s="682"/>
      <c r="K964" s="682"/>
      <c r="L964" s="683"/>
      <c r="M964" s="684"/>
      <c r="N964" s="758">
        <v>1</v>
      </c>
      <c r="O964" s="991">
        <v>1</v>
      </c>
      <c r="P964" s="991" t="e">
        <f>O964-#REF!</f>
        <v>#REF!</v>
      </c>
      <c r="Q964" s="777"/>
      <c r="R964" s="873">
        <v>14.7</v>
      </c>
      <c r="S964" s="760">
        <f t="shared" ref="S964:S971" si="111">N964*R964</f>
        <v>14.7</v>
      </c>
      <c r="T964" s="724"/>
      <c r="U964" s="691">
        <f>Y5+1</f>
        <v>13</v>
      </c>
      <c r="V964" s="686"/>
      <c r="W964" s="686"/>
    </row>
    <row r="965" spans="1:23" ht="21" customHeight="1">
      <c r="A965" s="686" t="s">
        <v>1372</v>
      </c>
      <c r="B965" s="686" t="s">
        <v>504</v>
      </c>
      <c r="C965" s="774" t="s">
        <v>504</v>
      </c>
      <c r="D965" s="775"/>
      <c r="E965" s="776" t="s">
        <v>807</v>
      </c>
      <c r="F965" s="681" t="s">
        <v>776</v>
      </c>
      <c r="G965" s="682" t="s">
        <v>227</v>
      </c>
      <c r="H965" s="682" t="s">
        <v>774</v>
      </c>
      <c r="I965" s="682"/>
      <c r="J965" s="682"/>
      <c r="K965" s="682"/>
      <c r="L965" s="683"/>
      <c r="M965" s="684"/>
      <c r="N965" s="758">
        <v>1</v>
      </c>
      <c r="O965" s="991">
        <v>1</v>
      </c>
      <c r="P965" s="991" t="e">
        <f>O965-#REF!</f>
        <v>#REF!</v>
      </c>
      <c r="Q965" s="777"/>
      <c r="R965" s="873">
        <v>8.5</v>
      </c>
      <c r="S965" s="760">
        <f t="shared" si="111"/>
        <v>8.5</v>
      </c>
      <c r="T965" s="724"/>
      <c r="U965" s="691">
        <v>4</v>
      </c>
      <c r="V965" s="686"/>
      <c r="W965" s="686"/>
    </row>
    <row r="966" spans="1:23" ht="21" customHeight="1">
      <c r="A966" s="686" t="s">
        <v>1373</v>
      </c>
      <c r="B966" s="686" t="s">
        <v>505</v>
      </c>
      <c r="C966" s="774" t="s">
        <v>505</v>
      </c>
      <c r="D966" s="775"/>
      <c r="E966" s="776" t="s">
        <v>807</v>
      </c>
      <c r="F966" s="681" t="s">
        <v>775</v>
      </c>
      <c r="G966" s="682" t="s">
        <v>227</v>
      </c>
      <c r="H966" s="682" t="s">
        <v>777</v>
      </c>
      <c r="I966" s="682"/>
      <c r="J966" s="682"/>
      <c r="K966" s="682"/>
      <c r="L966" s="683"/>
      <c r="M966" s="684"/>
      <c r="N966" s="758">
        <v>1</v>
      </c>
      <c r="O966" s="991">
        <v>1</v>
      </c>
      <c r="P966" s="991" t="e">
        <f>O966-#REF!</f>
        <v>#REF!</v>
      </c>
      <c r="Q966" s="777"/>
      <c r="R966" s="873">
        <v>18.7</v>
      </c>
      <c r="S966" s="760">
        <f t="shared" si="111"/>
        <v>18.7</v>
      </c>
      <c r="T966" s="724"/>
      <c r="U966" s="691">
        <v>2</v>
      </c>
      <c r="V966" s="686"/>
      <c r="W966" s="686"/>
    </row>
    <row r="967" spans="1:23" ht="21" customHeight="1">
      <c r="A967" s="686" t="s">
        <v>1328</v>
      </c>
      <c r="B967" s="686" t="s">
        <v>506</v>
      </c>
      <c r="C967" s="774" t="s">
        <v>506</v>
      </c>
      <c r="D967" s="775"/>
      <c r="E967" s="776" t="s">
        <v>799</v>
      </c>
      <c r="F967" s="681" t="s">
        <v>330</v>
      </c>
      <c r="G967" s="682"/>
      <c r="H967" s="682"/>
      <c r="I967" s="682"/>
      <c r="J967" s="682"/>
      <c r="K967" s="682"/>
      <c r="L967" s="683"/>
      <c r="M967" s="684"/>
      <c r="N967" s="758">
        <v>1</v>
      </c>
      <c r="O967" s="991">
        <v>1</v>
      </c>
      <c r="P967" s="991" t="e">
        <f>O967-#REF!</f>
        <v>#REF!</v>
      </c>
      <c r="Q967" s="777"/>
      <c r="R967" s="873">
        <v>41.2</v>
      </c>
      <c r="S967" s="760">
        <f t="shared" si="111"/>
        <v>41.2</v>
      </c>
      <c r="T967" s="724"/>
      <c r="U967" s="691">
        <v>4</v>
      </c>
      <c r="V967" s="686"/>
      <c r="W967" s="686"/>
    </row>
    <row r="968" spans="1:23" ht="21" customHeight="1">
      <c r="B968" s="686" t="s">
        <v>507</v>
      </c>
      <c r="C968" s="774" t="s">
        <v>507</v>
      </c>
      <c r="D968" s="775"/>
      <c r="E968" s="776" t="s">
        <v>508</v>
      </c>
      <c r="F968" s="681" t="s">
        <v>509</v>
      </c>
      <c r="G968" s="682"/>
      <c r="H968" s="682"/>
      <c r="I968" s="682"/>
      <c r="J968" s="682"/>
      <c r="K968" s="682"/>
      <c r="L968" s="683"/>
      <c r="M968" s="684"/>
      <c r="N968" s="758">
        <v>1</v>
      </c>
      <c r="O968" s="991">
        <v>1</v>
      </c>
      <c r="P968" s="991" t="e">
        <f>O968-#REF!</f>
        <v>#REF!</v>
      </c>
      <c r="Q968" s="857" t="s">
        <v>2480</v>
      </c>
      <c r="R968" s="873">
        <v>114740</v>
      </c>
      <c r="S968" s="760">
        <f t="shared" si="111"/>
        <v>114740</v>
      </c>
      <c r="T968" s="724"/>
      <c r="U968" s="691">
        <v>1</v>
      </c>
      <c r="V968" s="686"/>
      <c r="W968" s="686"/>
    </row>
    <row r="969" spans="1:23" ht="21" customHeight="1">
      <c r="B969" s="686" t="s">
        <v>507</v>
      </c>
      <c r="C969" s="774" t="s">
        <v>507</v>
      </c>
      <c r="D969" s="775"/>
      <c r="E969" s="776" t="s">
        <v>510</v>
      </c>
      <c r="F969" s="681" t="s">
        <v>511</v>
      </c>
      <c r="G969" s="682"/>
      <c r="H969" s="682"/>
      <c r="I969" s="682"/>
      <c r="J969" s="682"/>
      <c r="K969" s="682"/>
      <c r="L969" s="683"/>
      <c r="M969" s="684"/>
      <c r="N969" s="758">
        <v>1</v>
      </c>
      <c r="O969" s="991">
        <v>1</v>
      </c>
      <c r="P969" s="991" t="e">
        <f>O969-#REF!</f>
        <v>#REF!</v>
      </c>
      <c r="Q969" s="857" t="s">
        <v>2480</v>
      </c>
      <c r="R969" s="873">
        <v>91560</v>
      </c>
      <c r="S969" s="760">
        <f t="shared" si="111"/>
        <v>91560</v>
      </c>
      <c r="T969" s="724"/>
      <c r="U969" s="691">
        <v>1</v>
      </c>
      <c r="V969" s="686"/>
      <c r="W969" s="686"/>
    </row>
    <row r="970" spans="1:23" ht="21" customHeight="1">
      <c r="B970" s="686" t="s">
        <v>512</v>
      </c>
      <c r="C970" s="774" t="s">
        <v>512</v>
      </c>
      <c r="D970" s="775"/>
      <c r="E970" s="776" t="s">
        <v>508</v>
      </c>
      <c r="F970" s="681" t="s">
        <v>513</v>
      </c>
      <c r="G970" s="682"/>
      <c r="H970" s="682"/>
      <c r="I970" s="682"/>
      <c r="J970" s="682"/>
      <c r="K970" s="682"/>
      <c r="L970" s="683"/>
      <c r="M970" s="684"/>
      <c r="N970" s="758">
        <v>1</v>
      </c>
      <c r="O970" s="991">
        <v>1</v>
      </c>
      <c r="P970" s="991" t="e">
        <f>O970-#REF!</f>
        <v>#REF!</v>
      </c>
      <c r="Q970" s="857" t="s">
        <v>2480</v>
      </c>
      <c r="R970" s="873">
        <v>79970</v>
      </c>
      <c r="S970" s="760">
        <f t="shared" si="111"/>
        <v>79970</v>
      </c>
      <c r="T970" s="724"/>
      <c r="U970" s="691">
        <v>1</v>
      </c>
      <c r="V970" s="686"/>
      <c r="W970" s="686"/>
    </row>
    <row r="971" spans="1:23" ht="21" customHeight="1">
      <c r="B971" s="686" t="s">
        <v>512</v>
      </c>
      <c r="C971" s="774" t="s">
        <v>512</v>
      </c>
      <c r="D971" s="775"/>
      <c r="E971" s="776" t="s">
        <v>510</v>
      </c>
      <c r="F971" s="681" t="s">
        <v>514</v>
      </c>
      <c r="G971" s="682"/>
      <c r="H971" s="682"/>
      <c r="I971" s="682"/>
      <c r="J971" s="682"/>
      <c r="K971" s="682"/>
      <c r="L971" s="683"/>
      <c r="M971" s="684"/>
      <c r="N971" s="758">
        <v>1</v>
      </c>
      <c r="O971" s="991">
        <v>1</v>
      </c>
      <c r="P971" s="991" t="e">
        <f>O971-#REF!</f>
        <v>#REF!</v>
      </c>
      <c r="Q971" s="857" t="s">
        <v>2480</v>
      </c>
      <c r="R971" s="873">
        <v>96200</v>
      </c>
      <c r="S971" s="760">
        <f t="shared" si="111"/>
        <v>96200</v>
      </c>
      <c r="T971" s="724"/>
      <c r="U971" s="691">
        <v>1</v>
      </c>
      <c r="V971" s="686"/>
      <c r="W971" s="686"/>
    </row>
    <row r="972" spans="1:23" ht="21" customHeight="1">
      <c r="A972" s="686" t="s">
        <v>1374</v>
      </c>
      <c r="B972" s="686" t="s">
        <v>515</v>
      </c>
      <c r="C972" s="774" t="s">
        <v>515</v>
      </c>
      <c r="D972" s="775"/>
      <c r="E972" s="776" t="s">
        <v>770</v>
      </c>
      <c r="F972" s="681">
        <v>6</v>
      </c>
      <c r="G972" s="682" t="s">
        <v>227</v>
      </c>
      <c r="H972" s="682">
        <v>65</v>
      </c>
      <c r="I972" s="682" t="s">
        <v>227</v>
      </c>
      <c r="J972" s="682">
        <v>65</v>
      </c>
      <c r="K972" s="682" t="s">
        <v>227</v>
      </c>
      <c r="L972" s="683">
        <v>295</v>
      </c>
      <c r="M972" s="684"/>
      <c r="N972" s="758">
        <v>1</v>
      </c>
      <c r="O972" s="991">
        <v>1</v>
      </c>
      <c r="P972" s="991" t="e">
        <f>O972-#REF!</f>
        <v>#REF!</v>
      </c>
      <c r="Q972" s="759">
        <f>L972/1000*N972*T972</f>
        <v>1.7434499999999999</v>
      </c>
      <c r="R972" s="873">
        <v>1040</v>
      </c>
      <c r="S972" s="760">
        <f t="shared" ref="S972:S977" si="112">Q972*R972</f>
        <v>1813.1879999999999</v>
      </c>
      <c r="T972" s="723">
        <v>5.91</v>
      </c>
      <c r="U972" s="691">
        <v>4</v>
      </c>
      <c r="V972" s="686"/>
      <c r="W972" s="686"/>
    </row>
    <row r="973" spans="1:23" ht="21" customHeight="1">
      <c r="A973" s="686" t="s">
        <v>1265</v>
      </c>
      <c r="B973" s="686" t="s">
        <v>515</v>
      </c>
      <c r="C973" s="774" t="s">
        <v>515</v>
      </c>
      <c r="D973" s="775"/>
      <c r="E973" s="776" t="s">
        <v>814</v>
      </c>
      <c r="F973" s="681">
        <v>12</v>
      </c>
      <c r="G973" s="682" t="s">
        <v>227</v>
      </c>
      <c r="H973" s="682">
        <v>90</v>
      </c>
      <c r="I973" s="682" t="s">
        <v>227</v>
      </c>
      <c r="J973" s="682"/>
      <c r="K973" s="682"/>
      <c r="L973" s="683">
        <v>112</v>
      </c>
      <c r="M973" s="684" t="s">
        <v>412</v>
      </c>
      <c r="N973" s="758">
        <v>1</v>
      </c>
      <c r="O973" s="991">
        <v>1</v>
      </c>
      <c r="P973" s="991" t="e">
        <f>O973-#REF!</f>
        <v>#REF!</v>
      </c>
      <c r="Q973" s="759">
        <f>L973/1000*N973*T973</f>
        <v>0.94976000000000005</v>
      </c>
      <c r="R973" s="873">
        <v>1020</v>
      </c>
      <c r="S973" s="760">
        <f t="shared" si="112"/>
        <v>968.75520000000006</v>
      </c>
      <c r="T973" s="723">
        <v>8.48</v>
      </c>
      <c r="U973" s="691">
        <v>4</v>
      </c>
      <c r="V973" s="686"/>
      <c r="W973" s="686"/>
    </row>
    <row r="974" spans="1:23" ht="21" customHeight="1">
      <c r="A974" s="686" t="s">
        <v>1265</v>
      </c>
      <c r="B974" s="686" t="s">
        <v>515</v>
      </c>
      <c r="C974" s="774" t="s">
        <v>515</v>
      </c>
      <c r="D974" s="775"/>
      <c r="E974" s="776" t="s">
        <v>814</v>
      </c>
      <c r="F974" s="681">
        <v>12</v>
      </c>
      <c r="G974" s="682" t="s">
        <v>227</v>
      </c>
      <c r="H974" s="682">
        <v>65</v>
      </c>
      <c r="I974" s="682" t="s">
        <v>227</v>
      </c>
      <c r="J974" s="682"/>
      <c r="K974" s="682"/>
      <c r="L974" s="683">
        <v>85</v>
      </c>
      <c r="M974" s="684" t="s">
        <v>412</v>
      </c>
      <c r="N974" s="758">
        <v>1</v>
      </c>
      <c r="O974" s="991">
        <v>1</v>
      </c>
      <c r="P974" s="991" t="e">
        <f>O974-#REF!</f>
        <v>#REF!</v>
      </c>
      <c r="Q974" s="759">
        <f>L974/1000*N974*T974</f>
        <v>0.5202</v>
      </c>
      <c r="R974" s="873">
        <v>1020</v>
      </c>
      <c r="S974" s="760">
        <f t="shared" si="112"/>
        <v>530.60400000000004</v>
      </c>
      <c r="T974" s="723">
        <v>6.12</v>
      </c>
      <c r="U974" s="691">
        <v>4</v>
      </c>
      <c r="V974" s="686"/>
      <c r="W974" s="686"/>
    </row>
    <row r="975" spans="1:23" ht="21" customHeight="1">
      <c r="A975" s="686" t="s">
        <v>1264</v>
      </c>
      <c r="B975" s="686" t="s">
        <v>516</v>
      </c>
      <c r="C975" s="774" t="s">
        <v>516</v>
      </c>
      <c r="D975" s="775"/>
      <c r="E975" s="776" t="s">
        <v>796</v>
      </c>
      <c r="F975" s="681">
        <v>9</v>
      </c>
      <c r="G975" s="682" t="s">
        <v>227</v>
      </c>
      <c r="H975" s="682">
        <v>65</v>
      </c>
      <c r="I975" s="682" t="s">
        <v>227</v>
      </c>
      <c r="J975" s="682"/>
      <c r="K975" s="682"/>
      <c r="L975" s="683">
        <v>50</v>
      </c>
      <c r="M975" s="684" t="s">
        <v>412</v>
      </c>
      <c r="N975" s="758">
        <v>1</v>
      </c>
      <c r="O975" s="991">
        <v>1</v>
      </c>
      <c r="P975" s="991" t="e">
        <f>O975-#REF!</f>
        <v>#REF!</v>
      </c>
      <c r="Q975" s="759">
        <f>F975*H975*L975*0.00000785*N975</f>
        <v>0.22961249999999997</v>
      </c>
      <c r="R975" s="873">
        <v>960</v>
      </c>
      <c r="S975" s="760">
        <f t="shared" si="112"/>
        <v>220.42799999999997</v>
      </c>
      <c r="T975" s="724"/>
      <c r="U975" s="691">
        <v>4</v>
      </c>
      <c r="V975" s="686"/>
      <c r="W975" s="686"/>
    </row>
    <row r="976" spans="1:23" ht="21" customHeight="1">
      <c r="A976" s="686" t="s">
        <v>1264</v>
      </c>
      <c r="B976" s="686" t="s">
        <v>516</v>
      </c>
      <c r="C976" s="774" t="s">
        <v>516</v>
      </c>
      <c r="D976" s="775"/>
      <c r="E976" s="776" t="s">
        <v>796</v>
      </c>
      <c r="F976" s="681">
        <v>9</v>
      </c>
      <c r="G976" s="682" t="s">
        <v>227</v>
      </c>
      <c r="H976" s="682">
        <v>85</v>
      </c>
      <c r="I976" s="682" t="s">
        <v>227</v>
      </c>
      <c r="J976" s="682"/>
      <c r="K976" s="682"/>
      <c r="L976" s="683">
        <v>33</v>
      </c>
      <c r="M976" s="684" t="s">
        <v>412</v>
      </c>
      <c r="N976" s="758">
        <v>1</v>
      </c>
      <c r="O976" s="991">
        <v>1</v>
      </c>
      <c r="P976" s="991" t="e">
        <f>O976-#REF!</f>
        <v>#REF!</v>
      </c>
      <c r="Q976" s="759">
        <f>F976*H976*L976*0.00000785*N976</f>
        <v>0.19817325</v>
      </c>
      <c r="R976" s="873">
        <v>960</v>
      </c>
      <c r="S976" s="760">
        <f t="shared" si="112"/>
        <v>190.24632</v>
      </c>
      <c r="T976" s="724"/>
      <c r="U976" s="691">
        <v>4</v>
      </c>
      <c r="V976" s="686"/>
      <c r="W976" s="686"/>
    </row>
    <row r="977" spans="1:23" ht="21" customHeight="1">
      <c r="A977" s="686" t="s">
        <v>1264</v>
      </c>
      <c r="B977" s="686" t="s">
        <v>516</v>
      </c>
      <c r="C977" s="774" t="s">
        <v>516</v>
      </c>
      <c r="D977" s="775"/>
      <c r="E977" s="776" t="s">
        <v>796</v>
      </c>
      <c r="F977" s="681">
        <v>9</v>
      </c>
      <c r="G977" s="682" t="s">
        <v>227</v>
      </c>
      <c r="H977" s="682">
        <v>65</v>
      </c>
      <c r="I977" s="682" t="s">
        <v>227</v>
      </c>
      <c r="J977" s="682"/>
      <c r="K977" s="682"/>
      <c r="L977" s="683">
        <v>93</v>
      </c>
      <c r="M977" s="684" t="s">
        <v>412</v>
      </c>
      <c r="N977" s="758">
        <v>1</v>
      </c>
      <c r="O977" s="991">
        <v>1</v>
      </c>
      <c r="P977" s="991" t="e">
        <f>O977-#REF!</f>
        <v>#REF!</v>
      </c>
      <c r="Q977" s="759">
        <f>F977*H977*L977*0.00000785*N977</f>
        <v>0.42707924999999997</v>
      </c>
      <c r="R977" s="873">
        <v>960</v>
      </c>
      <c r="S977" s="760">
        <f t="shared" si="112"/>
        <v>409.99607999999995</v>
      </c>
      <c r="T977" s="724"/>
      <c r="U977" s="691">
        <v>4</v>
      </c>
      <c r="V977" s="686"/>
      <c r="W977" s="686"/>
    </row>
    <row r="978" spans="1:23" ht="21" customHeight="1">
      <c r="A978" s="686" t="s">
        <v>1328</v>
      </c>
      <c r="B978" s="686" t="s">
        <v>517</v>
      </c>
      <c r="C978" s="774" t="s">
        <v>517</v>
      </c>
      <c r="D978" s="775"/>
      <c r="E978" s="776" t="s">
        <v>799</v>
      </c>
      <c r="F978" s="681" t="s">
        <v>330</v>
      </c>
      <c r="G978" s="682"/>
      <c r="H978" s="682"/>
      <c r="I978" s="682"/>
      <c r="J978" s="682"/>
      <c r="K978" s="682"/>
      <c r="L978" s="683"/>
      <c r="M978" s="684"/>
      <c r="N978" s="758">
        <v>1</v>
      </c>
      <c r="O978" s="991">
        <v>1</v>
      </c>
      <c r="P978" s="991" t="e">
        <f>O978-#REF!</f>
        <v>#REF!</v>
      </c>
      <c r="Q978" s="777"/>
      <c r="R978" s="873">
        <v>41.2</v>
      </c>
      <c r="S978" s="760">
        <f t="shared" ref="S978:S988" si="113">N978*R978</f>
        <v>41.2</v>
      </c>
      <c r="T978" s="724"/>
      <c r="U978" s="691">
        <f>Y5</f>
        <v>12</v>
      </c>
      <c r="V978" s="686"/>
      <c r="W978" s="686"/>
    </row>
    <row r="979" spans="1:23" ht="21" customHeight="1">
      <c r="A979" s="686" t="s">
        <v>1326</v>
      </c>
      <c r="B979" s="686" t="s">
        <v>517</v>
      </c>
      <c r="C979" s="774" t="s">
        <v>517</v>
      </c>
      <c r="D979" s="775"/>
      <c r="E979" s="776" t="s">
        <v>801</v>
      </c>
      <c r="F979" s="681" t="s">
        <v>330</v>
      </c>
      <c r="G979" s="682"/>
      <c r="H979" s="682"/>
      <c r="I979" s="682"/>
      <c r="J979" s="682"/>
      <c r="K979" s="682"/>
      <c r="L979" s="683"/>
      <c r="M979" s="684"/>
      <c r="N979" s="758">
        <v>1</v>
      </c>
      <c r="O979" s="991">
        <v>1</v>
      </c>
      <c r="P979" s="991" t="e">
        <f>O979-#REF!</f>
        <v>#REF!</v>
      </c>
      <c r="Q979" s="777"/>
      <c r="R979" s="873">
        <v>22.9</v>
      </c>
      <c r="S979" s="760">
        <f t="shared" si="113"/>
        <v>22.9</v>
      </c>
      <c r="T979" s="724"/>
      <c r="U979" s="691">
        <f>U978</f>
        <v>12</v>
      </c>
      <c r="V979" s="686"/>
      <c r="W979" s="686"/>
    </row>
    <row r="980" spans="1:23" ht="21" customHeight="1">
      <c r="A980" s="686" t="s">
        <v>1233</v>
      </c>
      <c r="B980" s="686" t="s">
        <v>517</v>
      </c>
      <c r="C980" s="774" t="s">
        <v>517</v>
      </c>
      <c r="D980" s="775"/>
      <c r="E980" s="776" t="s">
        <v>800</v>
      </c>
      <c r="F980" s="681" t="s">
        <v>330</v>
      </c>
      <c r="G980" s="682"/>
      <c r="H980" s="682"/>
      <c r="I980" s="682"/>
      <c r="J980" s="682"/>
      <c r="K980" s="682"/>
      <c r="L980" s="683"/>
      <c r="M980" s="684"/>
      <c r="N980" s="758">
        <v>1</v>
      </c>
      <c r="O980" s="991">
        <v>1</v>
      </c>
      <c r="P980" s="991" t="e">
        <f>O980-#REF!</f>
        <v>#REF!</v>
      </c>
      <c r="Q980" s="777"/>
      <c r="R980" s="873">
        <v>14</v>
      </c>
      <c r="S980" s="760">
        <f t="shared" si="113"/>
        <v>14</v>
      </c>
      <c r="T980" s="724"/>
      <c r="U980" s="691">
        <f>U978</f>
        <v>12</v>
      </c>
      <c r="V980" s="686"/>
      <c r="W980" s="686"/>
    </row>
    <row r="981" spans="1:23" ht="21" customHeight="1">
      <c r="A981" s="686" t="s">
        <v>1303</v>
      </c>
      <c r="B981" s="686" t="s">
        <v>518</v>
      </c>
      <c r="C981" s="774" t="s">
        <v>518</v>
      </c>
      <c r="D981" s="775"/>
      <c r="E981" s="776" t="s">
        <v>804</v>
      </c>
      <c r="F981" s="681" t="s">
        <v>330</v>
      </c>
      <c r="G981" s="682" t="s">
        <v>227</v>
      </c>
      <c r="H981" s="682" t="s">
        <v>779</v>
      </c>
      <c r="I981" s="682"/>
      <c r="J981" s="682"/>
      <c r="K981" s="682"/>
      <c r="L981" s="683"/>
      <c r="M981" s="684"/>
      <c r="N981" s="758">
        <v>1</v>
      </c>
      <c r="O981" s="991">
        <v>1</v>
      </c>
      <c r="P981" s="991" t="e">
        <f>O981-#REF!</f>
        <v>#REF!</v>
      </c>
      <c r="Q981" s="777"/>
      <c r="R981" s="873">
        <v>463</v>
      </c>
      <c r="S981" s="760">
        <f t="shared" si="113"/>
        <v>463</v>
      </c>
      <c r="T981" s="724"/>
      <c r="U981" s="691">
        <v>4</v>
      </c>
      <c r="V981" s="686"/>
      <c r="W981" s="686"/>
    </row>
    <row r="982" spans="1:23" ht="21" customHeight="1">
      <c r="A982" s="686" t="s">
        <v>1328</v>
      </c>
      <c r="B982" s="686" t="s">
        <v>518</v>
      </c>
      <c r="C982" s="774" t="s">
        <v>518</v>
      </c>
      <c r="D982" s="775"/>
      <c r="E982" s="776" t="s">
        <v>799</v>
      </c>
      <c r="F982" s="681" t="s">
        <v>330</v>
      </c>
      <c r="G982" s="682"/>
      <c r="H982" s="682"/>
      <c r="I982" s="682"/>
      <c r="J982" s="682"/>
      <c r="K982" s="682"/>
      <c r="L982" s="683"/>
      <c r="M982" s="684"/>
      <c r="N982" s="758">
        <v>1</v>
      </c>
      <c r="O982" s="991">
        <v>1</v>
      </c>
      <c r="P982" s="991" t="e">
        <f>O982-#REF!</f>
        <v>#REF!</v>
      </c>
      <c r="Q982" s="777"/>
      <c r="R982" s="873">
        <v>41.2</v>
      </c>
      <c r="S982" s="760">
        <f t="shared" si="113"/>
        <v>41.2</v>
      </c>
      <c r="T982" s="724"/>
      <c r="U982" s="691">
        <v>4</v>
      </c>
      <c r="V982" s="686"/>
      <c r="W982" s="686"/>
    </row>
    <row r="983" spans="1:23" ht="21" customHeight="1">
      <c r="A983" s="686" t="s">
        <v>1326</v>
      </c>
      <c r="B983" s="686" t="s">
        <v>518</v>
      </c>
      <c r="C983" s="774" t="s">
        <v>518</v>
      </c>
      <c r="D983" s="775"/>
      <c r="E983" s="776" t="s">
        <v>801</v>
      </c>
      <c r="F983" s="681" t="s">
        <v>330</v>
      </c>
      <c r="G983" s="682"/>
      <c r="H983" s="682"/>
      <c r="I983" s="682"/>
      <c r="J983" s="682"/>
      <c r="K983" s="682"/>
      <c r="L983" s="683"/>
      <c r="M983" s="684"/>
      <c r="N983" s="758">
        <v>2</v>
      </c>
      <c r="O983" s="991">
        <v>2</v>
      </c>
      <c r="P983" s="991" t="e">
        <f>O983-#REF!</f>
        <v>#REF!</v>
      </c>
      <c r="Q983" s="777"/>
      <c r="R983" s="873">
        <v>22.9</v>
      </c>
      <c r="S983" s="760">
        <f t="shared" si="113"/>
        <v>45.8</v>
      </c>
      <c r="T983" s="724"/>
      <c r="U983" s="691">
        <v>4</v>
      </c>
      <c r="V983" s="686"/>
      <c r="W983" s="686"/>
    </row>
    <row r="984" spans="1:23" ht="21" customHeight="1">
      <c r="A984" s="686" t="s">
        <v>1233</v>
      </c>
      <c r="B984" s="686" t="s">
        <v>518</v>
      </c>
      <c r="C984" s="774" t="s">
        <v>518</v>
      </c>
      <c r="D984" s="775"/>
      <c r="E984" s="776" t="s">
        <v>800</v>
      </c>
      <c r="F984" s="681" t="s">
        <v>330</v>
      </c>
      <c r="G984" s="682"/>
      <c r="H984" s="682"/>
      <c r="I984" s="682"/>
      <c r="J984" s="682"/>
      <c r="K984" s="682"/>
      <c r="L984" s="683"/>
      <c r="M984" s="684"/>
      <c r="N984" s="758">
        <v>1</v>
      </c>
      <c r="O984" s="991">
        <v>1</v>
      </c>
      <c r="P984" s="991" t="e">
        <f>O984-#REF!</f>
        <v>#REF!</v>
      </c>
      <c r="Q984" s="777"/>
      <c r="R984" s="873">
        <v>14</v>
      </c>
      <c r="S984" s="760">
        <f t="shared" si="113"/>
        <v>14</v>
      </c>
      <c r="T984" s="724"/>
      <c r="U984" s="691">
        <v>4</v>
      </c>
      <c r="V984" s="686"/>
      <c r="W984" s="686"/>
    </row>
    <row r="985" spans="1:23" ht="21" customHeight="1">
      <c r="A985" s="686" t="s">
        <v>1352</v>
      </c>
      <c r="B985" s="686" t="s">
        <v>519</v>
      </c>
      <c r="C985" s="774" t="s">
        <v>519</v>
      </c>
      <c r="D985" s="775"/>
      <c r="E985" s="776" t="s">
        <v>804</v>
      </c>
      <c r="F985" s="681" t="s">
        <v>330</v>
      </c>
      <c r="G985" s="682" t="s">
        <v>227</v>
      </c>
      <c r="H985" s="682" t="s">
        <v>785</v>
      </c>
      <c r="I985" s="682"/>
      <c r="J985" s="682"/>
      <c r="K985" s="682"/>
      <c r="L985" s="683"/>
      <c r="M985" s="684"/>
      <c r="N985" s="758">
        <v>1</v>
      </c>
      <c r="O985" s="991">
        <v>1</v>
      </c>
      <c r="P985" s="991" t="e">
        <f>O985-#REF!</f>
        <v>#REF!</v>
      </c>
      <c r="Q985" s="777"/>
      <c r="R985" s="873">
        <v>158.4</v>
      </c>
      <c r="S985" s="760">
        <f t="shared" si="113"/>
        <v>158.4</v>
      </c>
      <c r="T985" s="724"/>
      <c r="U985" s="691">
        <v>4</v>
      </c>
      <c r="V985" s="686"/>
      <c r="W985" s="686"/>
    </row>
    <row r="986" spans="1:23" ht="21" customHeight="1">
      <c r="A986" s="686" t="s">
        <v>1328</v>
      </c>
      <c r="B986" s="686" t="s">
        <v>519</v>
      </c>
      <c r="C986" s="774" t="s">
        <v>519</v>
      </c>
      <c r="D986" s="775"/>
      <c r="E986" s="776" t="s">
        <v>799</v>
      </c>
      <c r="F986" s="681" t="s">
        <v>330</v>
      </c>
      <c r="G986" s="682"/>
      <c r="H986" s="682"/>
      <c r="I986" s="682"/>
      <c r="J986" s="682"/>
      <c r="K986" s="682"/>
      <c r="L986" s="683"/>
      <c r="M986" s="684"/>
      <c r="N986" s="758">
        <v>1</v>
      </c>
      <c r="O986" s="991">
        <v>1</v>
      </c>
      <c r="P986" s="991" t="e">
        <f>O986-#REF!</f>
        <v>#REF!</v>
      </c>
      <c r="Q986" s="777"/>
      <c r="R986" s="873">
        <v>41.2</v>
      </c>
      <c r="S986" s="760">
        <f t="shared" si="113"/>
        <v>41.2</v>
      </c>
      <c r="T986" s="724"/>
      <c r="U986" s="691">
        <v>4</v>
      </c>
      <c r="V986" s="686"/>
      <c r="W986" s="686"/>
    </row>
    <row r="987" spans="1:23" ht="21" customHeight="1">
      <c r="A987" s="686" t="s">
        <v>1326</v>
      </c>
      <c r="B987" s="686" t="s">
        <v>519</v>
      </c>
      <c r="C987" s="774" t="s">
        <v>519</v>
      </c>
      <c r="D987" s="775"/>
      <c r="E987" s="776" t="s">
        <v>801</v>
      </c>
      <c r="F987" s="681" t="s">
        <v>330</v>
      </c>
      <c r="G987" s="682"/>
      <c r="H987" s="682"/>
      <c r="I987" s="682"/>
      <c r="J987" s="682"/>
      <c r="K987" s="682"/>
      <c r="L987" s="683"/>
      <c r="M987" s="684"/>
      <c r="N987" s="758">
        <v>2</v>
      </c>
      <c r="O987" s="991">
        <v>2</v>
      </c>
      <c r="P987" s="991" t="e">
        <f>O987-#REF!</f>
        <v>#REF!</v>
      </c>
      <c r="Q987" s="777"/>
      <c r="R987" s="873">
        <v>22.9</v>
      </c>
      <c r="S987" s="760">
        <f t="shared" si="113"/>
        <v>45.8</v>
      </c>
      <c r="T987" s="724"/>
      <c r="U987" s="691">
        <v>4</v>
      </c>
      <c r="V987" s="686"/>
      <c r="W987" s="686"/>
    </row>
    <row r="988" spans="1:23" ht="21" customHeight="1">
      <c r="A988" s="686" t="s">
        <v>1233</v>
      </c>
      <c r="B988" s="686" t="s">
        <v>519</v>
      </c>
      <c r="C988" s="774" t="s">
        <v>519</v>
      </c>
      <c r="D988" s="775"/>
      <c r="E988" s="776" t="s">
        <v>800</v>
      </c>
      <c r="F988" s="681" t="s">
        <v>330</v>
      </c>
      <c r="G988" s="682"/>
      <c r="H988" s="682"/>
      <c r="I988" s="682"/>
      <c r="J988" s="682"/>
      <c r="K988" s="682"/>
      <c r="L988" s="683"/>
      <c r="M988" s="684"/>
      <c r="N988" s="758">
        <v>1</v>
      </c>
      <c r="O988" s="991">
        <v>1</v>
      </c>
      <c r="P988" s="991" t="e">
        <f>O988-#REF!</f>
        <v>#REF!</v>
      </c>
      <c r="Q988" s="777"/>
      <c r="R988" s="873">
        <v>14</v>
      </c>
      <c r="S988" s="760">
        <f t="shared" si="113"/>
        <v>14</v>
      </c>
      <c r="T988" s="724"/>
      <c r="U988" s="691">
        <v>4</v>
      </c>
      <c r="V988" s="686"/>
      <c r="W988" s="686"/>
    </row>
    <row r="989" spans="1:23" ht="21" customHeight="1">
      <c r="A989" s="686" t="s">
        <v>1375</v>
      </c>
      <c r="B989" s="686" t="s">
        <v>520</v>
      </c>
      <c r="C989" s="774" t="s">
        <v>520</v>
      </c>
      <c r="D989" s="775"/>
      <c r="E989" s="776" t="s">
        <v>812</v>
      </c>
      <c r="F989" s="681" t="s">
        <v>761</v>
      </c>
      <c r="G989" s="682" t="s">
        <v>227</v>
      </c>
      <c r="H989" s="682"/>
      <c r="I989" s="682"/>
      <c r="J989" s="682"/>
      <c r="K989" s="682"/>
      <c r="L989" s="683">
        <v>504</v>
      </c>
      <c r="M989" s="684"/>
      <c r="N989" s="758">
        <v>1</v>
      </c>
      <c r="O989" s="991">
        <v>1</v>
      </c>
      <c r="P989" s="991" t="e">
        <f>O989-#REF!</f>
        <v>#REF!</v>
      </c>
      <c r="Q989" s="764">
        <f>L989/1000*N989</f>
        <v>0.504</v>
      </c>
      <c r="R989" s="873">
        <v>2270</v>
      </c>
      <c r="S989" s="760">
        <f>Q989*R989</f>
        <v>1144.08</v>
      </c>
      <c r="T989" s="724"/>
      <c r="U989" s="691">
        <v>4</v>
      </c>
      <c r="V989" s="686"/>
      <c r="W989" s="686"/>
    </row>
    <row r="990" spans="1:23" ht="21" customHeight="1">
      <c r="A990" s="686" t="s">
        <v>1336</v>
      </c>
      <c r="B990" s="686" t="s">
        <v>521</v>
      </c>
      <c r="C990" s="774" t="s">
        <v>521</v>
      </c>
      <c r="D990" s="775"/>
      <c r="E990" s="776" t="s">
        <v>816</v>
      </c>
      <c r="F990" s="681" t="s">
        <v>833</v>
      </c>
      <c r="G990" s="682" t="s">
        <v>227</v>
      </c>
      <c r="H990" s="682"/>
      <c r="I990" s="682"/>
      <c r="J990" s="682"/>
      <c r="K990" s="682"/>
      <c r="L990" s="683">
        <v>570</v>
      </c>
      <c r="M990" s="684"/>
      <c r="N990" s="758">
        <v>1</v>
      </c>
      <c r="O990" s="991">
        <v>1</v>
      </c>
      <c r="P990" s="991" t="e">
        <f>O990-#REF!</f>
        <v>#REF!</v>
      </c>
      <c r="Q990" s="764">
        <f>L990/1000*N990</f>
        <v>0.56999999999999995</v>
      </c>
      <c r="R990" s="873">
        <v>1785</v>
      </c>
      <c r="S990" s="760">
        <f>Q990*R990</f>
        <v>1017.4499999999999</v>
      </c>
      <c r="T990" s="724"/>
      <c r="U990" s="691">
        <v>4</v>
      </c>
      <c r="V990" s="686"/>
      <c r="W990" s="686"/>
    </row>
    <row r="991" spans="1:23" ht="21" customHeight="1">
      <c r="A991" s="686" t="s">
        <v>1269</v>
      </c>
      <c r="B991" s="686" t="s">
        <v>522</v>
      </c>
      <c r="C991" s="774" t="s">
        <v>522</v>
      </c>
      <c r="D991" s="775"/>
      <c r="E991" s="776" t="s">
        <v>770</v>
      </c>
      <c r="F991" s="681">
        <v>6</v>
      </c>
      <c r="G991" s="682" t="s">
        <v>227</v>
      </c>
      <c r="H991" s="682">
        <v>50</v>
      </c>
      <c r="I991" s="682" t="s">
        <v>227</v>
      </c>
      <c r="J991" s="682">
        <v>50</v>
      </c>
      <c r="K991" s="682" t="s">
        <v>227</v>
      </c>
      <c r="L991" s="683">
        <v>480</v>
      </c>
      <c r="M991" s="684"/>
      <c r="N991" s="758">
        <v>1</v>
      </c>
      <c r="O991" s="991">
        <v>1</v>
      </c>
      <c r="P991" s="991" t="e">
        <f>O991-#REF!</f>
        <v>#REF!</v>
      </c>
      <c r="Q991" s="759">
        <f>L991/1000*N991*T991</f>
        <v>2.1263999999999998</v>
      </c>
      <c r="R991" s="873">
        <v>1040</v>
      </c>
      <c r="S991" s="760">
        <f>Q991*R991</f>
        <v>2211.4559999999997</v>
      </c>
      <c r="T991" s="723">
        <v>4.43</v>
      </c>
      <c r="U991" s="691">
        <v>2</v>
      </c>
      <c r="V991" s="686"/>
      <c r="W991" s="686"/>
    </row>
    <row r="992" spans="1:23" ht="21" customHeight="1">
      <c r="A992" s="686" t="s">
        <v>1365</v>
      </c>
      <c r="B992" s="686" t="s">
        <v>523</v>
      </c>
      <c r="C992" s="774" t="s">
        <v>523</v>
      </c>
      <c r="D992" s="775"/>
      <c r="E992" s="776" t="s">
        <v>810</v>
      </c>
      <c r="F992" s="681" t="s">
        <v>765</v>
      </c>
      <c r="G992" s="682" t="s">
        <v>227</v>
      </c>
      <c r="H992" s="682" t="s">
        <v>764</v>
      </c>
      <c r="I992" s="682"/>
      <c r="J992" s="682"/>
      <c r="K992" s="682"/>
      <c r="L992" s="683"/>
      <c r="M992" s="684"/>
      <c r="N992" s="758">
        <v>1</v>
      </c>
      <c r="O992" s="991">
        <v>1</v>
      </c>
      <c r="P992" s="991" t="e">
        <f>O992-#REF!</f>
        <v>#REF!</v>
      </c>
      <c r="Q992" s="777"/>
      <c r="R992" s="873">
        <v>63</v>
      </c>
      <c r="S992" s="760">
        <f t="shared" ref="S992:S998" si="114">N992*R992</f>
        <v>63</v>
      </c>
      <c r="T992" s="724"/>
      <c r="U992" s="691">
        <v>18</v>
      </c>
      <c r="V992" s="686"/>
      <c r="W992" s="686"/>
    </row>
    <row r="993" spans="1:23" ht="21" customHeight="1">
      <c r="A993" s="686" t="s">
        <v>1343</v>
      </c>
      <c r="B993" s="686" t="s">
        <v>523</v>
      </c>
      <c r="C993" s="774" t="s">
        <v>523</v>
      </c>
      <c r="D993" s="775"/>
      <c r="E993" s="776" t="s">
        <v>801</v>
      </c>
      <c r="F993" s="681" t="s">
        <v>356</v>
      </c>
      <c r="G993" s="682"/>
      <c r="H993" s="682"/>
      <c r="I993" s="682"/>
      <c r="J993" s="682"/>
      <c r="K993" s="682"/>
      <c r="L993" s="683"/>
      <c r="M993" s="684"/>
      <c r="N993" s="758">
        <v>1</v>
      </c>
      <c r="O993" s="991">
        <v>1</v>
      </c>
      <c r="P993" s="991" t="e">
        <f>O993-#REF!</f>
        <v>#REF!</v>
      </c>
      <c r="Q993" s="777"/>
      <c r="R993" s="873">
        <v>4.8</v>
      </c>
      <c r="S993" s="760">
        <f t="shared" si="114"/>
        <v>4.8</v>
      </c>
      <c r="T993" s="724"/>
      <c r="U993" s="691">
        <v>18</v>
      </c>
      <c r="V993" s="686"/>
      <c r="W993" s="686"/>
    </row>
    <row r="994" spans="1:23" ht="21" customHeight="1">
      <c r="A994" s="686" t="s">
        <v>1342</v>
      </c>
      <c r="B994" s="686" t="s">
        <v>523</v>
      </c>
      <c r="C994" s="774" t="s">
        <v>523</v>
      </c>
      <c r="D994" s="775"/>
      <c r="E994" s="776" t="s">
        <v>800</v>
      </c>
      <c r="F994" s="681" t="s">
        <v>356</v>
      </c>
      <c r="G994" s="682"/>
      <c r="H994" s="682"/>
      <c r="I994" s="682"/>
      <c r="J994" s="682"/>
      <c r="K994" s="682"/>
      <c r="L994" s="683"/>
      <c r="M994" s="684"/>
      <c r="N994" s="758">
        <v>1</v>
      </c>
      <c r="O994" s="991">
        <v>1</v>
      </c>
      <c r="P994" s="991" t="e">
        <f>O994-#REF!</f>
        <v>#REF!</v>
      </c>
      <c r="Q994" s="777"/>
      <c r="R994" s="873">
        <v>3.3</v>
      </c>
      <c r="S994" s="760">
        <f t="shared" si="114"/>
        <v>3.3</v>
      </c>
      <c r="T994" s="724"/>
      <c r="U994" s="691">
        <v>18</v>
      </c>
      <c r="V994" s="686"/>
      <c r="W994" s="686"/>
    </row>
    <row r="995" spans="1:23" ht="21" customHeight="1">
      <c r="A995" s="686" t="s">
        <v>1229</v>
      </c>
      <c r="B995" s="686" t="s">
        <v>524</v>
      </c>
      <c r="C995" s="774" t="s">
        <v>524</v>
      </c>
      <c r="D995" s="775"/>
      <c r="E995" s="776" t="s">
        <v>799</v>
      </c>
      <c r="F995" s="681" t="s">
        <v>333</v>
      </c>
      <c r="G995" s="682"/>
      <c r="H995" s="682"/>
      <c r="I995" s="682"/>
      <c r="J995" s="682"/>
      <c r="K995" s="682"/>
      <c r="L995" s="683"/>
      <c r="M995" s="684"/>
      <c r="N995" s="758">
        <v>1</v>
      </c>
      <c r="O995" s="991">
        <v>1</v>
      </c>
      <c r="P995" s="991" t="e">
        <f>O995-#REF!</f>
        <v>#REF!</v>
      </c>
      <c r="Q995" s="777"/>
      <c r="R995" s="873">
        <v>61.9</v>
      </c>
      <c r="S995" s="760">
        <f t="shared" si="114"/>
        <v>61.9</v>
      </c>
      <c r="T995" s="724"/>
      <c r="U995" s="691">
        <v>4</v>
      </c>
      <c r="V995" s="686"/>
      <c r="W995" s="686"/>
    </row>
    <row r="996" spans="1:23" ht="21" customHeight="1">
      <c r="A996" s="686" t="s">
        <v>1376</v>
      </c>
      <c r="B996" s="686" t="s">
        <v>525</v>
      </c>
      <c r="C996" s="774" t="s">
        <v>525</v>
      </c>
      <c r="D996" s="775"/>
      <c r="E996" s="776" t="s">
        <v>804</v>
      </c>
      <c r="F996" s="681" t="s">
        <v>338</v>
      </c>
      <c r="G996" s="682" t="s">
        <v>227</v>
      </c>
      <c r="H996" s="682" t="s">
        <v>348</v>
      </c>
      <c r="I996" s="682"/>
      <c r="J996" s="682"/>
      <c r="K996" s="682"/>
      <c r="L996" s="683"/>
      <c r="M996" s="684"/>
      <c r="N996" s="758">
        <v>1</v>
      </c>
      <c r="O996" s="991">
        <v>1</v>
      </c>
      <c r="P996" s="991" t="e">
        <f>O996-#REF!</f>
        <v>#REF!</v>
      </c>
      <c r="Q996" s="777"/>
      <c r="R996" s="873">
        <v>76.099999999999994</v>
      </c>
      <c r="S996" s="760">
        <f t="shared" si="114"/>
        <v>76.099999999999994</v>
      </c>
      <c r="T996" s="724"/>
      <c r="U996" s="691">
        <v>4</v>
      </c>
      <c r="V996" s="686"/>
      <c r="W996" s="686"/>
    </row>
    <row r="997" spans="1:23" ht="21" customHeight="1">
      <c r="A997" s="686" t="s">
        <v>1237</v>
      </c>
      <c r="B997" s="686" t="s">
        <v>525</v>
      </c>
      <c r="C997" s="774" t="s">
        <v>525</v>
      </c>
      <c r="D997" s="775"/>
      <c r="E997" s="776" t="s">
        <v>801</v>
      </c>
      <c r="F997" s="681" t="s">
        <v>338</v>
      </c>
      <c r="G997" s="682"/>
      <c r="H997" s="682"/>
      <c r="I997" s="682"/>
      <c r="J997" s="682"/>
      <c r="K997" s="682"/>
      <c r="L997" s="683"/>
      <c r="M997" s="684"/>
      <c r="N997" s="758">
        <v>1</v>
      </c>
      <c r="O997" s="991">
        <v>1</v>
      </c>
      <c r="P997" s="991" t="e">
        <f>O997-#REF!</f>
        <v>#REF!</v>
      </c>
      <c r="Q997" s="777"/>
      <c r="R997" s="873">
        <v>13.5</v>
      </c>
      <c r="S997" s="760">
        <f t="shared" si="114"/>
        <v>13.5</v>
      </c>
      <c r="T997" s="724"/>
      <c r="U997" s="691">
        <v>4</v>
      </c>
      <c r="V997" s="686"/>
      <c r="W997" s="686"/>
    </row>
    <row r="998" spans="1:23" ht="21" customHeight="1">
      <c r="A998" s="686" t="s">
        <v>1238</v>
      </c>
      <c r="B998" s="686" t="s">
        <v>525</v>
      </c>
      <c r="C998" s="774" t="s">
        <v>525</v>
      </c>
      <c r="D998" s="775"/>
      <c r="E998" s="776" t="s">
        <v>800</v>
      </c>
      <c r="F998" s="681" t="s">
        <v>338</v>
      </c>
      <c r="G998" s="682"/>
      <c r="H998" s="682"/>
      <c r="I998" s="682"/>
      <c r="J998" s="682"/>
      <c r="K998" s="682"/>
      <c r="L998" s="683"/>
      <c r="M998" s="684"/>
      <c r="N998" s="758">
        <v>1</v>
      </c>
      <c r="O998" s="991">
        <v>1</v>
      </c>
      <c r="P998" s="991" t="e">
        <f>O998-#REF!</f>
        <v>#REF!</v>
      </c>
      <c r="Q998" s="777"/>
      <c r="R998" s="873">
        <v>9.1999999999999993</v>
      </c>
      <c r="S998" s="760">
        <f t="shared" si="114"/>
        <v>9.1999999999999993</v>
      </c>
      <c r="T998" s="724"/>
      <c r="U998" s="691">
        <v>4</v>
      </c>
      <c r="V998" s="686"/>
      <c r="W998" s="686"/>
    </row>
    <row r="999" spans="1:23" ht="21" customHeight="1">
      <c r="A999" s="686" t="s">
        <v>1363</v>
      </c>
      <c r="B999" s="686" t="s">
        <v>526</v>
      </c>
      <c r="C999" s="774" t="s">
        <v>526</v>
      </c>
      <c r="D999" s="775"/>
      <c r="E999" s="776" t="s">
        <v>814</v>
      </c>
      <c r="F999" s="681">
        <v>6</v>
      </c>
      <c r="G999" s="682" t="s">
        <v>227</v>
      </c>
      <c r="H999" s="682">
        <v>25</v>
      </c>
      <c r="I999" s="682" t="s">
        <v>227</v>
      </c>
      <c r="J999" s="682"/>
      <c r="K999" s="682"/>
      <c r="L999" s="683">
        <v>30</v>
      </c>
      <c r="M999" s="684" t="s">
        <v>412</v>
      </c>
      <c r="N999" s="758">
        <v>1</v>
      </c>
      <c r="O999" s="991">
        <v>1</v>
      </c>
      <c r="P999" s="991" t="e">
        <f>O999-#REF!</f>
        <v>#REF!</v>
      </c>
      <c r="Q999" s="759">
        <f>L999/1000*N999*T999</f>
        <v>3.5399999999999994E-2</v>
      </c>
      <c r="R999" s="873">
        <v>1020</v>
      </c>
      <c r="S999" s="760">
        <f>Q999*R999</f>
        <v>36.107999999999997</v>
      </c>
      <c r="T999" s="723">
        <v>1.18</v>
      </c>
      <c r="U999" s="691">
        <v>4</v>
      </c>
      <c r="V999" s="686"/>
      <c r="W999" s="686"/>
    </row>
    <row r="1000" spans="1:23" ht="21" customHeight="1">
      <c r="A1000" s="686" t="s">
        <v>1377</v>
      </c>
      <c r="B1000" s="686" t="s">
        <v>527</v>
      </c>
      <c r="C1000" s="774" t="s">
        <v>527</v>
      </c>
      <c r="D1000" s="775"/>
      <c r="E1000" s="776" t="s">
        <v>814</v>
      </c>
      <c r="F1000" s="681">
        <v>16</v>
      </c>
      <c r="G1000" s="682" t="s">
        <v>227</v>
      </c>
      <c r="H1000" s="682">
        <v>50</v>
      </c>
      <c r="I1000" s="682" t="s">
        <v>227</v>
      </c>
      <c r="J1000" s="682"/>
      <c r="K1000" s="682"/>
      <c r="L1000" s="683">
        <v>30</v>
      </c>
      <c r="M1000" s="684" t="s">
        <v>412</v>
      </c>
      <c r="N1000" s="758">
        <v>1</v>
      </c>
      <c r="O1000" s="991">
        <v>1</v>
      </c>
      <c r="P1000" s="991" t="e">
        <f>O1000-#REF!</f>
        <v>#REF!</v>
      </c>
      <c r="Q1000" s="759">
        <f>L1000/1000*N1000*T1000</f>
        <v>0.18690000000000001</v>
      </c>
      <c r="R1000" s="873">
        <v>1020</v>
      </c>
      <c r="S1000" s="760">
        <f>Q1000*R1000</f>
        <v>190.63800000000001</v>
      </c>
      <c r="T1000" s="723">
        <v>6.23</v>
      </c>
      <c r="U1000" s="691">
        <v>4</v>
      </c>
      <c r="V1000" s="686"/>
      <c r="W1000" s="686"/>
    </row>
    <row r="1001" spans="1:23" ht="21" customHeight="1">
      <c r="A1001" s="686" t="s">
        <v>1278</v>
      </c>
      <c r="B1001" s="686" t="s">
        <v>528</v>
      </c>
      <c r="C1001" s="774" t="s">
        <v>528</v>
      </c>
      <c r="D1001" s="775"/>
      <c r="E1001" s="776" t="s">
        <v>796</v>
      </c>
      <c r="F1001" s="681">
        <v>1.5</v>
      </c>
      <c r="G1001" s="682" t="s">
        <v>227</v>
      </c>
      <c r="H1001" s="682">
        <v>4640</v>
      </c>
      <c r="I1001" s="682" t="s">
        <v>227</v>
      </c>
      <c r="J1001" s="682"/>
      <c r="K1001" s="682"/>
      <c r="L1001" s="683">
        <v>484</v>
      </c>
      <c r="M1001" s="684" t="s">
        <v>228</v>
      </c>
      <c r="N1001" s="758">
        <v>1</v>
      </c>
      <c r="O1001" s="991">
        <v>1</v>
      </c>
      <c r="P1001" s="991" t="e">
        <f>O1001-#REF!</f>
        <v>#REF!</v>
      </c>
      <c r="Q1001" s="759">
        <f>F1001*H1001*L1001*0.00000793*N1001</f>
        <v>26.7133152</v>
      </c>
      <c r="R1001" s="873">
        <v>4100</v>
      </c>
      <c r="S1001" s="760">
        <f>Q1001*R1001</f>
        <v>109524.59232</v>
      </c>
      <c r="T1001" s="724"/>
      <c r="U1001" s="691">
        <v>1</v>
      </c>
      <c r="V1001" s="686"/>
      <c r="W1001" s="686"/>
    </row>
    <row r="1002" spans="1:23" ht="21" customHeight="1">
      <c r="A1002" s="686" t="s">
        <v>1477</v>
      </c>
      <c r="B1002" s="686" t="s">
        <v>528</v>
      </c>
      <c r="C1002" s="774" t="s">
        <v>528</v>
      </c>
      <c r="D1002" s="775"/>
      <c r="E1002" s="776" t="s">
        <v>799</v>
      </c>
      <c r="F1002" s="681" t="s">
        <v>341</v>
      </c>
      <c r="G1002" s="682"/>
      <c r="H1002" s="682"/>
      <c r="I1002" s="682"/>
      <c r="J1002" s="682"/>
      <c r="K1002" s="682"/>
      <c r="L1002" s="683"/>
      <c r="M1002" s="684" t="s">
        <v>228</v>
      </c>
      <c r="N1002" s="758">
        <v>10</v>
      </c>
      <c r="O1002" s="991">
        <v>10</v>
      </c>
      <c r="P1002" s="991" t="e">
        <f>O1002-#REF!</f>
        <v>#REF!</v>
      </c>
      <c r="Q1002" s="777"/>
      <c r="R1002" s="873">
        <v>45.7</v>
      </c>
      <c r="S1002" s="760">
        <f>N1002*R1002</f>
        <v>457</v>
      </c>
      <c r="T1002" s="724"/>
      <c r="U1002" s="691">
        <v>1</v>
      </c>
      <c r="V1002" s="686"/>
      <c r="W1002" s="686"/>
    </row>
    <row r="1003" spans="1:23" ht="21" customHeight="1">
      <c r="A1003" s="686" t="s">
        <v>1268</v>
      </c>
      <c r="B1003" s="686" t="s">
        <v>529</v>
      </c>
      <c r="C1003" s="774" t="s">
        <v>529</v>
      </c>
      <c r="D1003" s="775"/>
      <c r="E1003" s="776" t="s">
        <v>797</v>
      </c>
      <c r="F1003" s="681">
        <v>35</v>
      </c>
      <c r="G1003" s="682" t="s">
        <v>227</v>
      </c>
      <c r="H1003" s="682"/>
      <c r="I1003" s="682"/>
      <c r="J1003" s="682"/>
      <c r="K1003" s="682"/>
      <c r="L1003" s="683">
        <v>20</v>
      </c>
      <c r="M1003" s="684"/>
      <c r="N1003" s="758">
        <v>1</v>
      </c>
      <c r="O1003" s="991">
        <v>1</v>
      </c>
      <c r="P1003" s="991" t="e">
        <f>O1003-#REF!</f>
        <v>#REF!</v>
      </c>
      <c r="Q1003" s="759">
        <f>3.14156295*(F1003/2)^2*L1003*0.00000785*N1003</f>
        <v>0.15105027358968748</v>
      </c>
      <c r="R1003" s="873">
        <v>990</v>
      </c>
      <c r="S1003" s="760">
        <f>Q1003*R1003</f>
        <v>149.5397708537906</v>
      </c>
      <c r="T1003" s="724"/>
      <c r="U1003" s="691">
        <v>4</v>
      </c>
      <c r="V1003" s="686"/>
      <c r="W1003" s="686"/>
    </row>
    <row r="1004" spans="1:23" ht="21" customHeight="1">
      <c r="A1004" s="686" t="s">
        <v>1378</v>
      </c>
      <c r="B1004" s="686" t="s">
        <v>529</v>
      </c>
      <c r="C1004" s="774" t="s">
        <v>529</v>
      </c>
      <c r="D1004" s="775"/>
      <c r="E1004" s="776" t="s">
        <v>816</v>
      </c>
      <c r="F1004" s="681" t="s">
        <v>2481</v>
      </c>
      <c r="G1004" s="682" t="s">
        <v>227</v>
      </c>
      <c r="H1004" s="682"/>
      <c r="I1004" s="682"/>
      <c r="J1004" s="682"/>
      <c r="K1004" s="682"/>
      <c r="L1004" s="683">
        <v>120</v>
      </c>
      <c r="M1004" s="684"/>
      <c r="N1004" s="758">
        <v>1</v>
      </c>
      <c r="O1004" s="991">
        <v>1</v>
      </c>
      <c r="P1004" s="991" t="e">
        <f>O1004-#REF!</f>
        <v>#REF!</v>
      </c>
      <c r="Q1004" s="764">
        <f>L1004/1000*N1004</f>
        <v>0.12</v>
      </c>
      <c r="R1004" s="873">
        <v>1226</v>
      </c>
      <c r="S1004" s="760">
        <f>Q1004*R1004</f>
        <v>147.12</v>
      </c>
      <c r="T1004" s="724"/>
      <c r="U1004" s="691">
        <v>4</v>
      </c>
      <c r="V1004" s="686"/>
      <c r="W1004" s="686"/>
    </row>
    <row r="1005" spans="1:23" ht="21" customHeight="1">
      <c r="A1005" s="686" t="s">
        <v>1239</v>
      </c>
      <c r="B1005" s="686" t="s">
        <v>529</v>
      </c>
      <c r="C1005" s="774" t="s">
        <v>529</v>
      </c>
      <c r="D1005" s="775"/>
      <c r="E1005" s="776" t="s">
        <v>799</v>
      </c>
      <c r="F1005" s="681" t="s">
        <v>338</v>
      </c>
      <c r="G1005" s="682"/>
      <c r="H1005" s="682"/>
      <c r="I1005" s="682"/>
      <c r="J1005" s="682"/>
      <c r="K1005" s="682"/>
      <c r="L1005" s="683"/>
      <c r="M1005" s="684"/>
      <c r="N1005" s="758">
        <v>4</v>
      </c>
      <c r="O1005" s="991">
        <v>4</v>
      </c>
      <c r="P1005" s="991" t="e">
        <f>O1005-#REF!</f>
        <v>#REF!</v>
      </c>
      <c r="Q1005" s="777"/>
      <c r="R1005" s="873">
        <v>28.7</v>
      </c>
      <c r="S1005" s="760">
        <f>N1005*R1005</f>
        <v>114.8</v>
      </c>
      <c r="T1005" s="724"/>
      <c r="U1005" s="691">
        <v>4</v>
      </c>
      <c r="V1005" s="686"/>
      <c r="W1005" s="686"/>
    </row>
    <row r="1006" spans="1:23" ht="21" customHeight="1">
      <c r="A1006" s="686" t="s">
        <v>1237</v>
      </c>
      <c r="B1006" s="686" t="s">
        <v>529</v>
      </c>
      <c r="C1006" s="774" t="s">
        <v>529</v>
      </c>
      <c r="D1006" s="775"/>
      <c r="E1006" s="776" t="s">
        <v>801</v>
      </c>
      <c r="F1006" s="681" t="s">
        <v>338</v>
      </c>
      <c r="G1006" s="682"/>
      <c r="H1006" s="682"/>
      <c r="I1006" s="682"/>
      <c r="J1006" s="682"/>
      <c r="K1006" s="682"/>
      <c r="L1006" s="683"/>
      <c r="M1006" s="684"/>
      <c r="N1006" s="758">
        <v>4</v>
      </c>
      <c r="O1006" s="991">
        <v>4</v>
      </c>
      <c r="P1006" s="991" t="e">
        <f>O1006-#REF!</f>
        <v>#REF!</v>
      </c>
      <c r="Q1006" s="777"/>
      <c r="R1006" s="873">
        <v>13.5</v>
      </c>
      <c r="S1006" s="760">
        <f>N1006*R1006</f>
        <v>54</v>
      </c>
      <c r="T1006" s="724"/>
      <c r="U1006" s="691">
        <v>4</v>
      </c>
      <c r="V1006" s="686"/>
      <c r="W1006" s="686"/>
    </row>
    <row r="1007" spans="1:23" ht="21" customHeight="1">
      <c r="A1007" s="686" t="s">
        <v>1238</v>
      </c>
      <c r="B1007" s="686" t="s">
        <v>529</v>
      </c>
      <c r="C1007" s="774" t="s">
        <v>529</v>
      </c>
      <c r="D1007" s="775"/>
      <c r="E1007" s="776" t="s">
        <v>800</v>
      </c>
      <c r="F1007" s="681" t="s">
        <v>338</v>
      </c>
      <c r="G1007" s="682"/>
      <c r="H1007" s="682"/>
      <c r="I1007" s="682"/>
      <c r="J1007" s="682"/>
      <c r="K1007" s="682"/>
      <c r="L1007" s="683"/>
      <c r="M1007" s="684"/>
      <c r="N1007" s="758">
        <v>2</v>
      </c>
      <c r="O1007" s="991">
        <v>2</v>
      </c>
      <c r="P1007" s="991" t="e">
        <f>O1007-#REF!</f>
        <v>#REF!</v>
      </c>
      <c r="Q1007" s="777"/>
      <c r="R1007" s="873">
        <v>9.1999999999999993</v>
      </c>
      <c r="S1007" s="760">
        <f>N1007*R1007</f>
        <v>18.399999999999999</v>
      </c>
      <c r="T1007" s="724"/>
      <c r="U1007" s="691">
        <v>4</v>
      </c>
      <c r="V1007" s="686"/>
      <c r="W1007" s="686"/>
    </row>
    <row r="1008" spans="1:23" ht="21" customHeight="1">
      <c r="A1008" s="686" t="s">
        <v>1278</v>
      </c>
      <c r="B1008" s="686" t="s">
        <v>530</v>
      </c>
      <c r="C1008" s="774" t="s">
        <v>530</v>
      </c>
      <c r="D1008" s="775"/>
      <c r="E1008" s="776" t="s">
        <v>796</v>
      </c>
      <c r="F1008" s="681">
        <v>1.5</v>
      </c>
      <c r="G1008" s="682" t="s">
        <v>227</v>
      </c>
      <c r="H1008" s="682">
        <v>3700</v>
      </c>
      <c r="I1008" s="682" t="s">
        <v>227</v>
      </c>
      <c r="J1008" s="682"/>
      <c r="K1008" s="682"/>
      <c r="L1008" s="683">
        <v>484</v>
      </c>
      <c r="M1008" s="684" t="s">
        <v>228</v>
      </c>
      <c r="N1008" s="758">
        <v>1</v>
      </c>
      <c r="O1008" s="991">
        <v>1</v>
      </c>
      <c r="P1008" s="991" t="e">
        <f>O1008-#REF!</f>
        <v>#REF!</v>
      </c>
      <c r="Q1008" s="759">
        <f>F1008*H1008*L1008*0.00000793*N1008</f>
        <v>21.301566000000001</v>
      </c>
      <c r="R1008" s="873">
        <v>4100</v>
      </c>
      <c r="S1008" s="760">
        <f>Q1008*R1008</f>
        <v>87336.420599999998</v>
      </c>
      <c r="T1008" s="724"/>
      <c r="U1008" s="691">
        <v>1</v>
      </c>
      <c r="V1008" s="686"/>
      <c r="W1008" s="686"/>
    </row>
    <row r="1009" spans="1:23" ht="21" customHeight="1">
      <c r="A1009" s="686" t="s">
        <v>1334</v>
      </c>
      <c r="B1009" s="686" t="s">
        <v>530</v>
      </c>
      <c r="C1009" s="774" t="s">
        <v>530</v>
      </c>
      <c r="D1009" s="775"/>
      <c r="E1009" s="776" t="s">
        <v>799</v>
      </c>
      <c r="F1009" s="681" t="s">
        <v>341</v>
      </c>
      <c r="G1009" s="682"/>
      <c r="H1009" s="682"/>
      <c r="I1009" s="682"/>
      <c r="J1009" s="682"/>
      <c r="K1009" s="682"/>
      <c r="L1009" s="683"/>
      <c r="M1009" s="684"/>
      <c r="N1009" s="758">
        <v>14</v>
      </c>
      <c r="O1009" s="991">
        <v>14</v>
      </c>
      <c r="P1009" s="991" t="e">
        <f>O1009-#REF!</f>
        <v>#REF!</v>
      </c>
      <c r="Q1009" s="777"/>
      <c r="R1009" s="873">
        <v>41.2</v>
      </c>
      <c r="S1009" s="760">
        <f>N1009*R1009</f>
        <v>576.80000000000007</v>
      </c>
      <c r="T1009" s="724"/>
      <c r="U1009" s="691">
        <v>1</v>
      </c>
      <c r="V1009" s="686"/>
      <c r="W1009" s="686"/>
    </row>
    <row r="1010" spans="1:23" ht="21" customHeight="1">
      <c r="B1010" s="686" t="s">
        <v>531</v>
      </c>
      <c r="C1010" s="774" t="s">
        <v>531</v>
      </c>
      <c r="D1010" s="775"/>
      <c r="E1010" s="776" t="s">
        <v>805</v>
      </c>
      <c r="F1010" s="681" t="s">
        <v>532</v>
      </c>
      <c r="G1010" s="682"/>
      <c r="H1010" s="682"/>
      <c r="I1010" s="682"/>
      <c r="J1010" s="682"/>
      <c r="K1010" s="682"/>
      <c r="L1010" s="683"/>
      <c r="M1010" s="684"/>
      <c r="N1010" s="758">
        <v>1</v>
      </c>
      <c r="O1010" s="991">
        <v>1</v>
      </c>
      <c r="P1010" s="991" t="e">
        <f>O1010-#REF!</f>
        <v>#REF!</v>
      </c>
      <c r="Q1010" s="857" t="s">
        <v>2482</v>
      </c>
      <c r="R1010" s="873">
        <v>12500</v>
      </c>
      <c r="S1010" s="760">
        <f>N1010*R1010</f>
        <v>12500</v>
      </c>
      <c r="T1010" s="724"/>
      <c r="U1010" s="691">
        <v>4</v>
      </c>
      <c r="V1010" s="686"/>
      <c r="W1010" s="686"/>
    </row>
    <row r="1011" spans="1:23" ht="21" customHeight="1">
      <c r="B1011" s="686" t="s">
        <v>533</v>
      </c>
      <c r="C1011" s="774" t="s">
        <v>533</v>
      </c>
      <c r="D1011" s="775"/>
      <c r="E1011" s="776" t="s">
        <v>826</v>
      </c>
      <c r="F1011" s="681" t="s">
        <v>406</v>
      </c>
      <c r="G1011" s="682" t="s">
        <v>227</v>
      </c>
      <c r="H1011" s="682"/>
      <c r="I1011" s="682"/>
      <c r="J1011" s="682"/>
      <c r="K1011" s="682"/>
      <c r="L1011" s="683">
        <v>380</v>
      </c>
      <c r="M1011" s="684"/>
      <c r="N1011" s="758">
        <v>1</v>
      </c>
      <c r="O1011" s="991">
        <v>1</v>
      </c>
      <c r="P1011" s="991" t="e">
        <f>O1011-#REF!</f>
        <v>#REF!</v>
      </c>
      <c r="Q1011" s="777"/>
      <c r="R1011" s="873">
        <v>2961</v>
      </c>
      <c r="S1011" s="760">
        <f>N1011*R1011</f>
        <v>2961</v>
      </c>
      <c r="T1011" s="724"/>
      <c r="U1011" s="691">
        <v>2</v>
      </c>
      <c r="V1011" s="686"/>
      <c r="W1011" s="686"/>
    </row>
    <row r="1012" spans="1:23" ht="21" customHeight="1">
      <c r="A1012" s="686" t="s">
        <v>1350</v>
      </c>
      <c r="B1012" s="686" t="s">
        <v>534</v>
      </c>
      <c r="C1012" s="774" t="s">
        <v>534</v>
      </c>
      <c r="D1012" s="775"/>
      <c r="E1012" s="776" t="s">
        <v>796</v>
      </c>
      <c r="F1012" s="681">
        <v>2.2999999999999998</v>
      </c>
      <c r="G1012" s="682" t="s">
        <v>227</v>
      </c>
      <c r="H1012" s="682">
        <v>200</v>
      </c>
      <c r="I1012" s="682" t="s">
        <v>227</v>
      </c>
      <c r="J1012" s="682"/>
      <c r="K1012" s="682"/>
      <c r="L1012" s="683">
        <v>109</v>
      </c>
      <c r="M1012" s="684" t="s">
        <v>412</v>
      </c>
      <c r="N1012" s="758">
        <v>1</v>
      </c>
      <c r="O1012" s="991">
        <v>1</v>
      </c>
      <c r="P1012" s="991" t="e">
        <f>O1012-#REF!</f>
        <v>#REF!</v>
      </c>
      <c r="Q1012" s="759">
        <f>F1012*H1012*L1012*0.00000785*N1012</f>
        <v>0.39359899999999992</v>
      </c>
      <c r="R1012" s="873">
        <v>939</v>
      </c>
      <c r="S1012" s="760">
        <f t="shared" ref="S1012:S1025" si="115">Q1012*R1012</f>
        <v>369.58946099999991</v>
      </c>
      <c r="T1012" s="724"/>
      <c r="U1012" s="691">
        <v>1</v>
      </c>
      <c r="V1012" s="686"/>
      <c r="W1012" s="686"/>
    </row>
    <row r="1013" spans="1:23" ht="21" customHeight="1">
      <c r="A1013" s="686" t="s">
        <v>1349</v>
      </c>
      <c r="B1013" s="686" t="s">
        <v>535</v>
      </c>
      <c r="C1013" s="774" t="s">
        <v>535</v>
      </c>
      <c r="D1013" s="775"/>
      <c r="E1013" s="776" t="s">
        <v>796</v>
      </c>
      <c r="F1013" s="681">
        <v>3</v>
      </c>
      <c r="G1013" s="682" t="s">
        <v>227</v>
      </c>
      <c r="H1013" s="682">
        <v>619</v>
      </c>
      <c r="I1013" s="682" t="s">
        <v>227</v>
      </c>
      <c r="J1013" s="682"/>
      <c r="K1013" s="682"/>
      <c r="L1013" s="683">
        <v>120</v>
      </c>
      <c r="M1013" s="684" t="s">
        <v>412</v>
      </c>
      <c r="N1013" s="758">
        <v>1</v>
      </c>
      <c r="O1013" s="991">
        <v>1</v>
      </c>
      <c r="P1013" s="991" t="e">
        <f>O1013-#REF!</f>
        <v>#REF!</v>
      </c>
      <c r="Q1013" s="759">
        <f>F1013*H1013*L1013*0.00000785*N1013</f>
        <v>1.7492939999999999</v>
      </c>
      <c r="R1013" s="873">
        <v>939</v>
      </c>
      <c r="S1013" s="760">
        <f t="shared" si="115"/>
        <v>1642.5870659999998</v>
      </c>
      <c r="T1013" s="724"/>
      <c r="U1013" s="691">
        <v>1</v>
      </c>
      <c r="V1013" s="686"/>
      <c r="W1013" s="686"/>
    </row>
    <row r="1014" spans="1:23" ht="21" customHeight="1">
      <c r="A1014" s="686" t="s">
        <v>1349</v>
      </c>
      <c r="B1014" s="686" t="s">
        <v>536</v>
      </c>
      <c r="C1014" s="774" t="s">
        <v>536</v>
      </c>
      <c r="D1014" s="775"/>
      <c r="E1014" s="776" t="s">
        <v>796</v>
      </c>
      <c r="F1014" s="681">
        <v>3</v>
      </c>
      <c r="G1014" s="682" t="s">
        <v>227</v>
      </c>
      <c r="H1014" s="682">
        <v>539</v>
      </c>
      <c r="I1014" s="682" t="s">
        <v>227</v>
      </c>
      <c r="J1014" s="682"/>
      <c r="K1014" s="682"/>
      <c r="L1014" s="683">
        <v>120</v>
      </c>
      <c r="M1014" s="684" t="s">
        <v>412</v>
      </c>
      <c r="N1014" s="758">
        <v>1</v>
      </c>
      <c r="O1014" s="991">
        <v>1</v>
      </c>
      <c r="P1014" s="991" t="e">
        <f>O1014-#REF!</f>
        <v>#REF!</v>
      </c>
      <c r="Q1014" s="759">
        <f>F1014*H1014*L1014*0.00000785*N1014</f>
        <v>1.5232139999999998</v>
      </c>
      <c r="R1014" s="873">
        <v>939</v>
      </c>
      <c r="S1014" s="760">
        <f t="shared" si="115"/>
        <v>1430.2979459999999</v>
      </c>
      <c r="T1014" s="724"/>
      <c r="U1014" s="691">
        <v>1</v>
      </c>
      <c r="V1014" s="686"/>
      <c r="W1014" s="686"/>
    </row>
    <row r="1015" spans="1:23" ht="21" customHeight="1">
      <c r="A1015" s="686" t="s">
        <v>1350</v>
      </c>
      <c r="B1015" s="686" t="s">
        <v>537</v>
      </c>
      <c r="C1015" s="774" t="s">
        <v>537</v>
      </c>
      <c r="D1015" s="775"/>
      <c r="E1015" s="776" t="s">
        <v>796</v>
      </c>
      <c r="F1015" s="681">
        <v>2.2999999999999998</v>
      </c>
      <c r="G1015" s="682" t="s">
        <v>227</v>
      </c>
      <c r="H1015" s="682">
        <v>224</v>
      </c>
      <c r="I1015" s="682" t="s">
        <v>227</v>
      </c>
      <c r="J1015" s="682"/>
      <c r="K1015" s="682"/>
      <c r="L1015" s="683">
        <v>112</v>
      </c>
      <c r="M1015" s="684" t="s">
        <v>412</v>
      </c>
      <c r="N1015" s="758">
        <v>1</v>
      </c>
      <c r="O1015" s="991">
        <v>1</v>
      </c>
      <c r="P1015" s="991" t="e">
        <f>O1015-#REF!</f>
        <v>#REF!</v>
      </c>
      <c r="Q1015" s="759">
        <f>F1015*H1015*L1015*0.00000785*N1015</f>
        <v>0.4529638399999999</v>
      </c>
      <c r="R1015" s="873">
        <v>939</v>
      </c>
      <c r="S1015" s="760">
        <f t="shared" si="115"/>
        <v>425.33304575999989</v>
      </c>
      <c r="T1015" s="724"/>
      <c r="U1015" s="691">
        <v>1</v>
      </c>
      <c r="V1015" s="686"/>
      <c r="W1015" s="686"/>
    </row>
    <row r="1016" spans="1:23" ht="21" customHeight="1">
      <c r="A1016" s="686" t="s">
        <v>1377</v>
      </c>
      <c r="B1016" s="686" t="s">
        <v>538</v>
      </c>
      <c r="C1016" s="774" t="s">
        <v>538</v>
      </c>
      <c r="D1016" s="775"/>
      <c r="E1016" s="776" t="s">
        <v>814</v>
      </c>
      <c r="F1016" s="681">
        <v>16</v>
      </c>
      <c r="G1016" s="682" t="s">
        <v>227</v>
      </c>
      <c r="H1016" s="682">
        <v>65</v>
      </c>
      <c r="I1016" s="682" t="s">
        <v>227</v>
      </c>
      <c r="J1016" s="682"/>
      <c r="K1016" s="682"/>
      <c r="L1016" s="683">
        <v>36</v>
      </c>
      <c r="M1016" s="684" t="s">
        <v>412</v>
      </c>
      <c r="N1016" s="758">
        <v>1</v>
      </c>
      <c r="O1016" s="991">
        <v>1</v>
      </c>
      <c r="P1016" s="991" t="e">
        <f>O1016-#REF!</f>
        <v>#REF!</v>
      </c>
      <c r="Q1016" s="759">
        <f>L1016/1000*N1016*T1016</f>
        <v>0.29375999999999997</v>
      </c>
      <c r="R1016" s="873">
        <v>1020</v>
      </c>
      <c r="S1016" s="760">
        <f t="shared" si="115"/>
        <v>299.63519999999994</v>
      </c>
      <c r="T1016" s="723">
        <v>8.16</v>
      </c>
      <c r="U1016" s="691">
        <v>4</v>
      </c>
      <c r="V1016" s="686"/>
      <c r="W1016" s="686"/>
    </row>
    <row r="1017" spans="1:23" ht="21" customHeight="1">
      <c r="A1017" s="686" t="s">
        <v>1296</v>
      </c>
      <c r="B1017" s="686" t="s">
        <v>539</v>
      </c>
      <c r="C1017" s="774" t="s">
        <v>539</v>
      </c>
      <c r="D1017" s="775"/>
      <c r="E1017" s="776" t="s">
        <v>797</v>
      </c>
      <c r="F1017" s="681">
        <v>16</v>
      </c>
      <c r="G1017" s="682" t="s">
        <v>227</v>
      </c>
      <c r="H1017" s="682"/>
      <c r="I1017" s="682"/>
      <c r="J1017" s="682"/>
      <c r="K1017" s="682"/>
      <c r="L1017" s="683">
        <v>350</v>
      </c>
      <c r="M1017" s="684" t="s">
        <v>412</v>
      </c>
      <c r="N1017" s="758">
        <v>1</v>
      </c>
      <c r="O1017" s="991">
        <v>1</v>
      </c>
      <c r="P1017" s="991" t="e">
        <f>O1017-#REF!</f>
        <v>#REF!</v>
      </c>
      <c r="Q1017" s="759">
        <f>3.14156295*(F1017/2)^2*L1017*0.00000785*N1017</f>
        <v>0.55241242912799993</v>
      </c>
      <c r="R1017" s="873">
        <v>990</v>
      </c>
      <c r="S1017" s="760">
        <f t="shared" si="115"/>
        <v>546.88830483671995</v>
      </c>
      <c r="T1017" s="724"/>
      <c r="U1017" s="691">
        <v>4</v>
      </c>
      <c r="V1017" s="686"/>
      <c r="W1017" s="686"/>
    </row>
    <row r="1018" spans="1:23" ht="21" customHeight="1">
      <c r="A1018" s="686" t="s">
        <v>1296</v>
      </c>
      <c r="B1018" s="686" t="s">
        <v>540</v>
      </c>
      <c r="C1018" s="774" t="s">
        <v>540</v>
      </c>
      <c r="D1018" s="775"/>
      <c r="E1018" s="776" t="s">
        <v>797</v>
      </c>
      <c r="F1018" s="681">
        <v>15</v>
      </c>
      <c r="G1018" s="682" t="s">
        <v>227</v>
      </c>
      <c r="H1018" s="682"/>
      <c r="I1018" s="682"/>
      <c r="J1018" s="682"/>
      <c r="K1018" s="682"/>
      <c r="L1018" s="683">
        <v>340</v>
      </c>
      <c r="M1018" s="684" t="s">
        <v>412</v>
      </c>
      <c r="N1018" s="758">
        <v>1</v>
      </c>
      <c r="O1018" s="991">
        <v>1</v>
      </c>
      <c r="P1018" s="991" t="e">
        <f>O1018-#REF!</f>
        <v>#REF!</v>
      </c>
      <c r="Q1018" s="759">
        <f>3.14156295*(F1018/2)^2*L1018*0.00000785*N1018</f>
        <v>0.47164677263718746</v>
      </c>
      <c r="R1018" s="873">
        <v>990</v>
      </c>
      <c r="S1018" s="760">
        <f t="shared" si="115"/>
        <v>466.93030491081561</v>
      </c>
      <c r="T1018" s="724"/>
      <c r="U1018" s="691">
        <v>2</v>
      </c>
      <c r="V1018" s="686"/>
      <c r="W1018" s="686"/>
    </row>
    <row r="1019" spans="1:23" ht="21" customHeight="1">
      <c r="A1019" s="686" t="s">
        <v>1362</v>
      </c>
      <c r="B1019" s="686" t="s">
        <v>541</v>
      </c>
      <c r="C1019" s="774" t="s">
        <v>541</v>
      </c>
      <c r="D1019" s="775"/>
      <c r="E1019" s="776" t="s">
        <v>796</v>
      </c>
      <c r="F1019" s="681">
        <v>1.2</v>
      </c>
      <c r="G1019" s="682" t="s">
        <v>227</v>
      </c>
      <c r="H1019" s="682">
        <v>230</v>
      </c>
      <c r="I1019" s="682" t="s">
        <v>227</v>
      </c>
      <c r="J1019" s="682"/>
      <c r="K1019" s="682"/>
      <c r="L1019" s="683">
        <v>260</v>
      </c>
      <c r="M1019" s="684" t="s">
        <v>228</v>
      </c>
      <c r="N1019" s="758">
        <v>1</v>
      </c>
      <c r="O1019" s="991">
        <v>1</v>
      </c>
      <c r="P1019" s="991" t="e">
        <f>O1019-#REF!</f>
        <v>#REF!</v>
      </c>
      <c r="Q1019" s="759">
        <f>F1019*H1019*L1019*0.00000793*N1019</f>
        <v>0.56905680000000003</v>
      </c>
      <c r="R1019" s="873">
        <v>4150</v>
      </c>
      <c r="S1019" s="760">
        <f t="shared" si="115"/>
        <v>2361.58572</v>
      </c>
      <c r="T1019" s="724"/>
      <c r="U1019" s="691">
        <f>Y5</f>
        <v>12</v>
      </c>
      <c r="V1019" s="686"/>
      <c r="W1019" s="686"/>
    </row>
    <row r="1020" spans="1:23" ht="21" customHeight="1">
      <c r="A1020" s="686" t="s">
        <v>1362</v>
      </c>
      <c r="B1020" s="686" t="s">
        <v>541</v>
      </c>
      <c r="C1020" s="774" t="s">
        <v>541</v>
      </c>
      <c r="D1020" s="775"/>
      <c r="E1020" s="776" t="s">
        <v>796</v>
      </c>
      <c r="F1020" s="681">
        <v>1.2</v>
      </c>
      <c r="G1020" s="682" t="s">
        <v>227</v>
      </c>
      <c r="H1020" s="682">
        <v>230</v>
      </c>
      <c r="I1020" s="682" t="s">
        <v>227</v>
      </c>
      <c r="J1020" s="682"/>
      <c r="K1020" s="682"/>
      <c r="L1020" s="683">
        <v>65</v>
      </c>
      <c r="M1020" s="684" t="s">
        <v>228</v>
      </c>
      <c r="N1020" s="758">
        <v>1</v>
      </c>
      <c r="O1020" s="991">
        <v>1</v>
      </c>
      <c r="P1020" s="991" t="e">
        <f>O1020-#REF!</f>
        <v>#REF!</v>
      </c>
      <c r="Q1020" s="759">
        <f>F1020*H1020*L1020*0.00000793*N1020</f>
        <v>0.14226420000000001</v>
      </c>
      <c r="R1020" s="873">
        <v>4150</v>
      </c>
      <c r="S1020" s="760">
        <f t="shared" si="115"/>
        <v>590.39643000000001</v>
      </c>
      <c r="T1020" s="724"/>
      <c r="U1020" s="691">
        <f>U1019</f>
        <v>12</v>
      </c>
      <c r="V1020" s="686"/>
      <c r="W1020" s="686"/>
    </row>
    <row r="1021" spans="1:23" ht="21" customHeight="1">
      <c r="A1021" s="686" t="s">
        <v>1308</v>
      </c>
      <c r="B1021" s="686" t="s">
        <v>542</v>
      </c>
      <c r="C1021" s="774" t="s">
        <v>542</v>
      </c>
      <c r="D1021" s="775"/>
      <c r="E1021" s="776" t="s">
        <v>797</v>
      </c>
      <c r="F1021" s="681">
        <v>40</v>
      </c>
      <c r="G1021" s="682" t="s">
        <v>227</v>
      </c>
      <c r="H1021" s="682">
        <v>55</v>
      </c>
      <c r="I1021" s="682" t="s">
        <v>227</v>
      </c>
      <c r="J1021" s="682"/>
      <c r="K1021" s="682"/>
      <c r="L1021" s="683">
        <v>55</v>
      </c>
      <c r="M1021" s="684" t="s">
        <v>412</v>
      </c>
      <c r="N1021" s="758">
        <v>1</v>
      </c>
      <c r="O1021" s="991">
        <v>1</v>
      </c>
      <c r="P1021" s="991" t="e">
        <f>O1021-#REF!</f>
        <v>#REF!</v>
      </c>
      <c r="Q1021" s="759">
        <f>3.14156295*(F1021/2)^2*L1021*0.00000785*N1021</f>
        <v>0.54254792146499997</v>
      </c>
      <c r="R1021" s="873">
        <v>990</v>
      </c>
      <c r="S1021" s="760">
        <f t="shared" si="115"/>
        <v>537.12244225034999</v>
      </c>
      <c r="T1021" s="724"/>
      <c r="U1021" s="691">
        <v>1</v>
      </c>
      <c r="V1021" s="686"/>
      <c r="W1021" s="686"/>
    </row>
    <row r="1022" spans="1:23" ht="21" customHeight="1">
      <c r="A1022" s="686" t="s">
        <v>1360</v>
      </c>
      <c r="B1022" s="686" t="s">
        <v>542</v>
      </c>
      <c r="C1022" s="774" t="s">
        <v>542</v>
      </c>
      <c r="D1022" s="775"/>
      <c r="E1022" s="776" t="s">
        <v>797</v>
      </c>
      <c r="F1022" s="681">
        <v>20</v>
      </c>
      <c r="G1022" s="682" t="s">
        <v>227</v>
      </c>
      <c r="H1022" s="682">
        <v>30</v>
      </c>
      <c r="I1022" s="682" t="s">
        <v>227</v>
      </c>
      <c r="J1022" s="682"/>
      <c r="K1022" s="682"/>
      <c r="L1022" s="683">
        <v>30</v>
      </c>
      <c r="M1022" s="684" t="s">
        <v>412</v>
      </c>
      <c r="N1022" s="758">
        <v>1</v>
      </c>
      <c r="O1022" s="991">
        <v>1</v>
      </c>
      <c r="P1022" s="991" t="e">
        <f>O1022-#REF!</f>
        <v>#REF!</v>
      </c>
      <c r="Q1022" s="759">
        <f>3.14156295*(F1022/2)^2*L1022*0.00000785*N1022</f>
        <v>7.3983807472499996E-2</v>
      </c>
      <c r="R1022" s="873">
        <v>990</v>
      </c>
      <c r="S1022" s="760">
        <f t="shared" si="115"/>
        <v>73.24396939777499</v>
      </c>
      <c r="T1022" s="724"/>
      <c r="U1022" s="691">
        <v>1</v>
      </c>
      <c r="V1022" s="686"/>
      <c r="W1022" s="686"/>
    </row>
    <row r="1023" spans="1:23" ht="21" customHeight="1">
      <c r="A1023" s="686" t="s">
        <v>1379</v>
      </c>
      <c r="B1023" s="686" t="s">
        <v>542</v>
      </c>
      <c r="C1023" s="774" t="s">
        <v>542</v>
      </c>
      <c r="D1023" s="775"/>
      <c r="E1023" s="776" t="s">
        <v>797</v>
      </c>
      <c r="F1023" s="681">
        <v>22</v>
      </c>
      <c r="G1023" s="682" t="s">
        <v>227</v>
      </c>
      <c r="H1023" s="682">
        <v>56</v>
      </c>
      <c r="I1023" s="682" t="s">
        <v>227</v>
      </c>
      <c r="J1023" s="682"/>
      <c r="K1023" s="682"/>
      <c r="L1023" s="683">
        <v>56</v>
      </c>
      <c r="M1023" s="684" t="s">
        <v>412</v>
      </c>
      <c r="N1023" s="758">
        <v>1</v>
      </c>
      <c r="O1023" s="991">
        <v>1</v>
      </c>
      <c r="P1023" s="991" t="e">
        <f>O1023-#REF!</f>
        <v>#REF!</v>
      </c>
      <c r="Q1023" s="759">
        <f>3.14156295*(F1023/2)^2*L1023*0.00000785*N1023</f>
        <v>0.16710475981121997</v>
      </c>
      <c r="R1023" s="873">
        <v>990</v>
      </c>
      <c r="S1023" s="760">
        <f t="shared" si="115"/>
        <v>165.43371221310778</v>
      </c>
      <c r="T1023" s="724"/>
      <c r="U1023" s="691">
        <v>1</v>
      </c>
      <c r="V1023" s="686"/>
      <c r="W1023" s="686"/>
    </row>
    <row r="1024" spans="1:23" ht="21" customHeight="1">
      <c r="A1024" s="686" t="s">
        <v>1360</v>
      </c>
      <c r="B1024" s="686" t="s">
        <v>542</v>
      </c>
      <c r="C1024" s="774" t="s">
        <v>542</v>
      </c>
      <c r="D1024" s="775"/>
      <c r="E1024" s="776" t="s">
        <v>797</v>
      </c>
      <c r="F1024" s="681">
        <v>20</v>
      </c>
      <c r="G1024" s="682" t="s">
        <v>227</v>
      </c>
      <c r="H1024" s="682">
        <v>15</v>
      </c>
      <c r="I1024" s="682" t="s">
        <v>227</v>
      </c>
      <c r="J1024" s="682"/>
      <c r="K1024" s="682"/>
      <c r="L1024" s="683">
        <v>15</v>
      </c>
      <c r="M1024" s="684" t="s">
        <v>412</v>
      </c>
      <c r="N1024" s="758">
        <v>1</v>
      </c>
      <c r="O1024" s="991">
        <v>1</v>
      </c>
      <c r="P1024" s="991" t="e">
        <f>O1024-#REF!</f>
        <v>#REF!</v>
      </c>
      <c r="Q1024" s="759">
        <f>3.14156295*(F1024/2)^2*L1024*0.00000785*N1024</f>
        <v>3.6991903736249998E-2</v>
      </c>
      <c r="R1024" s="873">
        <v>990</v>
      </c>
      <c r="S1024" s="760">
        <f t="shared" si="115"/>
        <v>36.621984698887495</v>
      </c>
      <c r="T1024" s="724"/>
      <c r="U1024" s="691">
        <v>1</v>
      </c>
      <c r="V1024" s="686"/>
      <c r="W1024" s="686"/>
    </row>
    <row r="1025" spans="1:23" ht="21" customHeight="1">
      <c r="A1025" s="686" t="s">
        <v>1380</v>
      </c>
      <c r="B1025" s="686" t="s">
        <v>542</v>
      </c>
      <c r="C1025" s="774" t="s">
        <v>542</v>
      </c>
      <c r="D1025" s="775"/>
      <c r="E1025" s="776" t="s">
        <v>816</v>
      </c>
      <c r="F1025" s="681" t="s">
        <v>2479</v>
      </c>
      <c r="G1025" s="682" t="s">
        <v>227</v>
      </c>
      <c r="H1025" s="682"/>
      <c r="I1025" s="682"/>
      <c r="J1025" s="682"/>
      <c r="K1025" s="682"/>
      <c r="L1025" s="683">
        <v>40</v>
      </c>
      <c r="M1025" s="684" t="s">
        <v>412</v>
      </c>
      <c r="N1025" s="758">
        <v>1</v>
      </c>
      <c r="O1025" s="991">
        <v>1</v>
      </c>
      <c r="P1025" s="991" t="e">
        <f>O1025-#REF!</f>
        <v>#REF!</v>
      </c>
      <c r="Q1025" s="764">
        <f>L1025/1000*N1025</f>
        <v>0.04</v>
      </c>
      <c r="R1025" s="873">
        <v>597</v>
      </c>
      <c r="S1025" s="760">
        <f t="shared" si="115"/>
        <v>23.88</v>
      </c>
      <c r="T1025" s="724"/>
      <c r="U1025" s="691">
        <v>1</v>
      </c>
      <c r="V1025" s="686"/>
      <c r="W1025" s="686"/>
    </row>
    <row r="1026" spans="1:23" ht="21" customHeight="1">
      <c r="A1026" s="686" t="s">
        <v>1242</v>
      </c>
      <c r="B1026" s="686" t="s">
        <v>542</v>
      </c>
      <c r="C1026" s="774" t="s">
        <v>542</v>
      </c>
      <c r="D1026" s="775"/>
      <c r="E1026" s="776" t="s">
        <v>807</v>
      </c>
      <c r="F1026" s="681" t="s">
        <v>341</v>
      </c>
      <c r="G1026" s="682" t="s">
        <v>227</v>
      </c>
      <c r="H1026" s="682" t="s">
        <v>773</v>
      </c>
      <c r="I1026" s="682"/>
      <c r="J1026" s="682"/>
      <c r="K1026" s="682"/>
      <c r="L1026" s="683"/>
      <c r="M1026" s="684" t="s">
        <v>412</v>
      </c>
      <c r="N1026" s="758">
        <v>3</v>
      </c>
      <c r="O1026" s="991">
        <v>3</v>
      </c>
      <c r="P1026" s="991" t="e">
        <f>O1026-#REF!</f>
        <v>#REF!</v>
      </c>
      <c r="Q1026" s="777"/>
      <c r="R1026" s="873">
        <v>16</v>
      </c>
      <c r="S1026" s="760">
        <f>N1026*R1026</f>
        <v>48</v>
      </c>
      <c r="T1026" s="724"/>
      <c r="U1026" s="691">
        <v>1</v>
      </c>
      <c r="V1026" s="686"/>
      <c r="W1026" s="686"/>
    </row>
    <row r="1027" spans="1:23" ht="21" customHeight="1">
      <c r="A1027" s="686" t="s">
        <v>1308</v>
      </c>
      <c r="B1027" s="686" t="s">
        <v>238</v>
      </c>
      <c r="C1027" s="774" t="s">
        <v>238</v>
      </c>
      <c r="D1027" s="775"/>
      <c r="E1027" s="776" t="s">
        <v>797</v>
      </c>
      <c r="F1027" s="681">
        <v>40</v>
      </c>
      <c r="G1027" s="682" t="s">
        <v>227</v>
      </c>
      <c r="H1027" s="682"/>
      <c r="I1027" s="682"/>
      <c r="J1027" s="682"/>
      <c r="K1027" s="682"/>
      <c r="L1027" s="683">
        <v>50</v>
      </c>
      <c r="M1027" s="684" t="s">
        <v>412</v>
      </c>
      <c r="N1027" s="758">
        <v>1</v>
      </c>
      <c r="O1027" s="991">
        <v>1</v>
      </c>
      <c r="P1027" s="991" t="e">
        <f>O1027-#REF!</f>
        <v>#REF!</v>
      </c>
      <c r="Q1027" s="759">
        <f>3.14156295*(F1027/2)^2*L1027*0.00000785*N1027</f>
        <v>0.49322538314999997</v>
      </c>
      <c r="R1027" s="873">
        <v>990</v>
      </c>
      <c r="S1027" s="760">
        <f>Q1027*R1027</f>
        <v>488.29312931849995</v>
      </c>
      <c r="T1027" s="724"/>
      <c r="U1027" s="691">
        <v>1</v>
      </c>
      <c r="V1027" s="686"/>
      <c r="W1027" s="686"/>
    </row>
    <row r="1028" spans="1:23" ht="21" customHeight="1">
      <c r="B1028" s="686" t="s">
        <v>238</v>
      </c>
      <c r="C1028" s="774" t="s">
        <v>238</v>
      </c>
      <c r="D1028" s="775"/>
      <c r="E1028" s="776" t="s">
        <v>821</v>
      </c>
      <c r="F1028" s="681">
        <v>19</v>
      </c>
      <c r="G1028" s="682" t="s">
        <v>227</v>
      </c>
      <c r="H1028" s="682"/>
      <c r="I1028" s="682"/>
      <c r="J1028" s="682"/>
      <c r="K1028" s="682"/>
      <c r="L1028" s="683">
        <v>60</v>
      </c>
      <c r="M1028" s="684" t="s">
        <v>412</v>
      </c>
      <c r="N1028" s="758">
        <v>1</v>
      </c>
      <c r="O1028" s="991">
        <v>1</v>
      </c>
      <c r="P1028" s="991" t="e">
        <f>O1028-#REF!</f>
        <v>#REF!</v>
      </c>
      <c r="Q1028" s="759"/>
      <c r="R1028" s="873">
        <v>441</v>
      </c>
      <c r="S1028" s="760">
        <f t="shared" ref="S1028:S1048" si="116">N1028*R1028</f>
        <v>441</v>
      </c>
      <c r="T1028" s="723"/>
      <c r="U1028" s="691">
        <v>1</v>
      </c>
      <c r="V1028" s="686"/>
      <c r="W1028" s="686"/>
    </row>
    <row r="1029" spans="1:23" ht="21" customHeight="1">
      <c r="A1029" s="686" t="s">
        <v>1242</v>
      </c>
      <c r="B1029" s="686" t="s">
        <v>238</v>
      </c>
      <c r="C1029" s="774" t="s">
        <v>238</v>
      </c>
      <c r="D1029" s="775"/>
      <c r="E1029" s="776" t="s">
        <v>807</v>
      </c>
      <c r="F1029" s="681" t="s">
        <v>341</v>
      </c>
      <c r="G1029" s="682" t="s">
        <v>227</v>
      </c>
      <c r="H1029" s="682" t="s">
        <v>773</v>
      </c>
      <c r="I1029" s="682"/>
      <c r="J1029" s="682"/>
      <c r="K1029" s="682"/>
      <c r="L1029" s="683"/>
      <c r="M1029" s="684"/>
      <c r="N1029" s="758">
        <v>4</v>
      </c>
      <c r="O1029" s="991">
        <v>4</v>
      </c>
      <c r="P1029" s="991" t="e">
        <f>O1029-#REF!</f>
        <v>#REF!</v>
      </c>
      <c r="Q1029" s="777"/>
      <c r="R1029" s="873">
        <v>16</v>
      </c>
      <c r="S1029" s="760">
        <f t="shared" si="116"/>
        <v>64</v>
      </c>
      <c r="T1029" s="724"/>
      <c r="U1029" s="691">
        <v>1</v>
      </c>
      <c r="V1029" s="686"/>
      <c r="W1029" s="686"/>
    </row>
    <row r="1030" spans="1:23" ht="21" customHeight="1">
      <c r="B1030" s="686" t="s">
        <v>543</v>
      </c>
      <c r="C1030" s="774" t="s">
        <v>543</v>
      </c>
      <c r="D1030" s="775"/>
      <c r="E1030" s="776" t="s">
        <v>802</v>
      </c>
      <c r="F1030" s="681" t="s">
        <v>544</v>
      </c>
      <c r="G1030" s="682"/>
      <c r="H1030" s="682"/>
      <c r="I1030" s="682"/>
      <c r="J1030" s="682"/>
      <c r="K1030" s="682"/>
      <c r="L1030" s="683"/>
      <c r="M1030" s="684"/>
      <c r="N1030" s="758">
        <v>1</v>
      </c>
      <c r="O1030" s="991">
        <v>1</v>
      </c>
      <c r="P1030" s="991" t="e">
        <f>O1030-#REF!</f>
        <v>#REF!</v>
      </c>
      <c r="Q1030" s="777"/>
      <c r="R1030" s="873">
        <v>12599</v>
      </c>
      <c r="S1030" s="760">
        <f t="shared" si="116"/>
        <v>12599</v>
      </c>
      <c r="T1030" s="724"/>
      <c r="U1030" s="691">
        <v>4</v>
      </c>
      <c r="V1030" s="686"/>
      <c r="W1030" s="686"/>
    </row>
    <row r="1031" spans="1:23" ht="21" customHeight="1">
      <c r="B1031" s="686" t="s">
        <v>545</v>
      </c>
      <c r="C1031" s="774" t="s">
        <v>545</v>
      </c>
      <c r="D1031" s="775"/>
      <c r="E1031" s="776" t="s">
        <v>508</v>
      </c>
      <c r="F1031" s="681" t="s">
        <v>546</v>
      </c>
      <c r="G1031" s="682"/>
      <c r="H1031" s="682"/>
      <c r="I1031" s="682"/>
      <c r="J1031" s="682"/>
      <c r="K1031" s="682"/>
      <c r="L1031" s="683"/>
      <c r="M1031" s="684"/>
      <c r="N1031" s="758">
        <v>1</v>
      </c>
      <c r="O1031" s="991">
        <v>1</v>
      </c>
      <c r="P1031" s="991" t="e">
        <f>O1031-#REF!</f>
        <v>#REF!</v>
      </c>
      <c r="Q1031" s="857" t="s">
        <v>2483</v>
      </c>
      <c r="R1031" s="873">
        <v>96900</v>
      </c>
      <c r="S1031" s="760">
        <f t="shared" si="116"/>
        <v>96900</v>
      </c>
      <c r="T1031" s="724"/>
      <c r="U1031" s="691">
        <v>2</v>
      </c>
      <c r="V1031" s="686"/>
      <c r="W1031" s="686"/>
    </row>
    <row r="1032" spans="1:23" ht="21" customHeight="1">
      <c r="B1032" s="686" t="s">
        <v>545</v>
      </c>
      <c r="C1032" s="774" t="s">
        <v>545</v>
      </c>
      <c r="D1032" s="775"/>
      <c r="E1032" s="776" t="s">
        <v>510</v>
      </c>
      <c r="F1032" s="681" t="s">
        <v>547</v>
      </c>
      <c r="G1032" s="682"/>
      <c r="H1032" s="682"/>
      <c r="I1032" s="682"/>
      <c r="J1032" s="682"/>
      <c r="K1032" s="682"/>
      <c r="L1032" s="683"/>
      <c r="M1032" s="684"/>
      <c r="N1032" s="758">
        <v>1</v>
      </c>
      <c r="O1032" s="991">
        <v>1</v>
      </c>
      <c r="P1032" s="991" t="e">
        <f>O1032-#REF!</f>
        <v>#REF!</v>
      </c>
      <c r="Q1032" s="777"/>
      <c r="R1032" s="873">
        <v>96200</v>
      </c>
      <c r="S1032" s="760">
        <f t="shared" si="116"/>
        <v>96200</v>
      </c>
      <c r="T1032" s="724"/>
      <c r="U1032" s="691">
        <v>2</v>
      </c>
      <c r="V1032" s="686"/>
      <c r="W1032" s="686"/>
    </row>
    <row r="1033" spans="1:23" ht="21" customHeight="1">
      <c r="A1033" s="686" t="s">
        <v>1381</v>
      </c>
      <c r="B1033" s="686" t="s">
        <v>548</v>
      </c>
      <c r="C1033" s="774" t="s">
        <v>548</v>
      </c>
      <c r="D1033" s="775"/>
      <c r="E1033" s="776" t="s">
        <v>802</v>
      </c>
      <c r="F1033" s="681">
        <v>6202</v>
      </c>
      <c r="G1033" s="682"/>
      <c r="H1033" s="682"/>
      <c r="I1033" s="682"/>
      <c r="J1033" s="682"/>
      <c r="K1033" s="682"/>
      <c r="L1033" s="683"/>
      <c r="M1033" s="684"/>
      <c r="N1033" s="758">
        <v>1</v>
      </c>
      <c r="O1033" s="991">
        <v>1</v>
      </c>
      <c r="P1033" s="991" t="e">
        <f>O1033-#REF!</f>
        <v>#REF!</v>
      </c>
      <c r="Q1033" s="777"/>
      <c r="R1033" s="873">
        <v>2150</v>
      </c>
      <c r="S1033" s="760">
        <f t="shared" si="116"/>
        <v>2150</v>
      </c>
      <c r="T1033" s="724"/>
      <c r="U1033" s="691">
        <v>4</v>
      </c>
      <c r="V1033" s="686"/>
      <c r="W1033" s="686"/>
    </row>
    <row r="1034" spans="1:23" ht="21" customHeight="1">
      <c r="A1034" s="686" t="s">
        <v>1245</v>
      </c>
      <c r="B1034" s="686" t="s">
        <v>549</v>
      </c>
      <c r="C1034" s="774" t="s">
        <v>549</v>
      </c>
      <c r="D1034" s="775"/>
      <c r="E1034" s="776" t="s">
        <v>804</v>
      </c>
      <c r="F1034" s="681" t="s">
        <v>341</v>
      </c>
      <c r="G1034" s="682" t="s">
        <v>227</v>
      </c>
      <c r="H1034" s="682" t="s">
        <v>343</v>
      </c>
      <c r="I1034" s="682"/>
      <c r="J1034" s="682"/>
      <c r="K1034" s="682"/>
      <c r="L1034" s="683"/>
      <c r="M1034" s="684"/>
      <c r="N1034" s="758">
        <v>1</v>
      </c>
      <c r="O1034" s="991">
        <v>1</v>
      </c>
      <c r="P1034" s="991" t="e">
        <f>O1034-#REF!</f>
        <v>#REF!</v>
      </c>
      <c r="Q1034" s="777"/>
      <c r="R1034" s="873">
        <v>42.9</v>
      </c>
      <c r="S1034" s="760">
        <f t="shared" si="116"/>
        <v>42.9</v>
      </c>
      <c r="T1034" s="724"/>
      <c r="U1034" s="691">
        <f>Y5</f>
        <v>12</v>
      </c>
      <c r="V1034" s="686"/>
      <c r="W1034" s="686"/>
    </row>
    <row r="1035" spans="1:23" ht="21" customHeight="1">
      <c r="A1035" s="686" t="s">
        <v>1335</v>
      </c>
      <c r="B1035" s="686" t="s">
        <v>549</v>
      </c>
      <c r="C1035" s="774" t="s">
        <v>549</v>
      </c>
      <c r="D1035" s="775"/>
      <c r="E1035" s="776" t="s">
        <v>801</v>
      </c>
      <c r="F1035" s="681" t="s">
        <v>341</v>
      </c>
      <c r="G1035" s="682"/>
      <c r="H1035" s="682"/>
      <c r="I1035" s="682"/>
      <c r="J1035" s="682"/>
      <c r="K1035" s="682"/>
      <c r="L1035" s="683"/>
      <c r="M1035" s="684"/>
      <c r="N1035" s="758">
        <v>1</v>
      </c>
      <c r="O1035" s="991">
        <v>1</v>
      </c>
      <c r="P1035" s="991" t="e">
        <f>O1035-#REF!</f>
        <v>#REF!</v>
      </c>
      <c r="Q1035" s="777"/>
      <c r="R1035" s="873">
        <v>7.4</v>
      </c>
      <c r="S1035" s="760">
        <f t="shared" si="116"/>
        <v>7.4</v>
      </c>
      <c r="T1035" s="724"/>
      <c r="U1035" s="691">
        <f>U1034</f>
        <v>12</v>
      </c>
      <c r="V1035" s="686"/>
      <c r="W1035" s="686"/>
    </row>
    <row r="1036" spans="1:23" ht="21" customHeight="1">
      <c r="A1036" s="686" t="s">
        <v>1339</v>
      </c>
      <c r="B1036" s="686" t="s">
        <v>549</v>
      </c>
      <c r="C1036" s="774" t="s">
        <v>549</v>
      </c>
      <c r="D1036" s="775"/>
      <c r="E1036" s="776" t="s">
        <v>800</v>
      </c>
      <c r="F1036" s="681" t="s">
        <v>341</v>
      </c>
      <c r="G1036" s="682"/>
      <c r="H1036" s="682"/>
      <c r="I1036" s="682"/>
      <c r="J1036" s="682"/>
      <c r="K1036" s="682"/>
      <c r="L1036" s="683"/>
      <c r="M1036" s="684"/>
      <c r="N1036" s="758">
        <v>1</v>
      </c>
      <c r="O1036" s="991">
        <v>1</v>
      </c>
      <c r="P1036" s="991" t="e">
        <f>O1036-#REF!</f>
        <v>#REF!</v>
      </c>
      <c r="Q1036" s="777"/>
      <c r="R1036" s="873">
        <v>5.8</v>
      </c>
      <c r="S1036" s="760">
        <f t="shared" si="116"/>
        <v>5.8</v>
      </c>
      <c r="T1036" s="724"/>
      <c r="U1036" s="691">
        <f>U1034</f>
        <v>12</v>
      </c>
      <c r="V1036" s="686"/>
      <c r="W1036" s="686"/>
    </row>
    <row r="1037" spans="1:23" ht="21" customHeight="1">
      <c r="A1037" s="686" t="s">
        <v>1353</v>
      </c>
      <c r="B1037" s="686" t="s">
        <v>550</v>
      </c>
      <c r="C1037" s="774" t="s">
        <v>550</v>
      </c>
      <c r="D1037" s="775"/>
      <c r="E1037" s="776" t="s">
        <v>804</v>
      </c>
      <c r="F1037" s="681" t="s">
        <v>341</v>
      </c>
      <c r="G1037" s="682" t="s">
        <v>227</v>
      </c>
      <c r="H1037" s="682" t="s">
        <v>782</v>
      </c>
      <c r="I1037" s="682"/>
      <c r="J1037" s="682"/>
      <c r="K1037" s="682"/>
      <c r="L1037" s="683"/>
      <c r="M1037" s="684"/>
      <c r="N1037" s="758">
        <v>1</v>
      </c>
      <c r="O1037" s="991">
        <v>1</v>
      </c>
      <c r="P1037" s="991" t="e">
        <f>O1037-#REF!</f>
        <v>#REF!</v>
      </c>
      <c r="Q1037" s="777"/>
      <c r="R1037" s="873">
        <v>47.4</v>
      </c>
      <c r="S1037" s="760">
        <f t="shared" si="116"/>
        <v>47.4</v>
      </c>
      <c r="T1037" s="724"/>
      <c r="U1037" s="691">
        <v>14</v>
      </c>
      <c r="V1037" s="686"/>
      <c r="W1037" s="686"/>
    </row>
    <row r="1038" spans="1:23" ht="21" customHeight="1">
      <c r="A1038" s="686" t="s">
        <v>1335</v>
      </c>
      <c r="B1038" s="686" t="s">
        <v>550</v>
      </c>
      <c r="C1038" s="774" t="s">
        <v>550</v>
      </c>
      <c r="D1038" s="775"/>
      <c r="E1038" s="776" t="s">
        <v>801</v>
      </c>
      <c r="F1038" s="681" t="s">
        <v>341</v>
      </c>
      <c r="G1038" s="682"/>
      <c r="H1038" s="682"/>
      <c r="I1038" s="682"/>
      <c r="J1038" s="682"/>
      <c r="K1038" s="682"/>
      <c r="L1038" s="683"/>
      <c r="M1038" s="684"/>
      <c r="N1038" s="758">
        <v>1</v>
      </c>
      <c r="O1038" s="991">
        <v>1</v>
      </c>
      <c r="P1038" s="991" t="e">
        <f>O1038-#REF!</f>
        <v>#REF!</v>
      </c>
      <c r="Q1038" s="777"/>
      <c r="R1038" s="873">
        <v>7.4</v>
      </c>
      <c r="S1038" s="760">
        <f t="shared" si="116"/>
        <v>7.4</v>
      </c>
      <c r="T1038" s="724"/>
      <c r="U1038" s="691">
        <v>14</v>
      </c>
      <c r="V1038" s="686"/>
      <c r="W1038" s="686"/>
    </row>
    <row r="1039" spans="1:23" ht="21" customHeight="1">
      <c r="A1039" s="686" t="s">
        <v>1339</v>
      </c>
      <c r="B1039" s="686" t="s">
        <v>550</v>
      </c>
      <c r="C1039" s="774" t="s">
        <v>550</v>
      </c>
      <c r="D1039" s="775"/>
      <c r="E1039" s="776" t="s">
        <v>800</v>
      </c>
      <c r="F1039" s="681" t="s">
        <v>341</v>
      </c>
      <c r="G1039" s="682"/>
      <c r="H1039" s="682"/>
      <c r="I1039" s="682"/>
      <c r="J1039" s="682"/>
      <c r="K1039" s="682"/>
      <c r="L1039" s="683"/>
      <c r="M1039" s="684"/>
      <c r="N1039" s="758">
        <v>1</v>
      </c>
      <c r="O1039" s="991">
        <v>1</v>
      </c>
      <c r="P1039" s="991" t="e">
        <f>O1039-#REF!</f>
        <v>#REF!</v>
      </c>
      <c r="Q1039" s="777"/>
      <c r="R1039" s="873">
        <v>5.8</v>
      </c>
      <c r="S1039" s="760">
        <f t="shared" si="116"/>
        <v>5.8</v>
      </c>
      <c r="T1039" s="724"/>
      <c r="U1039" s="691">
        <v>14</v>
      </c>
      <c r="V1039" s="686"/>
      <c r="W1039" s="686"/>
    </row>
    <row r="1040" spans="1:23" ht="21" customHeight="1">
      <c r="A1040" s="686" t="s">
        <v>1245</v>
      </c>
      <c r="B1040" s="686" t="s">
        <v>551</v>
      </c>
      <c r="C1040" s="774" t="s">
        <v>551</v>
      </c>
      <c r="D1040" s="775"/>
      <c r="E1040" s="776" t="s">
        <v>804</v>
      </c>
      <c r="F1040" s="681" t="s">
        <v>341</v>
      </c>
      <c r="G1040" s="682" t="s">
        <v>227</v>
      </c>
      <c r="H1040" s="682" t="s">
        <v>343</v>
      </c>
      <c r="I1040" s="682"/>
      <c r="J1040" s="682"/>
      <c r="K1040" s="682"/>
      <c r="L1040" s="683"/>
      <c r="M1040" s="684"/>
      <c r="N1040" s="758">
        <v>1</v>
      </c>
      <c r="O1040" s="991">
        <v>1</v>
      </c>
      <c r="P1040" s="991" t="e">
        <f>O1040-#REF!</f>
        <v>#REF!</v>
      </c>
      <c r="Q1040" s="777"/>
      <c r="R1040" s="873">
        <v>42.9</v>
      </c>
      <c r="S1040" s="760">
        <f t="shared" si="116"/>
        <v>42.9</v>
      </c>
      <c r="T1040" s="724"/>
      <c r="U1040" s="691">
        <v>4</v>
      </c>
      <c r="V1040" s="686"/>
      <c r="W1040" s="686"/>
    </row>
    <row r="1041" spans="1:23" ht="21" customHeight="1">
      <c r="A1041" s="686" t="s">
        <v>1335</v>
      </c>
      <c r="B1041" s="686" t="s">
        <v>551</v>
      </c>
      <c r="C1041" s="774" t="s">
        <v>551</v>
      </c>
      <c r="D1041" s="775"/>
      <c r="E1041" s="776" t="s">
        <v>801</v>
      </c>
      <c r="F1041" s="681" t="s">
        <v>341</v>
      </c>
      <c r="G1041" s="682"/>
      <c r="H1041" s="682"/>
      <c r="I1041" s="682"/>
      <c r="J1041" s="682"/>
      <c r="K1041" s="682"/>
      <c r="L1041" s="683"/>
      <c r="M1041" s="684"/>
      <c r="N1041" s="758">
        <v>1</v>
      </c>
      <c r="O1041" s="991">
        <v>1</v>
      </c>
      <c r="P1041" s="991" t="e">
        <f>O1041-#REF!</f>
        <v>#REF!</v>
      </c>
      <c r="Q1041" s="777"/>
      <c r="R1041" s="873">
        <v>7.4</v>
      </c>
      <c r="S1041" s="760">
        <f t="shared" si="116"/>
        <v>7.4</v>
      </c>
      <c r="T1041" s="724"/>
      <c r="U1041" s="691">
        <v>4</v>
      </c>
      <c r="V1041" s="686"/>
      <c r="W1041" s="686"/>
    </row>
    <row r="1042" spans="1:23" ht="21" customHeight="1">
      <c r="A1042" s="686" t="s">
        <v>1339</v>
      </c>
      <c r="B1042" s="686" t="s">
        <v>551</v>
      </c>
      <c r="C1042" s="774" t="s">
        <v>551</v>
      </c>
      <c r="D1042" s="775"/>
      <c r="E1042" s="776" t="s">
        <v>800</v>
      </c>
      <c r="F1042" s="681" t="s">
        <v>341</v>
      </c>
      <c r="G1042" s="682"/>
      <c r="H1042" s="682"/>
      <c r="I1042" s="682"/>
      <c r="J1042" s="682"/>
      <c r="K1042" s="682"/>
      <c r="L1042" s="683"/>
      <c r="M1042" s="684"/>
      <c r="N1042" s="758">
        <v>1</v>
      </c>
      <c r="O1042" s="991">
        <v>1</v>
      </c>
      <c r="P1042" s="991" t="e">
        <f>O1042-#REF!</f>
        <v>#REF!</v>
      </c>
      <c r="Q1042" s="777"/>
      <c r="R1042" s="873">
        <v>5.8</v>
      </c>
      <c r="S1042" s="760">
        <f t="shared" si="116"/>
        <v>5.8</v>
      </c>
      <c r="T1042" s="724"/>
      <c r="U1042" s="691">
        <v>4</v>
      </c>
      <c r="V1042" s="686"/>
      <c r="W1042" s="686"/>
    </row>
    <row r="1043" spans="1:23" ht="21" customHeight="1">
      <c r="A1043" s="686" t="s">
        <v>1245</v>
      </c>
      <c r="B1043" s="686" t="s">
        <v>552</v>
      </c>
      <c r="C1043" s="774" t="s">
        <v>552</v>
      </c>
      <c r="D1043" s="775"/>
      <c r="E1043" s="776" t="s">
        <v>804</v>
      </c>
      <c r="F1043" s="681" t="s">
        <v>341</v>
      </c>
      <c r="G1043" s="682" t="s">
        <v>227</v>
      </c>
      <c r="H1043" s="682" t="s">
        <v>348</v>
      </c>
      <c r="I1043" s="682"/>
      <c r="J1043" s="682"/>
      <c r="K1043" s="682"/>
      <c r="L1043" s="683"/>
      <c r="M1043" s="684"/>
      <c r="N1043" s="758">
        <v>1</v>
      </c>
      <c r="O1043" s="991">
        <v>1</v>
      </c>
      <c r="P1043" s="991" t="e">
        <f>O1043-#REF!</f>
        <v>#REF!</v>
      </c>
      <c r="Q1043" s="777"/>
      <c r="R1043" s="873">
        <v>42.9</v>
      </c>
      <c r="S1043" s="760">
        <f t="shared" si="116"/>
        <v>42.9</v>
      </c>
      <c r="T1043" s="724"/>
      <c r="U1043" s="691">
        <v>4</v>
      </c>
      <c r="V1043" s="686"/>
      <c r="W1043" s="686"/>
    </row>
    <row r="1044" spans="1:23" ht="21" customHeight="1">
      <c r="A1044" s="686" t="s">
        <v>1335</v>
      </c>
      <c r="B1044" s="686" t="s">
        <v>552</v>
      </c>
      <c r="C1044" s="774" t="s">
        <v>552</v>
      </c>
      <c r="D1044" s="775"/>
      <c r="E1044" s="776" t="s">
        <v>801</v>
      </c>
      <c r="F1044" s="681" t="s">
        <v>341</v>
      </c>
      <c r="G1044" s="682"/>
      <c r="H1044" s="682"/>
      <c r="I1044" s="682"/>
      <c r="J1044" s="682"/>
      <c r="K1044" s="682"/>
      <c r="L1044" s="683"/>
      <c r="M1044" s="684"/>
      <c r="N1044" s="758">
        <v>1</v>
      </c>
      <c r="O1044" s="991">
        <v>1</v>
      </c>
      <c r="P1044" s="991" t="e">
        <f>O1044-#REF!</f>
        <v>#REF!</v>
      </c>
      <c r="Q1044" s="777"/>
      <c r="R1044" s="873">
        <v>7.4</v>
      </c>
      <c r="S1044" s="760">
        <f t="shared" si="116"/>
        <v>7.4</v>
      </c>
      <c r="T1044" s="724"/>
      <c r="U1044" s="691">
        <v>4</v>
      </c>
      <c r="V1044" s="686"/>
      <c r="W1044" s="686"/>
    </row>
    <row r="1045" spans="1:23" ht="21" customHeight="1">
      <c r="A1045" s="686" t="s">
        <v>1339</v>
      </c>
      <c r="B1045" s="686" t="s">
        <v>552</v>
      </c>
      <c r="C1045" s="774" t="s">
        <v>552</v>
      </c>
      <c r="D1045" s="775"/>
      <c r="E1045" s="776" t="s">
        <v>800</v>
      </c>
      <c r="F1045" s="681" t="s">
        <v>341</v>
      </c>
      <c r="G1045" s="682"/>
      <c r="H1045" s="682"/>
      <c r="I1045" s="682"/>
      <c r="J1045" s="682"/>
      <c r="K1045" s="682"/>
      <c r="L1045" s="683"/>
      <c r="M1045" s="684"/>
      <c r="N1045" s="758">
        <v>1</v>
      </c>
      <c r="O1045" s="991">
        <v>1</v>
      </c>
      <c r="P1045" s="991" t="e">
        <f>O1045-#REF!</f>
        <v>#REF!</v>
      </c>
      <c r="Q1045" s="777"/>
      <c r="R1045" s="873">
        <v>5.8</v>
      </c>
      <c r="S1045" s="760">
        <f t="shared" si="116"/>
        <v>5.8</v>
      </c>
      <c r="T1045" s="724"/>
      <c r="U1045" s="691">
        <v>4</v>
      </c>
      <c r="V1045" s="686"/>
      <c r="W1045" s="686"/>
    </row>
    <row r="1046" spans="1:23" ht="21" customHeight="1">
      <c r="A1046" s="686" t="s">
        <v>1239</v>
      </c>
      <c r="B1046" s="686" t="s">
        <v>553</v>
      </c>
      <c r="C1046" s="774" t="s">
        <v>553</v>
      </c>
      <c r="D1046" s="775"/>
      <c r="E1046" s="776" t="s">
        <v>799</v>
      </c>
      <c r="F1046" s="681" t="s">
        <v>338</v>
      </c>
      <c r="G1046" s="682"/>
      <c r="H1046" s="682"/>
      <c r="I1046" s="682"/>
      <c r="J1046" s="682"/>
      <c r="K1046" s="682"/>
      <c r="L1046" s="683"/>
      <c r="M1046" s="684"/>
      <c r="N1046" s="758">
        <v>2</v>
      </c>
      <c r="O1046" s="991">
        <v>2</v>
      </c>
      <c r="P1046" s="991" t="e">
        <f>O1046-#REF!</f>
        <v>#REF!</v>
      </c>
      <c r="Q1046" s="777"/>
      <c r="R1046" s="873">
        <v>28.7</v>
      </c>
      <c r="S1046" s="760">
        <f t="shared" si="116"/>
        <v>57.4</v>
      </c>
      <c r="T1046" s="724"/>
      <c r="U1046" s="691">
        <v>4</v>
      </c>
      <c r="V1046" s="686"/>
      <c r="W1046" s="686"/>
    </row>
    <row r="1047" spans="1:23" ht="21" customHeight="1">
      <c r="A1047" s="686" t="s">
        <v>1237</v>
      </c>
      <c r="B1047" s="686" t="s">
        <v>553</v>
      </c>
      <c r="C1047" s="774" t="s">
        <v>553</v>
      </c>
      <c r="D1047" s="775"/>
      <c r="E1047" s="776" t="s">
        <v>801</v>
      </c>
      <c r="F1047" s="681" t="s">
        <v>338</v>
      </c>
      <c r="G1047" s="682"/>
      <c r="H1047" s="682"/>
      <c r="I1047" s="682"/>
      <c r="J1047" s="682"/>
      <c r="K1047" s="682"/>
      <c r="L1047" s="683"/>
      <c r="M1047" s="684"/>
      <c r="N1047" s="758">
        <v>2</v>
      </c>
      <c r="O1047" s="991">
        <v>2</v>
      </c>
      <c r="P1047" s="991" t="e">
        <f>O1047-#REF!</f>
        <v>#REF!</v>
      </c>
      <c r="Q1047" s="777"/>
      <c r="R1047" s="873">
        <v>13.5</v>
      </c>
      <c r="S1047" s="760">
        <f t="shared" si="116"/>
        <v>27</v>
      </c>
      <c r="T1047" s="724"/>
      <c r="U1047" s="691">
        <v>4</v>
      </c>
      <c r="V1047" s="686"/>
      <c r="W1047" s="686"/>
    </row>
    <row r="1048" spans="1:23" ht="21" customHeight="1">
      <c r="A1048" s="686" t="s">
        <v>1238</v>
      </c>
      <c r="B1048" s="686" t="s">
        <v>553</v>
      </c>
      <c r="C1048" s="774" t="s">
        <v>553</v>
      </c>
      <c r="D1048" s="775"/>
      <c r="E1048" s="776" t="s">
        <v>800</v>
      </c>
      <c r="F1048" s="681" t="s">
        <v>338</v>
      </c>
      <c r="G1048" s="682"/>
      <c r="H1048" s="682"/>
      <c r="I1048" s="682"/>
      <c r="J1048" s="682"/>
      <c r="K1048" s="682"/>
      <c r="L1048" s="683"/>
      <c r="M1048" s="684"/>
      <c r="N1048" s="758">
        <v>1</v>
      </c>
      <c r="O1048" s="991">
        <v>1</v>
      </c>
      <c r="P1048" s="991" t="e">
        <f>O1048-#REF!</f>
        <v>#REF!</v>
      </c>
      <c r="Q1048" s="777"/>
      <c r="R1048" s="873">
        <v>9.1999999999999993</v>
      </c>
      <c r="S1048" s="760">
        <f t="shared" si="116"/>
        <v>9.1999999999999993</v>
      </c>
      <c r="T1048" s="724"/>
      <c r="U1048" s="691">
        <v>4</v>
      </c>
      <c r="V1048" s="686"/>
      <c r="W1048" s="686"/>
    </row>
    <row r="1049" spans="1:23" ht="21" customHeight="1">
      <c r="A1049" s="686" t="s">
        <v>1338</v>
      </c>
      <c r="B1049" s="686" t="s">
        <v>554</v>
      </c>
      <c r="C1049" s="774" t="s">
        <v>554</v>
      </c>
      <c r="D1049" s="775"/>
      <c r="E1049" s="776" t="s">
        <v>816</v>
      </c>
      <c r="F1049" s="681" t="s">
        <v>2478</v>
      </c>
      <c r="G1049" s="682" t="s">
        <v>227</v>
      </c>
      <c r="H1049" s="682"/>
      <c r="I1049" s="682"/>
      <c r="J1049" s="682"/>
      <c r="K1049" s="682"/>
      <c r="L1049" s="683">
        <v>80</v>
      </c>
      <c r="M1049" s="684"/>
      <c r="N1049" s="758">
        <v>1</v>
      </c>
      <c r="O1049" s="991">
        <v>1</v>
      </c>
      <c r="P1049" s="991" t="e">
        <f>O1049-#REF!</f>
        <v>#REF!</v>
      </c>
      <c r="Q1049" s="764">
        <f>L1049/1000*N1049</f>
        <v>0.08</v>
      </c>
      <c r="R1049" s="873">
        <v>801</v>
      </c>
      <c r="S1049" s="760">
        <f>Q1049*R1049</f>
        <v>64.08</v>
      </c>
      <c r="T1049" s="724"/>
      <c r="U1049" s="691">
        <v>6</v>
      </c>
      <c r="V1049" s="686"/>
      <c r="W1049" s="686"/>
    </row>
    <row r="1050" spans="1:23" ht="21" customHeight="1">
      <c r="A1050" s="686" t="s">
        <v>1334</v>
      </c>
      <c r="B1050" s="686" t="s">
        <v>554</v>
      </c>
      <c r="C1050" s="774" t="s">
        <v>554</v>
      </c>
      <c r="D1050" s="775"/>
      <c r="E1050" s="776" t="s">
        <v>799</v>
      </c>
      <c r="F1050" s="681" t="s">
        <v>341</v>
      </c>
      <c r="G1050" s="682"/>
      <c r="H1050" s="682"/>
      <c r="I1050" s="682"/>
      <c r="J1050" s="682"/>
      <c r="K1050" s="682"/>
      <c r="L1050" s="683"/>
      <c r="M1050" s="684"/>
      <c r="N1050" s="758">
        <v>4</v>
      </c>
      <c r="O1050" s="991">
        <v>4</v>
      </c>
      <c r="P1050" s="991" t="e">
        <f>O1050-#REF!</f>
        <v>#REF!</v>
      </c>
      <c r="Q1050" s="777"/>
      <c r="R1050" s="873">
        <v>41.2</v>
      </c>
      <c r="S1050" s="760">
        <f t="shared" ref="S1050:S1081" si="117">N1050*R1050</f>
        <v>164.8</v>
      </c>
      <c r="T1050" s="724"/>
      <c r="U1050" s="691">
        <v>6</v>
      </c>
      <c r="V1050" s="686"/>
      <c r="W1050" s="686"/>
    </row>
    <row r="1051" spans="1:23" ht="21" customHeight="1">
      <c r="A1051" s="686" t="s">
        <v>1335</v>
      </c>
      <c r="B1051" s="686" t="s">
        <v>554</v>
      </c>
      <c r="C1051" s="774" t="s">
        <v>554</v>
      </c>
      <c r="D1051" s="775"/>
      <c r="E1051" s="776" t="s">
        <v>801</v>
      </c>
      <c r="F1051" s="681" t="s">
        <v>341</v>
      </c>
      <c r="G1051" s="682"/>
      <c r="H1051" s="682"/>
      <c r="I1051" s="682"/>
      <c r="J1051" s="682"/>
      <c r="K1051" s="682"/>
      <c r="L1051" s="683"/>
      <c r="M1051" s="684"/>
      <c r="N1051" s="758">
        <v>4</v>
      </c>
      <c r="O1051" s="991">
        <v>4</v>
      </c>
      <c r="P1051" s="991" t="e">
        <f>O1051-#REF!</f>
        <v>#REF!</v>
      </c>
      <c r="Q1051" s="777"/>
      <c r="R1051" s="873">
        <v>7.4</v>
      </c>
      <c r="S1051" s="760">
        <f t="shared" si="117"/>
        <v>29.6</v>
      </c>
      <c r="T1051" s="724"/>
      <c r="U1051" s="691">
        <v>6</v>
      </c>
      <c r="V1051" s="686"/>
      <c r="W1051" s="686"/>
    </row>
    <row r="1052" spans="1:23" ht="21" customHeight="1">
      <c r="A1052" s="686" t="s">
        <v>1339</v>
      </c>
      <c r="B1052" s="686" t="s">
        <v>554</v>
      </c>
      <c r="C1052" s="774" t="s">
        <v>554</v>
      </c>
      <c r="D1052" s="775"/>
      <c r="E1052" s="776" t="s">
        <v>800</v>
      </c>
      <c r="F1052" s="681" t="s">
        <v>341</v>
      </c>
      <c r="G1052" s="682"/>
      <c r="H1052" s="682"/>
      <c r="I1052" s="682"/>
      <c r="J1052" s="682"/>
      <c r="K1052" s="682"/>
      <c r="L1052" s="683"/>
      <c r="M1052" s="684"/>
      <c r="N1052" s="758">
        <v>2</v>
      </c>
      <c r="O1052" s="991">
        <v>2</v>
      </c>
      <c r="P1052" s="991" t="e">
        <f>O1052-#REF!</f>
        <v>#REF!</v>
      </c>
      <c r="Q1052" s="777"/>
      <c r="R1052" s="873">
        <v>5.8</v>
      </c>
      <c r="S1052" s="760">
        <f t="shared" si="117"/>
        <v>11.6</v>
      </c>
      <c r="T1052" s="724"/>
      <c r="U1052" s="691">
        <v>6</v>
      </c>
      <c r="V1052" s="686"/>
      <c r="W1052" s="686"/>
    </row>
    <row r="1053" spans="1:23" ht="21" customHeight="1">
      <c r="A1053" s="686" t="s">
        <v>1382</v>
      </c>
      <c r="B1053" s="686" t="s">
        <v>555</v>
      </c>
      <c r="C1053" s="774" t="s">
        <v>555</v>
      </c>
      <c r="D1053" s="775"/>
      <c r="E1053" s="776" t="s">
        <v>804</v>
      </c>
      <c r="F1053" s="681" t="s">
        <v>341</v>
      </c>
      <c r="G1053" s="682" t="s">
        <v>227</v>
      </c>
      <c r="H1053" s="682" t="s">
        <v>783</v>
      </c>
      <c r="I1053" s="682"/>
      <c r="J1053" s="682"/>
      <c r="K1053" s="682"/>
      <c r="L1053" s="683"/>
      <c r="M1053" s="684"/>
      <c r="N1053" s="758">
        <v>1</v>
      </c>
      <c r="O1053" s="991">
        <v>1</v>
      </c>
      <c r="P1053" s="991" t="e">
        <f>O1053-#REF!</f>
        <v>#REF!</v>
      </c>
      <c r="Q1053" s="777"/>
      <c r="R1053" s="873">
        <v>69.3</v>
      </c>
      <c r="S1053" s="760">
        <f t="shared" si="117"/>
        <v>69.3</v>
      </c>
      <c r="T1053" s="724"/>
      <c r="U1053" s="691">
        <v>8</v>
      </c>
      <c r="V1053" s="686"/>
      <c r="W1053" s="686"/>
    </row>
    <row r="1054" spans="1:23" ht="21" customHeight="1">
      <c r="A1054" s="686" t="s">
        <v>1335</v>
      </c>
      <c r="B1054" s="686" t="s">
        <v>555</v>
      </c>
      <c r="C1054" s="774" t="s">
        <v>555</v>
      </c>
      <c r="D1054" s="775"/>
      <c r="E1054" s="776" t="s">
        <v>801</v>
      </c>
      <c r="F1054" s="681" t="s">
        <v>341</v>
      </c>
      <c r="G1054" s="682"/>
      <c r="H1054" s="682"/>
      <c r="I1054" s="682"/>
      <c r="J1054" s="682"/>
      <c r="K1054" s="682"/>
      <c r="L1054" s="683"/>
      <c r="M1054" s="684"/>
      <c r="N1054" s="758">
        <v>1</v>
      </c>
      <c r="O1054" s="991">
        <v>1</v>
      </c>
      <c r="P1054" s="991" t="e">
        <f>O1054-#REF!</f>
        <v>#REF!</v>
      </c>
      <c r="Q1054" s="777"/>
      <c r="R1054" s="873">
        <v>7.4</v>
      </c>
      <c r="S1054" s="760">
        <f t="shared" si="117"/>
        <v>7.4</v>
      </c>
      <c r="T1054" s="724"/>
      <c r="U1054" s="691">
        <v>8</v>
      </c>
      <c r="V1054" s="686"/>
      <c r="W1054" s="686"/>
    </row>
    <row r="1055" spans="1:23" ht="21" customHeight="1">
      <c r="A1055" s="686" t="s">
        <v>1339</v>
      </c>
      <c r="B1055" s="686" t="s">
        <v>555</v>
      </c>
      <c r="C1055" s="774" t="s">
        <v>555</v>
      </c>
      <c r="D1055" s="775"/>
      <c r="E1055" s="776" t="s">
        <v>800</v>
      </c>
      <c r="F1055" s="681" t="s">
        <v>341</v>
      </c>
      <c r="G1055" s="682"/>
      <c r="H1055" s="682"/>
      <c r="I1055" s="682"/>
      <c r="J1055" s="682"/>
      <c r="K1055" s="682"/>
      <c r="L1055" s="683"/>
      <c r="M1055" s="684"/>
      <c r="N1055" s="758">
        <v>1</v>
      </c>
      <c r="O1055" s="991">
        <v>1</v>
      </c>
      <c r="P1055" s="991" t="e">
        <f>O1055-#REF!</f>
        <v>#REF!</v>
      </c>
      <c r="Q1055" s="777"/>
      <c r="R1055" s="873">
        <v>5.8</v>
      </c>
      <c r="S1055" s="760">
        <f t="shared" si="117"/>
        <v>5.8</v>
      </c>
      <c r="T1055" s="724"/>
      <c r="U1055" s="691">
        <v>8</v>
      </c>
      <c r="V1055" s="686"/>
      <c r="W1055" s="686"/>
    </row>
    <row r="1056" spans="1:23" ht="21" customHeight="1">
      <c r="B1056" s="686" t="s">
        <v>556</v>
      </c>
      <c r="C1056" s="774" t="s">
        <v>556</v>
      </c>
      <c r="D1056" s="775"/>
      <c r="E1056" s="776" t="s">
        <v>557</v>
      </c>
      <c r="F1056" s="681">
        <v>260</v>
      </c>
      <c r="G1056" s="682" t="s">
        <v>227</v>
      </c>
      <c r="H1056" s="682">
        <v>9590</v>
      </c>
      <c r="I1056" s="682"/>
      <c r="J1056" s="682"/>
      <c r="K1056" s="682"/>
      <c r="L1056" s="683"/>
      <c r="M1056" s="684"/>
      <c r="N1056" s="758">
        <v>1</v>
      </c>
      <c r="O1056" s="991">
        <v>1</v>
      </c>
      <c r="P1056" s="991" t="e">
        <f>O1056-#REF!</f>
        <v>#REF!</v>
      </c>
      <c r="Q1056" s="857" t="s">
        <v>2482</v>
      </c>
      <c r="R1056" s="873">
        <v>252080</v>
      </c>
      <c r="S1056" s="760">
        <f t="shared" si="117"/>
        <v>252080</v>
      </c>
      <c r="T1056" s="724"/>
      <c r="U1056" s="691">
        <v>1</v>
      </c>
      <c r="V1056" s="686"/>
      <c r="W1056" s="686"/>
    </row>
    <row r="1057" spans="2:23" ht="21" customHeight="1">
      <c r="B1057" s="686" t="s">
        <v>558</v>
      </c>
      <c r="C1057" s="774" t="s">
        <v>558</v>
      </c>
      <c r="D1057" s="775"/>
      <c r="E1057" s="776" t="s">
        <v>557</v>
      </c>
      <c r="F1057" s="681">
        <v>215</v>
      </c>
      <c r="G1057" s="682" t="s">
        <v>227</v>
      </c>
      <c r="H1057" s="682">
        <v>7710</v>
      </c>
      <c r="I1057" s="682"/>
      <c r="J1057" s="682"/>
      <c r="K1057" s="682"/>
      <c r="L1057" s="683"/>
      <c r="M1057" s="684"/>
      <c r="N1057" s="758">
        <v>1</v>
      </c>
      <c r="O1057" s="991">
        <v>1</v>
      </c>
      <c r="P1057" s="991" t="e">
        <f>O1057-#REF!</f>
        <v>#REF!</v>
      </c>
      <c r="Q1057" s="857" t="s">
        <v>2482</v>
      </c>
      <c r="R1057" s="873">
        <v>163860</v>
      </c>
      <c r="S1057" s="760">
        <f t="shared" si="117"/>
        <v>163860</v>
      </c>
      <c r="T1057" s="724"/>
      <c r="U1057" s="691">
        <v>1</v>
      </c>
      <c r="V1057" s="686"/>
      <c r="W1057" s="686"/>
    </row>
    <row r="1058" spans="2:23" ht="21" customHeight="1">
      <c r="B1058" s="686" t="s">
        <v>834</v>
      </c>
      <c r="C1058" s="774" t="s">
        <v>834</v>
      </c>
      <c r="D1058" s="775"/>
      <c r="E1058" s="776" t="s">
        <v>559</v>
      </c>
      <c r="F1058" s="681" t="s">
        <v>560</v>
      </c>
      <c r="G1058" s="682"/>
      <c r="H1058" s="682"/>
      <c r="I1058" s="682"/>
      <c r="J1058" s="682"/>
      <c r="K1058" s="682"/>
      <c r="L1058" s="683"/>
      <c r="M1058" s="684"/>
      <c r="N1058" s="758">
        <v>2</v>
      </c>
      <c r="O1058" s="991">
        <v>2</v>
      </c>
      <c r="P1058" s="991" t="e">
        <f>O1058-#REF!</f>
        <v>#REF!</v>
      </c>
      <c r="Q1058" s="857" t="s">
        <v>2480</v>
      </c>
      <c r="R1058" s="873">
        <v>48870</v>
      </c>
      <c r="S1058" s="760">
        <f t="shared" si="117"/>
        <v>97740</v>
      </c>
      <c r="T1058" s="724"/>
      <c r="U1058" s="691">
        <v>1</v>
      </c>
      <c r="V1058" s="686"/>
      <c r="W1058" s="686"/>
    </row>
    <row r="1059" spans="2:23" ht="21" customHeight="1">
      <c r="B1059" s="686" t="s">
        <v>834</v>
      </c>
      <c r="C1059" s="774" t="s">
        <v>834</v>
      </c>
      <c r="D1059" s="775"/>
      <c r="E1059" s="776" t="s">
        <v>559</v>
      </c>
      <c r="F1059" s="681" t="s">
        <v>561</v>
      </c>
      <c r="G1059" s="682"/>
      <c r="H1059" s="682"/>
      <c r="I1059" s="682"/>
      <c r="J1059" s="682"/>
      <c r="K1059" s="682"/>
      <c r="L1059" s="683"/>
      <c r="M1059" s="684"/>
      <c r="N1059" s="758">
        <v>4</v>
      </c>
      <c r="O1059" s="991">
        <v>4</v>
      </c>
      <c r="P1059" s="991" t="e">
        <f>O1059-#REF!</f>
        <v>#REF!</v>
      </c>
      <c r="Q1059" s="857" t="s">
        <v>2480</v>
      </c>
      <c r="R1059" s="873">
        <v>60870</v>
      </c>
      <c r="S1059" s="760">
        <f t="shared" si="117"/>
        <v>243480</v>
      </c>
      <c r="T1059" s="724"/>
      <c r="U1059" s="691">
        <v>1</v>
      </c>
      <c r="V1059" s="686"/>
      <c r="W1059" s="686"/>
    </row>
    <row r="1060" spans="2:23" ht="21" customHeight="1">
      <c r="B1060" s="686" t="s">
        <v>834</v>
      </c>
      <c r="C1060" s="774" t="s">
        <v>834</v>
      </c>
      <c r="D1060" s="775"/>
      <c r="E1060" s="776" t="s">
        <v>562</v>
      </c>
      <c r="F1060" s="681" t="s">
        <v>563</v>
      </c>
      <c r="G1060" s="682"/>
      <c r="H1060" s="682"/>
      <c r="I1060" s="682"/>
      <c r="J1060" s="682"/>
      <c r="K1060" s="682"/>
      <c r="L1060" s="683"/>
      <c r="M1060" s="684"/>
      <c r="N1060" s="758">
        <v>2</v>
      </c>
      <c r="O1060" s="991">
        <v>2</v>
      </c>
      <c r="P1060" s="991" t="e">
        <f>O1060-#REF!</f>
        <v>#REF!</v>
      </c>
      <c r="Q1060" s="857" t="s">
        <v>2480</v>
      </c>
      <c r="R1060" s="873">
        <v>62250</v>
      </c>
      <c r="S1060" s="760">
        <f t="shared" si="117"/>
        <v>124500</v>
      </c>
      <c r="T1060" s="724"/>
      <c r="U1060" s="691">
        <v>1</v>
      </c>
      <c r="V1060" s="686"/>
      <c r="W1060" s="686"/>
    </row>
    <row r="1061" spans="2:23" ht="21" customHeight="1">
      <c r="B1061" s="686" t="s">
        <v>834</v>
      </c>
      <c r="C1061" s="774" t="s">
        <v>834</v>
      </c>
      <c r="D1061" s="775"/>
      <c r="E1061" s="776" t="s">
        <v>564</v>
      </c>
      <c r="F1061" s="681" t="s">
        <v>565</v>
      </c>
      <c r="G1061" s="682"/>
      <c r="H1061" s="682"/>
      <c r="I1061" s="682"/>
      <c r="J1061" s="682"/>
      <c r="K1061" s="682"/>
      <c r="L1061" s="683"/>
      <c r="M1061" s="684"/>
      <c r="N1061" s="758">
        <v>1</v>
      </c>
      <c r="O1061" s="991">
        <v>1</v>
      </c>
      <c r="P1061" s="991" t="e">
        <f>O1061-#REF!</f>
        <v>#REF!</v>
      </c>
      <c r="Q1061" s="857" t="s">
        <v>2480</v>
      </c>
      <c r="R1061" s="873">
        <v>3170</v>
      </c>
      <c r="S1061" s="760">
        <f t="shared" si="117"/>
        <v>3170</v>
      </c>
      <c r="T1061" s="724"/>
      <c r="U1061" s="691">
        <v>1</v>
      </c>
      <c r="V1061" s="686"/>
      <c r="W1061" s="686"/>
    </row>
    <row r="1062" spans="2:23" ht="21" customHeight="1">
      <c r="B1062" s="686" t="s">
        <v>834</v>
      </c>
      <c r="C1062" s="774" t="s">
        <v>834</v>
      </c>
      <c r="D1062" s="775"/>
      <c r="E1062" s="776" t="s">
        <v>564</v>
      </c>
      <c r="F1062" s="681" t="s">
        <v>566</v>
      </c>
      <c r="G1062" s="682"/>
      <c r="H1062" s="682"/>
      <c r="I1062" s="682"/>
      <c r="J1062" s="682"/>
      <c r="K1062" s="682"/>
      <c r="L1062" s="683"/>
      <c r="M1062" s="684"/>
      <c r="N1062" s="758">
        <v>1</v>
      </c>
      <c r="O1062" s="991">
        <v>1</v>
      </c>
      <c r="P1062" s="991" t="e">
        <f>O1062-#REF!</f>
        <v>#REF!</v>
      </c>
      <c r="Q1062" s="857" t="s">
        <v>2480</v>
      </c>
      <c r="R1062" s="873">
        <v>3170</v>
      </c>
      <c r="S1062" s="760">
        <f t="shared" si="117"/>
        <v>3170</v>
      </c>
      <c r="T1062" s="724"/>
      <c r="U1062" s="691">
        <v>1</v>
      </c>
      <c r="V1062" s="686"/>
      <c r="W1062" s="686"/>
    </row>
    <row r="1063" spans="2:23" ht="21" customHeight="1">
      <c r="B1063" s="686" t="s">
        <v>834</v>
      </c>
      <c r="C1063" s="774" t="s">
        <v>834</v>
      </c>
      <c r="D1063" s="775"/>
      <c r="E1063" s="776" t="s">
        <v>567</v>
      </c>
      <c r="F1063" s="681" t="s">
        <v>568</v>
      </c>
      <c r="G1063" s="682"/>
      <c r="H1063" s="682"/>
      <c r="I1063" s="682"/>
      <c r="J1063" s="682"/>
      <c r="K1063" s="682"/>
      <c r="L1063" s="683"/>
      <c r="M1063" s="684"/>
      <c r="N1063" s="758">
        <v>2</v>
      </c>
      <c r="O1063" s="991">
        <v>2</v>
      </c>
      <c r="P1063" s="991" t="e">
        <f>O1063-#REF!</f>
        <v>#REF!</v>
      </c>
      <c r="Q1063" s="857" t="s">
        <v>2480</v>
      </c>
      <c r="R1063" s="873">
        <v>87780</v>
      </c>
      <c r="S1063" s="760">
        <f t="shared" si="117"/>
        <v>175560</v>
      </c>
      <c r="T1063" s="724"/>
      <c r="U1063" s="691">
        <v>1</v>
      </c>
      <c r="V1063" s="686"/>
      <c r="W1063" s="686"/>
    </row>
    <row r="1064" spans="2:23" ht="21" customHeight="1">
      <c r="B1064" s="686" t="s">
        <v>834</v>
      </c>
      <c r="C1064" s="774" t="s">
        <v>834</v>
      </c>
      <c r="D1064" s="775"/>
      <c r="E1064" s="776" t="s">
        <v>569</v>
      </c>
      <c r="F1064" s="681" t="s">
        <v>570</v>
      </c>
      <c r="G1064" s="682"/>
      <c r="H1064" s="682"/>
      <c r="I1064" s="682"/>
      <c r="J1064" s="682"/>
      <c r="K1064" s="682"/>
      <c r="L1064" s="683"/>
      <c r="M1064" s="684"/>
      <c r="N1064" s="758">
        <v>1</v>
      </c>
      <c r="O1064" s="991">
        <v>1</v>
      </c>
      <c r="P1064" s="991" t="e">
        <f>O1064-#REF!</f>
        <v>#REF!</v>
      </c>
      <c r="Q1064" s="857" t="s">
        <v>2480</v>
      </c>
      <c r="R1064" s="873">
        <v>70340</v>
      </c>
      <c r="S1064" s="760">
        <f t="shared" si="117"/>
        <v>70340</v>
      </c>
      <c r="T1064" s="724"/>
      <c r="U1064" s="691">
        <v>1</v>
      </c>
      <c r="V1064" s="686"/>
      <c r="W1064" s="686"/>
    </row>
    <row r="1065" spans="2:23" ht="21" customHeight="1">
      <c r="B1065" s="686" t="s">
        <v>834</v>
      </c>
      <c r="C1065" s="774" t="s">
        <v>834</v>
      </c>
      <c r="D1065" s="775"/>
      <c r="E1065" s="776" t="s">
        <v>571</v>
      </c>
      <c r="F1065" s="681" t="s">
        <v>572</v>
      </c>
      <c r="G1065" s="682"/>
      <c r="H1065" s="682"/>
      <c r="I1065" s="682"/>
      <c r="J1065" s="682"/>
      <c r="K1065" s="682"/>
      <c r="L1065" s="683"/>
      <c r="M1065" s="684"/>
      <c r="N1065" s="758">
        <v>4</v>
      </c>
      <c r="O1065" s="991">
        <v>4</v>
      </c>
      <c r="P1065" s="991" t="e">
        <f>O1065-#REF!</f>
        <v>#REF!</v>
      </c>
      <c r="Q1065" s="857" t="s">
        <v>2480</v>
      </c>
      <c r="R1065" s="873">
        <v>1650</v>
      </c>
      <c r="S1065" s="760">
        <f t="shared" si="117"/>
        <v>6600</v>
      </c>
      <c r="T1065" s="724"/>
      <c r="U1065" s="691">
        <v>1</v>
      </c>
      <c r="V1065" s="686"/>
      <c r="W1065" s="686"/>
    </row>
    <row r="1066" spans="2:23" ht="21" customHeight="1">
      <c r="B1066" s="686" t="s">
        <v>834</v>
      </c>
      <c r="C1066" s="774" t="s">
        <v>834</v>
      </c>
      <c r="D1066" s="775"/>
      <c r="E1066" s="776" t="s">
        <v>571</v>
      </c>
      <c r="F1066" s="681" t="s">
        <v>573</v>
      </c>
      <c r="G1066" s="682"/>
      <c r="H1066" s="682"/>
      <c r="I1066" s="682"/>
      <c r="J1066" s="682"/>
      <c r="K1066" s="682"/>
      <c r="L1066" s="683"/>
      <c r="M1066" s="684"/>
      <c r="N1066" s="758">
        <v>2</v>
      </c>
      <c r="O1066" s="991">
        <v>2</v>
      </c>
      <c r="P1066" s="991" t="e">
        <f>O1066-#REF!</f>
        <v>#REF!</v>
      </c>
      <c r="Q1066" s="857" t="s">
        <v>2480</v>
      </c>
      <c r="R1066" s="873">
        <v>2180</v>
      </c>
      <c r="S1066" s="760">
        <f t="shared" si="117"/>
        <v>4360</v>
      </c>
      <c r="T1066" s="724"/>
      <c r="U1066" s="691">
        <v>1</v>
      </c>
      <c r="V1066" s="686"/>
      <c r="W1066" s="686"/>
    </row>
    <row r="1067" spans="2:23" ht="21" customHeight="1">
      <c r="B1067" s="686" t="s">
        <v>834</v>
      </c>
      <c r="C1067" s="774" t="s">
        <v>834</v>
      </c>
      <c r="D1067" s="775"/>
      <c r="E1067" s="776" t="s">
        <v>571</v>
      </c>
      <c r="F1067" s="681" t="s">
        <v>574</v>
      </c>
      <c r="G1067" s="682"/>
      <c r="H1067" s="682"/>
      <c r="I1067" s="682"/>
      <c r="J1067" s="682"/>
      <c r="K1067" s="682"/>
      <c r="L1067" s="683"/>
      <c r="M1067" s="684"/>
      <c r="N1067" s="758">
        <v>8</v>
      </c>
      <c r="O1067" s="991">
        <v>8</v>
      </c>
      <c r="P1067" s="991" t="e">
        <f>O1067-#REF!</f>
        <v>#REF!</v>
      </c>
      <c r="Q1067" s="857" t="s">
        <v>2480</v>
      </c>
      <c r="R1067" s="873">
        <v>2860</v>
      </c>
      <c r="S1067" s="760">
        <f t="shared" si="117"/>
        <v>22880</v>
      </c>
      <c r="T1067" s="724"/>
      <c r="U1067" s="691">
        <v>1</v>
      </c>
      <c r="V1067" s="686"/>
      <c r="W1067" s="686"/>
    </row>
    <row r="1068" spans="2:23" ht="21" customHeight="1">
      <c r="B1068" s="686" t="s">
        <v>834</v>
      </c>
      <c r="C1068" s="774" t="s">
        <v>834</v>
      </c>
      <c r="D1068" s="775"/>
      <c r="E1068" s="776" t="s">
        <v>575</v>
      </c>
      <c r="F1068" s="681" t="s">
        <v>576</v>
      </c>
      <c r="G1068" s="682"/>
      <c r="H1068" s="682"/>
      <c r="I1068" s="682"/>
      <c r="J1068" s="682"/>
      <c r="K1068" s="682"/>
      <c r="L1068" s="683"/>
      <c r="M1068" s="684"/>
      <c r="N1068" s="758">
        <v>4</v>
      </c>
      <c r="O1068" s="991">
        <v>4</v>
      </c>
      <c r="P1068" s="991" t="e">
        <f>O1068-#REF!</f>
        <v>#REF!</v>
      </c>
      <c r="Q1068" s="857" t="s">
        <v>2480</v>
      </c>
      <c r="R1068" s="873">
        <v>7450</v>
      </c>
      <c r="S1068" s="760">
        <f t="shared" si="117"/>
        <v>29800</v>
      </c>
      <c r="T1068" s="724"/>
      <c r="U1068" s="691">
        <v>1</v>
      </c>
      <c r="V1068" s="686"/>
      <c r="W1068" s="686"/>
    </row>
    <row r="1069" spans="2:23" ht="21" customHeight="1">
      <c r="B1069" s="686" t="s">
        <v>834</v>
      </c>
      <c r="C1069" s="774" t="s">
        <v>834</v>
      </c>
      <c r="D1069" s="775"/>
      <c r="E1069" s="776" t="s">
        <v>575</v>
      </c>
      <c r="F1069" s="681" t="s">
        <v>577</v>
      </c>
      <c r="G1069" s="682"/>
      <c r="H1069" s="682"/>
      <c r="I1069" s="682"/>
      <c r="J1069" s="682"/>
      <c r="K1069" s="682"/>
      <c r="L1069" s="683"/>
      <c r="M1069" s="684"/>
      <c r="N1069" s="758">
        <v>8</v>
      </c>
      <c r="O1069" s="991">
        <v>8</v>
      </c>
      <c r="P1069" s="991" t="e">
        <f>O1069-#REF!</f>
        <v>#REF!</v>
      </c>
      <c r="Q1069" s="857" t="s">
        <v>2480</v>
      </c>
      <c r="R1069" s="873">
        <v>8290</v>
      </c>
      <c r="S1069" s="760">
        <f t="shared" si="117"/>
        <v>66320</v>
      </c>
      <c r="T1069" s="724"/>
      <c r="U1069" s="691">
        <v>1</v>
      </c>
      <c r="V1069" s="686"/>
      <c r="W1069" s="686"/>
    </row>
    <row r="1070" spans="2:23" ht="21" customHeight="1">
      <c r="B1070" s="686" t="s">
        <v>834</v>
      </c>
      <c r="C1070" s="774" t="s">
        <v>834</v>
      </c>
      <c r="D1070" s="775"/>
      <c r="E1070" s="776" t="s">
        <v>578</v>
      </c>
      <c r="F1070" s="681" t="s">
        <v>579</v>
      </c>
      <c r="G1070" s="682"/>
      <c r="H1070" s="682"/>
      <c r="I1070" s="682"/>
      <c r="J1070" s="682"/>
      <c r="K1070" s="682"/>
      <c r="L1070" s="683"/>
      <c r="M1070" s="684"/>
      <c r="N1070" s="758">
        <v>2</v>
      </c>
      <c r="O1070" s="991">
        <v>2</v>
      </c>
      <c r="P1070" s="991" t="e">
        <f>O1070-#REF!</f>
        <v>#REF!</v>
      </c>
      <c r="Q1070" s="857" t="s">
        <v>2480</v>
      </c>
      <c r="R1070" s="873">
        <v>1360</v>
      </c>
      <c r="S1070" s="760">
        <f t="shared" si="117"/>
        <v>2720</v>
      </c>
      <c r="T1070" s="724"/>
      <c r="U1070" s="691">
        <v>1</v>
      </c>
      <c r="V1070" s="686"/>
      <c r="W1070" s="686"/>
    </row>
    <row r="1071" spans="2:23" ht="21" customHeight="1">
      <c r="B1071" s="686" t="s">
        <v>834</v>
      </c>
      <c r="C1071" s="774" t="s">
        <v>834</v>
      </c>
      <c r="D1071" s="775"/>
      <c r="E1071" s="776" t="s">
        <v>580</v>
      </c>
      <c r="F1071" s="681" t="s">
        <v>581</v>
      </c>
      <c r="G1071" s="682"/>
      <c r="H1071" s="682"/>
      <c r="I1071" s="682"/>
      <c r="J1071" s="682"/>
      <c r="K1071" s="682"/>
      <c r="L1071" s="683"/>
      <c r="M1071" s="684"/>
      <c r="N1071" s="758">
        <v>1</v>
      </c>
      <c r="O1071" s="991">
        <v>1</v>
      </c>
      <c r="P1071" s="991" t="e">
        <f>O1071-#REF!</f>
        <v>#REF!</v>
      </c>
      <c r="Q1071" s="857" t="s">
        <v>2480</v>
      </c>
      <c r="R1071" s="873">
        <v>92460</v>
      </c>
      <c r="S1071" s="760">
        <f t="shared" si="117"/>
        <v>92460</v>
      </c>
      <c r="T1071" s="724"/>
      <c r="U1071" s="691">
        <v>1</v>
      </c>
      <c r="V1071" s="686"/>
      <c r="W1071" s="686"/>
    </row>
    <row r="1072" spans="2:23" ht="21" customHeight="1">
      <c r="B1072" s="686" t="s">
        <v>834</v>
      </c>
      <c r="C1072" s="774" t="s">
        <v>834</v>
      </c>
      <c r="D1072" s="775"/>
      <c r="E1072" s="776" t="s">
        <v>582</v>
      </c>
      <c r="F1072" s="681">
        <v>8</v>
      </c>
      <c r="G1072" s="682" t="s">
        <v>227</v>
      </c>
      <c r="H1072" s="682"/>
      <c r="I1072" s="682"/>
      <c r="J1072" s="682"/>
      <c r="K1072" s="682"/>
      <c r="L1072" s="683">
        <v>26000</v>
      </c>
      <c r="M1072" s="684"/>
      <c r="N1072" s="758">
        <v>1</v>
      </c>
      <c r="O1072" s="991">
        <v>1</v>
      </c>
      <c r="P1072" s="991" t="e">
        <f>O1072-#REF!</f>
        <v>#REF!</v>
      </c>
      <c r="Q1072" s="764">
        <f>(L1072/1000)*N1072</f>
        <v>26</v>
      </c>
      <c r="R1072" s="873">
        <v>48628</v>
      </c>
      <c r="S1072" s="760">
        <f t="shared" si="117"/>
        <v>48628</v>
      </c>
      <c r="T1072" s="724"/>
      <c r="U1072" s="691">
        <v>1</v>
      </c>
      <c r="V1072" s="686"/>
      <c r="W1072" s="686"/>
    </row>
    <row r="1073" spans="1:23" ht="21" customHeight="1">
      <c r="B1073" s="686" t="s">
        <v>834</v>
      </c>
      <c r="C1073" s="774" t="s">
        <v>834</v>
      </c>
      <c r="D1073" s="775"/>
      <c r="E1073" s="776" t="s">
        <v>582</v>
      </c>
      <c r="F1073" s="681">
        <v>12</v>
      </c>
      <c r="G1073" s="682" t="s">
        <v>227</v>
      </c>
      <c r="H1073" s="682"/>
      <c r="I1073" s="682"/>
      <c r="J1073" s="682"/>
      <c r="K1073" s="682"/>
      <c r="L1073" s="683">
        <v>5000</v>
      </c>
      <c r="M1073" s="684"/>
      <c r="N1073" s="758">
        <v>1</v>
      </c>
      <c r="O1073" s="991">
        <v>1</v>
      </c>
      <c r="P1073" s="991" t="e">
        <f>O1073-#REF!</f>
        <v>#REF!</v>
      </c>
      <c r="Q1073" s="764">
        <f>(L1073/1000)*N1073</f>
        <v>5</v>
      </c>
      <c r="R1073" s="873">
        <v>17045</v>
      </c>
      <c r="S1073" s="760">
        <f t="shared" si="117"/>
        <v>17045</v>
      </c>
      <c r="T1073" s="724"/>
      <c r="U1073" s="691">
        <v>1</v>
      </c>
      <c r="V1073" s="686"/>
      <c r="W1073" s="686"/>
    </row>
    <row r="1074" spans="1:23" ht="21" customHeight="1">
      <c r="B1074" s="686" t="s">
        <v>1582</v>
      </c>
      <c r="C1074" s="774" t="s">
        <v>1582</v>
      </c>
      <c r="D1074" s="778"/>
      <c r="E1074" s="776" t="s">
        <v>1512</v>
      </c>
      <c r="F1074" s="681">
        <v>2</v>
      </c>
      <c r="G1074" s="682">
        <v>410</v>
      </c>
      <c r="H1074" s="682">
        <v>130</v>
      </c>
      <c r="I1074" s="682" t="s">
        <v>412</v>
      </c>
      <c r="J1074" s="682"/>
      <c r="K1074" s="682"/>
      <c r="L1074" s="683"/>
      <c r="M1074" s="684"/>
      <c r="N1074" s="758">
        <v>1</v>
      </c>
      <c r="O1074" s="991">
        <v>1</v>
      </c>
      <c r="P1074" s="991" t="e">
        <f>O1074-#REF!</f>
        <v>#REF!</v>
      </c>
      <c r="Q1074" s="759"/>
      <c r="R1074" s="873">
        <v>997</v>
      </c>
      <c r="S1074" s="760">
        <f t="shared" si="117"/>
        <v>997</v>
      </c>
      <c r="T1074" s="724"/>
      <c r="U1074" s="691">
        <v>2</v>
      </c>
      <c r="V1074" s="686"/>
      <c r="W1074" s="686"/>
    </row>
    <row r="1075" spans="1:23" ht="21" customHeight="1">
      <c r="B1075" s="686" t="s">
        <v>1582</v>
      </c>
      <c r="C1075" s="774" t="s">
        <v>1582</v>
      </c>
      <c r="D1075" s="778"/>
      <c r="E1075" s="776" t="s">
        <v>1512</v>
      </c>
      <c r="F1075" s="681">
        <v>2</v>
      </c>
      <c r="G1075" s="682">
        <v>560</v>
      </c>
      <c r="H1075" s="682">
        <v>120</v>
      </c>
      <c r="I1075" s="682" t="s">
        <v>1513</v>
      </c>
      <c r="J1075" s="682"/>
      <c r="K1075" s="682"/>
      <c r="L1075" s="683"/>
      <c r="M1075" s="684"/>
      <c r="N1075" s="758">
        <v>2</v>
      </c>
      <c r="O1075" s="991">
        <v>2</v>
      </c>
      <c r="P1075" s="991" t="e">
        <f>O1075-#REF!</f>
        <v>#REF!</v>
      </c>
      <c r="Q1075" s="759"/>
      <c r="R1075" s="873">
        <v>2514</v>
      </c>
      <c r="S1075" s="760">
        <f t="shared" si="117"/>
        <v>5028</v>
      </c>
      <c r="T1075" s="724"/>
      <c r="U1075" s="691">
        <v>2</v>
      </c>
      <c r="V1075" s="686"/>
      <c r="W1075" s="686"/>
    </row>
    <row r="1076" spans="1:23" ht="21" customHeight="1">
      <c r="B1076" s="686" t="s">
        <v>1582</v>
      </c>
      <c r="C1076" s="774" t="s">
        <v>1582</v>
      </c>
      <c r="D1076" s="778"/>
      <c r="E1076" s="776" t="s">
        <v>1512</v>
      </c>
      <c r="F1076" s="681">
        <v>2</v>
      </c>
      <c r="G1076" s="682">
        <v>800</v>
      </c>
      <c r="H1076" s="682">
        <v>120</v>
      </c>
      <c r="I1076" s="682" t="s">
        <v>1514</v>
      </c>
      <c r="J1076" s="682"/>
      <c r="K1076" s="682"/>
      <c r="L1076" s="683"/>
      <c r="M1076" s="684"/>
      <c r="N1076" s="758">
        <v>1</v>
      </c>
      <c r="O1076" s="991">
        <v>1</v>
      </c>
      <c r="P1076" s="991" t="e">
        <f>O1076-#REF!</f>
        <v>#REF!</v>
      </c>
      <c r="Q1076" s="759"/>
      <c r="R1076" s="873">
        <v>1796</v>
      </c>
      <c r="S1076" s="760">
        <f t="shared" si="117"/>
        <v>1796</v>
      </c>
      <c r="T1076" s="724"/>
      <c r="U1076" s="691">
        <v>2</v>
      </c>
      <c r="V1076" s="686"/>
      <c r="W1076" s="686"/>
    </row>
    <row r="1077" spans="1:23" ht="21" customHeight="1">
      <c r="B1077" s="686" t="s">
        <v>1582</v>
      </c>
      <c r="C1077" s="774" t="s">
        <v>1582</v>
      </c>
      <c r="D1077" s="778"/>
      <c r="E1077" s="776" t="s">
        <v>1515</v>
      </c>
      <c r="F1077" s="681" t="s">
        <v>1516</v>
      </c>
      <c r="G1077" s="682">
        <v>20</v>
      </c>
      <c r="H1077" s="682"/>
      <c r="I1077" s="682"/>
      <c r="J1077" s="682"/>
      <c r="K1077" s="682"/>
      <c r="L1077" s="683"/>
      <c r="M1077" s="684"/>
      <c r="N1077" s="758">
        <v>1</v>
      </c>
      <c r="O1077" s="991">
        <v>1</v>
      </c>
      <c r="P1077" s="991" t="e">
        <f>O1077-#REF!</f>
        <v>#REF!</v>
      </c>
      <c r="Q1077" s="759"/>
      <c r="R1077" s="873">
        <v>51</v>
      </c>
      <c r="S1077" s="760">
        <f t="shared" si="117"/>
        <v>51</v>
      </c>
      <c r="T1077" s="724"/>
      <c r="U1077" s="691">
        <v>2</v>
      </c>
      <c r="V1077" s="686"/>
      <c r="W1077" s="686"/>
    </row>
    <row r="1078" spans="1:23" ht="21" customHeight="1">
      <c r="B1078" s="686" t="s">
        <v>1582</v>
      </c>
      <c r="C1078" s="774" t="s">
        <v>1582</v>
      </c>
      <c r="D1078" s="778"/>
      <c r="E1078" s="776" t="s">
        <v>1517</v>
      </c>
      <c r="F1078" s="681" t="s">
        <v>341</v>
      </c>
      <c r="G1078" s="682"/>
      <c r="H1078" s="682"/>
      <c r="I1078" s="682"/>
      <c r="J1078" s="682"/>
      <c r="K1078" s="682"/>
      <c r="L1078" s="683"/>
      <c r="M1078" s="684"/>
      <c r="N1078" s="758">
        <v>1</v>
      </c>
      <c r="O1078" s="991">
        <v>1</v>
      </c>
      <c r="P1078" s="991" t="e">
        <f>O1078-#REF!</f>
        <v>#REF!</v>
      </c>
      <c r="Q1078" s="759"/>
      <c r="R1078" s="873">
        <v>13</v>
      </c>
      <c r="S1078" s="760">
        <f t="shared" si="117"/>
        <v>13</v>
      </c>
      <c r="T1078" s="724"/>
      <c r="U1078" s="691">
        <v>2</v>
      </c>
      <c r="V1078" s="686"/>
      <c r="W1078" s="686"/>
    </row>
    <row r="1079" spans="1:23" ht="21" customHeight="1">
      <c r="B1079" s="686" t="s">
        <v>1582</v>
      </c>
      <c r="C1079" s="774" t="s">
        <v>1582</v>
      </c>
      <c r="D1079" s="778"/>
      <c r="E1079" s="776" t="s">
        <v>1518</v>
      </c>
      <c r="F1079" s="681" t="s">
        <v>341</v>
      </c>
      <c r="G1079" s="682"/>
      <c r="H1079" s="682"/>
      <c r="I1079" s="682"/>
      <c r="J1079" s="682"/>
      <c r="K1079" s="682"/>
      <c r="L1079" s="683"/>
      <c r="M1079" s="684"/>
      <c r="N1079" s="758">
        <v>1</v>
      </c>
      <c r="O1079" s="991">
        <v>1</v>
      </c>
      <c r="P1079" s="991" t="e">
        <f>O1079-#REF!</f>
        <v>#REF!</v>
      </c>
      <c r="Q1079" s="759"/>
      <c r="R1079" s="873">
        <v>21</v>
      </c>
      <c r="S1079" s="760">
        <f t="shared" si="117"/>
        <v>21</v>
      </c>
      <c r="T1079" s="724"/>
      <c r="U1079" s="691">
        <v>2</v>
      </c>
      <c r="V1079" s="686"/>
      <c r="W1079" s="686"/>
    </row>
    <row r="1080" spans="1:23" ht="21" customHeight="1">
      <c r="B1080" s="686" t="s">
        <v>1582</v>
      </c>
      <c r="C1080" s="774" t="s">
        <v>1582</v>
      </c>
      <c r="D1080" s="775"/>
      <c r="E1080" s="776" t="s">
        <v>1583</v>
      </c>
      <c r="F1080" s="681" t="s">
        <v>338</v>
      </c>
      <c r="G1080" s="682">
        <v>150</v>
      </c>
      <c r="H1080" s="682"/>
      <c r="I1080" s="682"/>
      <c r="J1080" s="682"/>
      <c r="K1080" s="682"/>
      <c r="L1080" s="683"/>
      <c r="M1080" s="684"/>
      <c r="N1080" s="758">
        <v>2</v>
      </c>
      <c r="O1080" s="991">
        <v>2</v>
      </c>
      <c r="P1080" s="991" t="e">
        <f>O1080-#REF!</f>
        <v>#REF!</v>
      </c>
      <c r="Q1080" s="777"/>
      <c r="R1080" s="873">
        <v>1449</v>
      </c>
      <c r="S1080" s="760">
        <f t="shared" si="117"/>
        <v>2898</v>
      </c>
      <c r="T1080" s="724"/>
      <c r="U1080" s="691">
        <v>2</v>
      </c>
      <c r="V1080" s="686"/>
      <c r="W1080" s="686"/>
    </row>
    <row r="1081" spans="1:23" ht="21" customHeight="1">
      <c r="B1081" s="686" t="s">
        <v>1982</v>
      </c>
      <c r="C1081" s="779" t="s">
        <v>2484</v>
      </c>
      <c r="D1081" s="780"/>
      <c r="E1081" s="781"/>
      <c r="F1081" s="681" t="s">
        <v>583</v>
      </c>
      <c r="G1081" s="682"/>
      <c r="H1081" s="682"/>
      <c r="I1081" s="682"/>
      <c r="J1081" s="682"/>
      <c r="K1081" s="682"/>
      <c r="L1081" s="683"/>
      <c r="M1081" s="684"/>
      <c r="N1081" s="758">
        <v>0.5</v>
      </c>
      <c r="O1081" s="991"/>
      <c r="P1081" s="991"/>
      <c r="Q1081" s="773"/>
      <c r="R1081" s="873">
        <v>1601551</v>
      </c>
      <c r="S1081" s="760">
        <f t="shared" si="117"/>
        <v>800775.5</v>
      </c>
      <c r="T1081" s="684"/>
      <c r="U1081" s="691">
        <v>1</v>
      </c>
      <c r="W1081" s="686"/>
    </row>
    <row r="1082" spans="1:23" ht="21" customHeight="1">
      <c r="A1082" s="686" t="s">
        <v>2485</v>
      </c>
      <c r="C1082" s="770" t="s">
        <v>2486</v>
      </c>
      <c r="D1082" s="771"/>
      <c r="E1082" s="772"/>
      <c r="F1082" s="681"/>
      <c r="G1082" s="682"/>
      <c r="H1082" s="682"/>
      <c r="I1082" s="682"/>
      <c r="J1082" s="682"/>
      <c r="K1082" s="682"/>
      <c r="L1082" s="683"/>
      <c r="M1082" s="684"/>
      <c r="N1082" s="758"/>
      <c r="O1082" s="991"/>
      <c r="P1082" s="991"/>
      <c r="Q1082" s="773"/>
      <c r="R1082" s="760"/>
      <c r="S1082" s="760">
        <f>TRUNC(SUM(S750:S1081),0)</f>
        <v>3289321</v>
      </c>
      <c r="T1082" s="684"/>
      <c r="U1082" s="960"/>
    </row>
    <row r="1083" spans="1:23" ht="21" customHeight="1">
      <c r="C1083" s="770"/>
      <c r="D1083" s="771"/>
      <c r="E1083" s="772"/>
      <c r="F1083" s="681"/>
      <c r="G1083" s="682"/>
      <c r="H1083" s="682"/>
      <c r="I1083" s="682"/>
      <c r="J1083" s="682"/>
      <c r="K1083" s="682"/>
      <c r="L1083" s="683"/>
      <c r="M1083" s="684"/>
      <c r="N1083" s="758"/>
      <c r="O1083" s="991"/>
      <c r="P1083" s="991"/>
      <c r="Q1083" s="773"/>
      <c r="R1083" s="760"/>
      <c r="S1083" s="760"/>
      <c r="T1083" s="684"/>
      <c r="U1083" s="960"/>
    </row>
    <row r="1084" spans="1:23" s="722" customFormat="1" ht="21" customHeight="1">
      <c r="B1084" s="686"/>
      <c r="C1084" s="950" t="str">
        <f>재료집계!B10</f>
        <v>5. 2F 개폐식 구동</v>
      </c>
      <c r="D1084" s="750"/>
      <c r="E1084" s="751"/>
      <c r="F1084" s="1053"/>
      <c r="G1084" s="716"/>
      <c r="H1084" s="716"/>
      <c r="I1084" s="716"/>
      <c r="J1084" s="716"/>
      <c r="K1084" s="716"/>
      <c r="L1084" s="717"/>
      <c r="M1084" s="718"/>
      <c r="N1084" s="752"/>
      <c r="O1084" s="989"/>
      <c r="P1084" s="989"/>
      <c r="Q1084" s="753"/>
      <c r="R1084" s="754"/>
      <c r="S1084" s="754"/>
      <c r="T1084" s="718"/>
      <c r="U1084" s="960"/>
      <c r="V1084" s="721"/>
      <c r="W1084" s="721"/>
    </row>
    <row r="1085" spans="1:23" ht="21" customHeight="1">
      <c r="A1085" s="686" t="s">
        <v>1346</v>
      </c>
      <c r="B1085" s="686" t="s">
        <v>1983</v>
      </c>
      <c r="C1085" s="782" t="s">
        <v>1983</v>
      </c>
      <c r="D1085" s="783" t="s">
        <v>1984</v>
      </c>
      <c r="E1085" s="784" t="s">
        <v>797</v>
      </c>
      <c r="F1085" s="681">
        <v>70</v>
      </c>
      <c r="G1085" s="682" t="s">
        <v>227</v>
      </c>
      <c r="H1085" s="682"/>
      <c r="I1085" s="682"/>
      <c r="J1085" s="682"/>
      <c r="K1085" s="682"/>
      <c r="L1085" s="683">
        <v>3522</v>
      </c>
      <c r="M1085" s="684"/>
      <c r="N1085" s="758">
        <v>1</v>
      </c>
      <c r="O1085" s="991">
        <v>1</v>
      </c>
      <c r="P1085" s="991">
        <f>N1085-O1085</f>
        <v>0</v>
      </c>
      <c r="Q1085" s="785">
        <f>3.14156295*(F1085/2)^2*L1085*0.00000785*N1085</f>
        <v>106.39981271657587</v>
      </c>
      <c r="R1085" s="873">
        <v>990</v>
      </c>
      <c r="S1085" s="760">
        <f>Q1085*R1085</f>
        <v>105335.8145894101</v>
      </c>
      <c r="T1085" s="786"/>
      <c r="U1085" s="960"/>
    </row>
    <row r="1086" spans="1:23" ht="21" customHeight="1">
      <c r="A1086" s="686" t="s">
        <v>1383</v>
      </c>
      <c r="B1086" s="686" t="s">
        <v>1983</v>
      </c>
      <c r="C1086" s="782" t="s">
        <v>1983</v>
      </c>
      <c r="D1086" s="783" t="s">
        <v>1985</v>
      </c>
      <c r="E1086" s="784" t="s">
        <v>798</v>
      </c>
      <c r="F1086" s="681" t="s">
        <v>584</v>
      </c>
      <c r="G1086" s="682" t="s">
        <v>227</v>
      </c>
      <c r="H1086" s="682" t="s">
        <v>585</v>
      </c>
      <c r="I1086" s="682"/>
      <c r="J1086" s="682"/>
      <c r="K1086" s="682"/>
      <c r="L1086" s="683"/>
      <c r="M1086" s="684"/>
      <c r="N1086" s="758">
        <v>8</v>
      </c>
      <c r="O1086" s="991">
        <v>8</v>
      </c>
      <c r="P1086" s="991">
        <f t="shared" ref="P1086:P1149" si="118">N1086-O1086</f>
        <v>0</v>
      </c>
      <c r="Q1086" s="787"/>
      <c r="R1086" s="873">
        <v>702.9</v>
      </c>
      <c r="S1086" s="760">
        <f t="shared" ref="S1086:S1099" si="119">N1086*R1086</f>
        <v>5623.2</v>
      </c>
      <c r="T1086" s="786"/>
      <c r="U1086" s="960"/>
    </row>
    <row r="1087" spans="1:23" ht="21" customHeight="1">
      <c r="A1087" s="686" t="s">
        <v>1384</v>
      </c>
      <c r="B1087" s="686" t="s">
        <v>1983</v>
      </c>
      <c r="C1087" s="782" t="s">
        <v>1983</v>
      </c>
      <c r="D1087" s="783" t="s">
        <v>799</v>
      </c>
      <c r="E1087" s="784" t="s">
        <v>799</v>
      </c>
      <c r="F1087" s="681" t="s">
        <v>584</v>
      </c>
      <c r="G1087" s="682"/>
      <c r="H1087" s="682"/>
      <c r="I1087" s="682"/>
      <c r="J1087" s="682"/>
      <c r="K1087" s="682"/>
      <c r="L1087" s="683"/>
      <c r="M1087" s="684"/>
      <c r="N1087" s="758">
        <v>8</v>
      </c>
      <c r="O1087" s="991">
        <v>8</v>
      </c>
      <c r="P1087" s="991">
        <f t="shared" si="118"/>
        <v>0</v>
      </c>
      <c r="Q1087" s="787"/>
      <c r="R1087" s="873">
        <v>158.4</v>
      </c>
      <c r="S1087" s="760">
        <f t="shared" si="119"/>
        <v>1267.2</v>
      </c>
      <c r="T1087" s="786"/>
      <c r="U1087" s="960"/>
    </row>
    <row r="1088" spans="1:23" ht="21" customHeight="1">
      <c r="A1088" s="686" t="s">
        <v>1385</v>
      </c>
      <c r="B1088" s="686" t="s">
        <v>1983</v>
      </c>
      <c r="C1088" s="782" t="s">
        <v>1983</v>
      </c>
      <c r="D1088" s="783" t="s">
        <v>800</v>
      </c>
      <c r="E1088" s="784" t="s">
        <v>800</v>
      </c>
      <c r="F1088" s="681" t="s">
        <v>584</v>
      </c>
      <c r="G1088" s="682"/>
      <c r="H1088" s="682"/>
      <c r="I1088" s="682"/>
      <c r="J1088" s="682"/>
      <c r="K1088" s="682"/>
      <c r="L1088" s="683"/>
      <c r="M1088" s="684"/>
      <c r="N1088" s="758">
        <v>8</v>
      </c>
      <c r="O1088" s="991">
        <v>8</v>
      </c>
      <c r="P1088" s="991">
        <f t="shared" si="118"/>
        <v>0</v>
      </c>
      <c r="Q1088" s="787"/>
      <c r="R1088" s="873">
        <v>51.16</v>
      </c>
      <c r="S1088" s="760">
        <f t="shared" si="119"/>
        <v>409.28</v>
      </c>
      <c r="T1088" s="786"/>
      <c r="U1088" s="960"/>
    </row>
    <row r="1089" spans="1:23" ht="21" customHeight="1">
      <c r="A1089" s="686" t="s">
        <v>1386</v>
      </c>
      <c r="B1089" s="686" t="s">
        <v>1983</v>
      </c>
      <c r="C1089" s="782" t="s">
        <v>1983</v>
      </c>
      <c r="D1089" s="783" t="s">
        <v>801</v>
      </c>
      <c r="E1089" s="784" t="s">
        <v>801</v>
      </c>
      <c r="F1089" s="681" t="s">
        <v>584</v>
      </c>
      <c r="G1089" s="682"/>
      <c r="H1089" s="682"/>
      <c r="I1089" s="682"/>
      <c r="J1089" s="682"/>
      <c r="K1089" s="682"/>
      <c r="L1089" s="683"/>
      <c r="M1089" s="684"/>
      <c r="N1089" s="758">
        <v>16</v>
      </c>
      <c r="O1089" s="991">
        <v>16</v>
      </c>
      <c r="P1089" s="991">
        <f t="shared" si="118"/>
        <v>0</v>
      </c>
      <c r="Q1089" s="787"/>
      <c r="R1089" s="873">
        <v>59.5</v>
      </c>
      <c r="S1089" s="760">
        <f t="shared" si="119"/>
        <v>952</v>
      </c>
      <c r="T1089" s="786"/>
      <c r="U1089" s="960"/>
    </row>
    <row r="1090" spans="1:23" ht="21" customHeight="1">
      <c r="B1090" s="686" t="s">
        <v>1983</v>
      </c>
      <c r="C1090" s="782" t="s">
        <v>1983</v>
      </c>
      <c r="D1090" s="783" t="s">
        <v>1897</v>
      </c>
      <c r="E1090" s="784" t="s">
        <v>802</v>
      </c>
      <c r="F1090" s="681" t="s">
        <v>1684</v>
      </c>
      <c r="G1090" s="682"/>
      <c r="H1090" s="682"/>
      <c r="I1090" s="682"/>
      <c r="J1090" s="682"/>
      <c r="K1090" s="682"/>
      <c r="L1090" s="683"/>
      <c r="M1090" s="684"/>
      <c r="N1090" s="758">
        <v>4</v>
      </c>
      <c r="O1090" s="991">
        <v>4</v>
      </c>
      <c r="P1090" s="991">
        <f t="shared" si="118"/>
        <v>0</v>
      </c>
      <c r="Q1090" s="787"/>
      <c r="R1090" s="873">
        <v>121558</v>
      </c>
      <c r="S1090" s="760">
        <f t="shared" si="119"/>
        <v>486232</v>
      </c>
      <c r="T1090" s="786"/>
      <c r="U1090" s="960"/>
    </row>
    <row r="1091" spans="1:23" ht="21" customHeight="1">
      <c r="A1091" s="686" t="s">
        <v>1315</v>
      </c>
      <c r="B1091" s="686" t="s">
        <v>1983</v>
      </c>
      <c r="C1091" s="782" t="s">
        <v>1983</v>
      </c>
      <c r="D1091" s="783" t="s">
        <v>1985</v>
      </c>
      <c r="E1091" s="784" t="s">
        <v>798</v>
      </c>
      <c r="F1091" s="681" t="s">
        <v>330</v>
      </c>
      <c r="G1091" s="682" t="s">
        <v>227</v>
      </c>
      <c r="H1091" s="682" t="s">
        <v>345</v>
      </c>
      <c r="I1091" s="682"/>
      <c r="J1091" s="682"/>
      <c r="K1091" s="682"/>
      <c r="L1091" s="683"/>
      <c r="M1091" s="684"/>
      <c r="N1091" s="758">
        <v>2</v>
      </c>
      <c r="O1091" s="991">
        <v>2</v>
      </c>
      <c r="P1091" s="991">
        <f t="shared" si="118"/>
        <v>0</v>
      </c>
      <c r="Q1091" s="787"/>
      <c r="R1091" s="873">
        <v>124.3</v>
      </c>
      <c r="S1091" s="760">
        <f t="shared" si="119"/>
        <v>248.6</v>
      </c>
      <c r="T1091" s="786"/>
      <c r="U1091" s="960"/>
    </row>
    <row r="1092" spans="1:23" ht="21" customHeight="1">
      <c r="A1092" s="686" t="s">
        <v>1233</v>
      </c>
      <c r="B1092" s="686" t="s">
        <v>1983</v>
      </c>
      <c r="C1092" s="782" t="s">
        <v>1983</v>
      </c>
      <c r="D1092" s="783" t="s">
        <v>800</v>
      </c>
      <c r="E1092" s="784" t="s">
        <v>800</v>
      </c>
      <c r="F1092" s="681" t="s">
        <v>330</v>
      </c>
      <c r="G1092" s="682"/>
      <c r="H1092" s="682"/>
      <c r="I1092" s="682"/>
      <c r="J1092" s="682"/>
      <c r="K1092" s="682"/>
      <c r="L1092" s="683"/>
      <c r="M1092" s="684"/>
      <c r="N1092" s="758">
        <v>2</v>
      </c>
      <c r="O1092" s="991">
        <v>2</v>
      </c>
      <c r="P1092" s="991">
        <f t="shared" si="118"/>
        <v>0</v>
      </c>
      <c r="Q1092" s="787"/>
      <c r="R1092" s="873">
        <v>14</v>
      </c>
      <c r="S1092" s="760">
        <f t="shared" si="119"/>
        <v>28</v>
      </c>
      <c r="T1092" s="786"/>
      <c r="U1092" s="960"/>
    </row>
    <row r="1093" spans="1:23" ht="21" customHeight="1">
      <c r="B1093" s="686" t="s">
        <v>1983</v>
      </c>
      <c r="C1093" s="782" t="s">
        <v>1983</v>
      </c>
      <c r="D1093" s="783" t="s">
        <v>1832</v>
      </c>
      <c r="E1093" s="784" t="s">
        <v>805</v>
      </c>
      <c r="F1093" s="681" t="s">
        <v>383</v>
      </c>
      <c r="G1093" s="682" t="s">
        <v>227</v>
      </c>
      <c r="H1093" s="682" t="s">
        <v>587</v>
      </c>
      <c r="I1093" s="682"/>
      <c r="J1093" s="682" t="s">
        <v>1986</v>
      </c>
      <c r="K1093" s="682"/>
      <c r="L1093" s="683"/>
      <c r="M1093" s="684"/>
      <c r="N1093" s="758">
        <v>1</v>
      </c>
      <c r="O1093" s="991">
        <v>1</v>
      </c>
      <c r="P1093" s="991">
        <f t="shared" si="118"/>
        <v>0</v>
      </c>
      <c r="Q1093" s="858" t="s">
        <v>806</v>
      </c>
      <c r="R1093" s="873">
        <v>232490</v>
      </c>
      <c r="S1093" s="760">
        <f t="shared" si="119"/>
        <v>232490</v>
      </c>
      <c r="T1093" s="786"/>
      <c r="U1093" s="960"/>
    </row>
    <row r="1094" spans="1:23" ht="21" customHeight="1">
      <c r="B1094" s="686" t="s">
        <v>1983</v>
      </c>
      <c r="C1094" s="782" t="s">
        <v>1983</v>
      </c>
      <c r="D1094" s="783" t="s">
        <v>1832</v>
      </c>
      <c r="E1094" s="784" t="s">
        <v>805</v>
      </c>
      <c r="F1094" s="681" t="s">
        <v>383</v>
      </c>
      <c r="G1094" s="682" t="s">
        <v>227</v>
      </c>
      <c r="H1094" s="682" t="s">
        <v>588</v>
      </c>
      <c r="I1094" s="682"/>
      <c r="J1094" s="682" t="s">
        <v>1833</v>
      </c>
      <c r="K1094" s="682"/>
      <c r="L1094" s="683"/>
      <c r="M1094" s="684"/>
      <c r="N1094" s="758">
        <v>1</v>
      </c>
      <c r="O1094" s="991">
        <v>1</v>
      </c>
      <c r="P1094" s="991">
        <f t="shared" si="118"/>
        <v>0</v>
      </c>
      <c r="Q1094" s="858" t="s">
        <v>806</v>
      </c>
      <c r="R1094" s="873">
        <v>151870</v>
      </c>
      <c r="S1094" s="760">
        <f t="shared" si="119"/>
        <v>151870</v>
      </c>
      <c r="T1094" s="786"/>
      <c r="U1094" s="960"/>
    </row>
    <row r="1095" spans="1:23" ht="21" customHeight="1">
      <c r="B1095" s="686" t="s">
        <v>1983</v>
      </c>
      <c r="C1095" s="782" t="s">
        <v>1983</v>
      </c>
      <c r="D1095" s="783" t="s">
        <v>1832</v>
      </c>
      <c r="E1095" s="784" t="s">
        <v>805</v>
      </c>
      <c r="F1095" s="681" t="s">
        <v>383</v>
      </c>
      <c r="G1095" s="682" t="s">
        <v>227</v>
      </c>
      <c r="H1095" s="682" t="s">
        <v>589</v>
      </c>
      <c r="I1095" s="682" t="s">
        <v>403</v>
      </c>
      <c r="J1095" s="682" t="s">
        <v>1987</v>
      </c>
      <c r="K1095" s="682"/>
      <c r="L1095" s="683"/>
      <c r="M1095" s="684"/>
      <c r="N1095" s="758">
        <v>1</v>
      </c>
      <c r="O1095" s="991">
        <v>1</v>
      </c>
      <c r="P1095" s="991">
        <f t="shared" si="118"/>
        <v>0</v>
      </c>
      <c r="Q1095" s="858" t="s">
        <v>806</v>
      </c>
      <c r="R1095" s="873">
        <v>504980</v>
      </c>
      <c r="S1095" s="760">
        <f t="shared" si="119"/>
        <v>504980</v>
      </c>
      <c r="T1095" s="786"/>
      <c r="U1095" s="960"/>
    </row>
    <row r="1096" spans="1:23" ht="21" customHeight="1">
      <c r="B1096" s="686" t="s">
        <v>1983</v>
      </c>
      <c r="C1096" s="782" t="s">
        <v>1983</v>
      </c>
      <c r="D1096" s="783" t="s">
        <v>1832</v>
      </c>
      <c r="E1096" s="784" t="s">
        <v>805</v>
      </c>
      <c r="F1096" s="681" t="s">
        <v>391</v>
      </c>
      <c r="G1096" s="682" t="s">
        <v>227</v>
      </c>
      <c r="H1096" s="682" t="s">
        <v>1519</v>
      </c>
      <c r="I1096" s="682" t="s">
        <v>403</v>
      </c>
      <c r="J1096" s="682" t="s">
        <v>1833</v>
      </c>
      <c r="K1096" s="682"/>
      <c r="L1096" s="683"/>
      <c r="M1096" s="684"/>
      <c r="N1096" s="758">
        <v>1</v>
      </c>
      <c r="O1096" s="991">
        <v>1</v>
      </c>
      <c r="P1096" s="991">
        <f t="shared" si="118"/>
        <v>0</v>
      </c>
      <c r="Q1096" s="858" t="s">
        <v>806</v>
      </c>
      <c r="R1096" s="873">
        <v>113740</v>
      </c>
      <c r="S1096" s="760">
        <f t="shared" si="119"/>
        <v>113740</v>
      </c>
      <c r="T1096" s="786"/>
      <c r="U1096" s="960"/>
      <c r="W1096" s="686"/>
    </row>
    <row r="1097" spans="1:23" ht="21" customHeight="1">
      <c r="A1097" s="686" t="s">
        <v>1253</v>
      </c>
      <c r="B1097" s="686" t="s">
        <v>1983</v>
      </c>
      <c r="C1097" s="782" t="s">
        <v>1983</v>
      </c>
      <c r="D1097" s="783" t="s">
        <v>1988</v>
      </c>
      <c r="E1097" s="784" t="s">
        <v>807</v>
      </c>
      <c r="F1097" s="681" t="s">
        <v>330</v>
      </c>
      <c r="G1097" s="682" t="s">
        <v>227</v>
      </c>
      <c r="H1097" s="682" t="s">
        <v>340</v>
      </c>
      <c r="I1097" s="682"/>
      <c r="J1097" s="682"/>
      <c r="K1097" s="682"/>
      <c r="L1097" s="683"/>
      <c r="M1097" s="684"/>
      <c r="N1097" s="758">
        <v>10</v>
      </c>
      <c r="O1097" s="991">
        <v>10</v>
      </c>
      <c r="P1097" s="991">
        <f t="shared" si="118"/>
        <v>0</v>
      </c>
      <c r="Q1097" s="787"/>
      <c r="R1097" s="873">
        <v>68.2</v>
      </c>
      <c r="S1097" s="760">
        <f t="shared" si="119"/>
        <v>682</v>
      </c>
      <c r="T1097" s="786"/>
      <c r="U1097" s="960"/>
      <c r="W1097" s="686"/>
    </row>
    <row r="1098" spans="1:23" ht="21" customHeight="1">
      <c r="A1098" s="686" t="s">
        <v>1253</v>
      </c>
      <c r="B1098" s="686" t="s">
        <v>1983</v>
      </c>
      <c r="C1098" s="782" t="s">
        <v>1983</v>
      </c>
      <c r="D1098" s="783" t="s">
        <v>1988</v>
      </c>
      <c r="E1098" s="784" t="s">
        <v>807</v>
      </c>
      <c r="F1098" s="681" t="s">
        <v>330</v>
      </c>
      <c r="G1098" s="682" t="s">
        <v>227</v>
      </c>
      <c r="H1098" s="682" t="s">
        <v>348</v>
      </c>
      <c r="I1098" s="682"/>
      <c r="J1098" s="682"/>
      <c r="K1098" s="682"/>
      <c r="L1098" s="683"/>
      <c r="M1098" s="684"/>
      <c r="N1098" s="758">
        <v>10</v>
      </c>
      <c r="O1098" s="991">
        <v>10</v>
      </c>
      <c r="P1098" s="991">
        <f t="shared" si="118"/>
        <v>0</v>
      </c>
      <c r="Q1098" s="787"/>
      <c r="R1098" s="873">
        <v>68.2</v>
      </c>
      <c r="S1098" s="760">
        <f t="shared" si="119"/>
        <v>682</v>
      </c>
      <c r="T1098" s="786"/>
      <c r="U1098" s="960"/>
      <c r="W1098" s="686"/>
    </row>
    <row r="1099" spans="1:23" ht="21" customHeight="1">
      <c r="B1099" s="686" t="s">
        <v>1983</v>
      </c>
      <c r="C1099" s="782" t="s">
        <v>1983</v>
      </c>
      <c r="D1099" s="783" t="s">
        <v>372</v>
      </c>
      <c r="E1099" s="784" t="s">
        <v>372</v>
      </c>
      <c r="F1099" s="681">
        <v>15</v>
      </c>
      <c r="G1099" s="682" t="s">
        <v>227</v>
      </c>
      <c r="H1099" s="682">
        <v>15</v>
      </c>
      <c r="I1099" s="682" t="s">
        <v>227</v>
      </c>
      <c r="J1099" s="682"/>
      <c r="K1099" s="682"/>
      <c r="L1099" s="683">
        <v>140</v>
      </c>
      <c r="M1099" s="684"/>
      <c r="N1099" s="758">
        <v>4</v>
      </c>
      <c r="O1099" s="991">
        <v>4</v>
      </c>
      <c r="P1099" s="991">
        <f t="shared" si="118"/>
        <v>0</v>
      </c>
      <c r="Q1099" s="787"/>
      <c r="R1099" s="873">
        <v>2734</v>
      </c>
      <c r="S1099" s="760">
        <f t="shared" si="119"/>
        <v>10936</v>
      </c>
      <c r="T1099" s="786"/>
      <c r="U1099" s="960"/>
      <c r="W1099" s="686"/>
    </row>
    <row r="1100" spans="1:23" ht="21" customHeight="1">
      <c r="A1100" s="686" t="s">
        <v>1311</v>
      </c>
      <c r="B1100" s="686" t="s">
        <v>1983</v>
      </c>
      <c r="C1100" s="782" t="s">
        <v>1983</v>
      </c>
      <c r="D1100" s="783" t="s">
        <v>1989</v>
      </c>
      <c r="E1100" s="784" t="s">
        <v>797</v>
      </c>
      <c r="F1100" s="681">
        <v>140</v>
      </c>
      <c r="G1100" s="682"/>
      <c r="H1100" s="682"/>
      <c r="I1100" s="682"/>
      <c r="J1100" s="682"/>
      <c r="K1100" s="682"/>
      <c r="L1100" s="683">
        <v>112</v>
      </c>
      <c r="M1100" s="684"/>
      <c r="N1100" s="758">
        <v>1</v>
      </c>
      <c r="O1100" s="991">
        <v>1</v>
      </c>
      <c r="P1100" s="991">
        <f t="shared" si="118"/>
        <v>0</v>
      </c>
      <c r="Q1100" s="785">
        <f>3.14156295*(F1100/2)^2*L1100*0.00000785*N1100</f>
        <v>13.534104513636001</v>
      </c>
      <c r="R1100" s="873">
        <v>990</v>
      </c>
      <c r="S1100" s="760">
        <f>Q1100*R1100</f>
        <v>13398.763468499641</v>
      </c>
      <c r="T1100" s="786"/>
      <c r="U1100" s="960"/>
      <c r="W1100" s="686"/>
    </row>
    <row r="1101" spans="1:23" ht="21" customHeight="1">
      <c r="A1101" s="686" t="s">
        <v>1311</v>
      </c>
      <c r="B1101" s="686" t="s">
        <v>1983</v>
      </c>
      <c r="C1101" s="782" t="s">
        <v>1983</v>
      </c>
      <c r="D1101" s="783" t="s">
        <v>1989</v>
      </c>
      <c r="E1101" s="784" t="s">
        <v>797</v>
      </c>
      <c r="F1101" s="681">
        <v>140</v>
      </c>
      <c r="G1101" s="682"/>
      <c r="H1101" s="682"/>
      <c r="I1101" s="682"/>
      <c r="J1101" s="682"/>
      <c r="K1101" s="682"/>
      <c r="L1101" s="683">
        <v>160</v>
      </c>
      <c r="M1101" s="684"/>
      <c r="N1101" s="758">
        <v>1</v>
      </c>
      <c r="O1101" s="991">
        <v>1</v>
      </c>
      <c r="P1101" s="991">
        <f t="shared" si="118"/>
        <v>0</v>
      </c>
      <c r="Q1101" s="785">
        <f>3.14156295*(F1101/2)^2*L1101*0.00000785*N1101</f>
        <v>19.334435019479997</v>
      </c>
      <c r="R1101" s="873">
        <v>990</v>
      </c>
      <c r="S1101" s="760">
        <f>Q1101*R1101</f>
        <v>19141.090669285197</v>
      </c>
      <c r="T1101" s="786"/>
      <c r="U1101" s="960"/>
      <c r="W1101" s="686"/>
    </row>
    <row r="1102" spans="1:23" ht="21" customHeight="1">
      <c r="A1102" s="686" t="s">
        <v>1303</v>
      </c>
      <c r="B1102" s="686" t="s">
        <v>1983</v>
      </c>
      <c r="C1102" s="782" t="s">
        <v>1983</v>
      </c>
      <c r="D1102" s="783" t="s">
        <v>1989</v>
      </c>
      <c r="E1102" s="784" t="s">
        <v>798</v>
      </c>
      <c r="F1102" s="681" t="s">
        <v>330</v>
      </c>
      <c r="G1102" s="682" t="s">
        <v>227</v>
      </c>
      <c r="H1102" s="682" t="s">
        <v>357</v>
      </c>
      <c r="I1102" s="682"/>
      <c r="J1102" s="682"/>
      <c r="K1102" s="682"/>
      <c r="L1102" s="683"/>
      <c r="M1102" s="684"/>
      <c r="N1102" s="758">
        <v>10</v>
      </c>
      <c r="O1102" s="991">
        <v>10</v>
      </c>
      <c r="P1102" s="991">
        <f t="shared" si="118"/>
        <v>0</v>
      </c>
      <c r="Q1102" s="787"/>
      <c r="R1102" s="873">
        <v>463</v>
      </c>
      <c r="S1102" s="760">
        <f>N1102*R1102</f>
        <v>4630</v>
      </c>
      <c r="T1102" s="786"/>
      <c r="U1102" s="960"/>
      <c r="W1102" s="686"/>
    </row>
    <row r="1103" spans="1:23" ht="21" customHeight="1">
      <c r="A1103" s="686" t="s">
        <v>1233</v>
      </c>
      <c r="B1103" s="686" t="s">
        <v>1983</v>
      </c>
      <c r="C1103" s="782" t="s">
        <v>1983</v>
      </c>
      <c r="D1103" s="783" t="s">
        <v>1989</v>
      </c>
      <c r="E1103" s="784" t="s">
        <v>800</v>
      </c>
      <c r="F1103" s="681" t="s">
        <v>330</v>
      </c>
      <c r="G1103" s="682"/>
      <c r="H1103" s="682"/>
      <c r="I1103" s="682"/>
      <c r="J1103" s="682"/>
      <c r="K1103" s="682"/>
      <c r="L1103" s="683"/>
      <c r="M1103" s="684"/>
      <c r="N1103" s="758">
        <f>N1102</f>
        <v>10</v>
      </c>
      <c r="O1103" s="991">
        <v>10</v>
      </c>
      <c r="P1103" s="991">
        <f t="shared" si="118"/>
        <v>0</v>
      </c>
      <c r="Q1103" s="787"/>
      <c r="R1103" s="873">
        <v>14</v>
      </c>
      <c r="S1103" s="760">
        <f>N1103*R1103</f>
        <v>140</v>
      </c>
      <c r="T1103" s="786"/>
      <c r="U1103" s="960"/>
      <c r="W1103" s="686"/>
    </row>
    <row r="1104" spans="1:23" ht="21" customHeight="1">
      <c r="A1104" s="686" t="s">
        <v>1326</v>
      </c>
      <c r="B1104" s="686" t="s">
        <v>1983</v>
      </c>
      <c r="C1104" s="782" t="s">
        <v>1983</v>
      </c>
      <c r="D1104" s="783" t="s">
        <v>1989</v>
      </c>
      <c r="E1104" s="784" t="s">
        <v>801</v>
      </c>
      <c r="F1104" s="681" t="s">
        <v>330</v>
      </c>
      <c r="G1104" s="682"/>
      <c r="H1104" s="682"/>
      <c r="I1104" s="682"/>
      <c r="J1104" s="682"/>
      <c r="K1104" s="682"/>
      <c r="L1104" s="683"/>
      <c r="M1104" s="684"/>
      <c r="N1104" s="758">
        <f>N1102</f>
        <v>10</v>
      </c>
      <c r="O1104" s="991">
        <v>10</v>
      </c>
      <c r="P1104" s="991">
        <f t="shared" si="118"/>
        <v>0</v>
      </c>
      <c r="Q1104" s="787"/>
      <c r="R1104" s="873">
        <v>22.9</v>
      </c>
      <c r="S1104" s="760">
        <f>N1104*R1104</f>
        <v>229</v>
      </c>
      <c r="T1104" s="786"/>
      <c r="U1104" s="960"/>
      <c r="W1104" s="686"/>
    </row>
    <row r="1105" spans="1:23" ht="21" customHeight="1">
      <c r="A1105" s="686" t="s">
        <v>1284</v>
      </c>
      <c r="B1105" s="686" t="s">
        <v>1983</v>
      </c>
      <c r="C1105" s="782" t="s">
        <v>1983</v>
      </c>
      <c r="D1105" s="783" t="s">
        <v>1990</v>
      </c>
      <c r="E1105" s="784" t="s">
        <v>797</v>
      </c>
      <c r="F1105" s="681">
        <v>110</v>
      </c>
      <c r="G1105" s="682"/>
      <c r="H1105" s="682"/>
      <c r="I1105" s="682"/>
      <c r="J1105" s="682"/>
      <c r="K1105" s="682"/>
      <c r="L1105" s="683">
        <v>125</v>
      </c>
      <c r="M1105" s="684"/>
      <c r="N1105" s="758">
        <v>1</v>
      </c>
      <c r="O1105" s="991">
        <v>1</v>
      </c>
      <c r="P1105" s="991">
        <f t="shared" si="118"/>
        <v>0</v>
      </c>
      <c r="Q1105" s="785">
        <f>3.14156295*(F1105/2)^2*L1105*0.00000785*N1105</f>
        <v>9.3250424001796866</v>
      </c>
      <c r="R1105" s="873">
        <v>990</v>
      </c>
      <c r="S1105" s="760">
        <f>Q1105*R1105</f>
        <v>9231.7919761778903</v>
      </c>
      <c r="T1105" s="786"/>
      <c r="U1105" s="960"/>
      <c r="W1105" s="686"/>
    </row>
    <row r="1106" spans="1:23" ht="21" customHeight="1">
      <c r="A1106" s="686" t="s">
        <v>1324</v>
      </c>
      <c r="B1106" s="686" t="s">
        <v>1983</v>
      </c>
      <c r="C1106" s="782" t="s">
        <v>1983</v>
      </c>
      <c r="D1106" s="783" t="s">
        <v>1990</v>
      </c>
      <c r="E1106" s="784" t="s">
        <v>795</v>
      </c>
      <c r="F1106" s="681">
        <v>19</v>
      </c>
      <c r="G1106" s="682"/>
      <c r="H1106" s="682">
        <v>200</v>
      </c>
      <c r="I1106" s="682"/>
      <c r="J1106" s="682"/>
      <c r="K1106" s="682"/>
      <c r="L1106" s="683">
        <v>200</v>
      </c>
      <c r="M1106" s="684"/>
      <c r="N1106" s="758">
        <v>1</v>
      </c>
      <c r="O1106" s="991">
        <v>1</v>
      </c>
      <c r="P1106" s="991">
        <f t="shared" si="118"/>
        <v>0</v>
      </c>
      <c r="Q1106" s="785">
        <f>F1106*H1106*L1106*0.00000785*N1106</f>
        <v>5.9659999999999993</v>
      </c>
      <c r="R1106" s="873">
        <v>1044</v>
      </c>
      <c r="S1106" s="760">
        <f>Q1106*R1106</f>
        <v>6228.503999999999</v>
      </c>
      <c r="T1106" s="786"/>
      <c r="U1106" s="960"/>
      <c r="W1106" s="686"/>
    </row>
    <row r="1107" spans="1:23" ht="21" customHeight="1">
      <c r="A1107" s="686" t="s">
        <v>1303</v>
      </c>
      <c r="B1107" s="686" t="s">
        <v>1983</v>
      </c>
      <c r="C1107" s="782" t="s">
        <v>1983</v>
      </c>
      <c r="D1107" s="783" t="s">
        <v>1990</v>
      </c>
      <c r="E1107" s="784" t="s">
        <v>798</v>
      </c>
      <c r="F1107" s="681" t="s">
        <v>330</v>
      </c>
      <c r="G1107" s="682" t="s">
        <v>227</v>
      </c>
      <c r="H1107" s="682" t="s">
        <v>357</v>
      </c>
      <c r="I1107" s="682"/>
      <c r="J1107" s="682"/>
      <c r="K1107" s="682"/>
      <c r="L1107" s="683"/>
      <c r="M1107" s="684"/>
      <c r="N1107" s="758">
        <v>5</v>
      </c>
      <c r="O1107" s="991">
        <v>5</v>
      </c>
      <c r="P1107" s="991">
        <f t="shared" si="118"/>
        <v>0</v>
      </c>
      <c r="Q1107" s="787"/>
      <c r="R1107" s="873">
        <v>463</v>
      </c>
      <c r="S1107" s="760">
        <f>N1107*R1107</f>
        <v>2315</v>
      </c>
      <c r="T1107" s="786"/>
      <c r="U1107" s="960"/>
      <c r="W1107" s="686"/>
    </row>
    <row r="1108" spans="1:23" ht="21" customHeight="1">
      <c r="A1108" s="686" t="s">
        <v>1233</v>
      </c>
      <c r="B1108" s="686" t="s">
        <v>1983</v>
      </c>
      <c r="C1108" s="782" t="s">
        <v>1983</v>
      </c>
      <c r="D1108" s="783" t="s">
        <v>1990</v>
      </c>
      <c r="E1108" s="784" t="s">
        <v>800</v>
      </c>
      <c r="F1108" s="681" t="s">
        <v>330</v>
      </c>
      <c r="G1108" s="682"/>
      <c r="H1108" s="682"/>
      <c r="I1108" s="682"/>
      <c r="J1108" s="682"/>
      <c r="K1108" s="682"/>
      <c r="L1108" s="683"/>
      <c r="M1108" s="684"/>
      <c r="N1108" s="758">
        <v>5</v>
      </c>
      <c r="O1108" s="991">
        <v>5</v>
      </c>
      <c r="P1108" s="991">
        <f t="shared" si="118"/>
        <v>0</v>
      </c>
      <c r="Q1108" s="787"/>
      <c r="R1108" s="873">
        <v>14</v>
      </c>
      <c r="S1108" s="760">
        <f>N1108*R1108</f>
        <v>70</v>
      </c>
      <c r="T1108" s="786"/>
      <c r="U1108" s="960"/>
      <c r="W1108" s="686"/>
    </row>
    <row r="1109" spans="1:23" ht="21" customHeight="1">
      <c r="A1109" s="686" t="s">
        <v>1326</v>
      </c>
      <c r="B1109" s="686" t="s">
        <v>1983</v>
      </c>
      <c r="C1109" s="782" t="s">
        <v>1983</v>
      </c>
      <c r="D1109" s="783" t="s">
        <v>1990</v>
      </c>
      <c r="E1109" s="784" t="s">
        <v>801</v>
      </c>
      <c r="F1109" s="681" t="s">
        <v>330</v>
      </c>
      <c r="G1109" s="682"/>
      <c r="H1109" s="682"/>
      <c r="I1109" s="682"/>
      <c r="J1109" s="682"/>
      <c r="K1109" s="682"/>
      <c r="L1109" s="683"/>
      <c r="M1109" s="684"/>
      <c r="N1109" s="758">
        <v>5</v>
      </c>
      <c r="O1109" s="991">
        <v>5</v>
      </c>
      <c r="P1109" s="991">
        <f t="shared" si="118"/>
        <v>0</v>
      </c>
      <c r="Q1109" s="787"/>
      <c r="R1109" s="873">
        <v>22.9</v>
      </c>
      <c r="S1109" s="760">
        <f>N1109*R1109</f>
        <v>114.5</v>
      </c>
      <c r="T1109" s="786"/>
      <c r="U1109" s="960"/>
      <c r="W1109" s="686"/>
    </row>
    <row r="1110" spans="1:23" ht="21" customHeight="1">
      <c r="A1110" s="686" t="s">
        <v>1387</v>
      </c>
      <c r="B1110" s="686" t="s">
        <v>1983</v>
      </c>
      <c r="C1110" s="782" t="s">
        <v>1983</v>
      </c>
      <c r="D1110" s="783" t="s">
        <v>1990</v>
      </c>
      <c r="E1110" s="784" t="s">
        <v>798</v>
      </c>
      <c r="F1110" s="681" t="s">
        <v>330</v>
      </c>
      <c r="G1110" s="682" t="s">
        <v>227</v>
      </c>
      <c r="H1110" s="682" t="s">
        <v>585</v>
      </c>
      <c r="I1110" s="682"/>
      <c r="J1110" s="682"/>
      <c r="K1110" s="682"/>
      <c r="L1110" s="683"/>
      <c r="M1110" s="684"/>
      <c r="N1110" s="758">
        <v>2</v>
      </c>
      <c r="O1110" s="991">
        <v>2</v>
      </c>
      <c r="P1110" s="991">
        <f t="shared" si="118"/>
        <v>0</v>
      </c>
      <c r="Q1110" s="787"/>
      <c r="R1110" s="873">
        <v>216.7</v>
      </c>
      <c r="S1110" s="760">
        <f>N1110*R1110</f>
        <v>433.4</v>
      </c>
      <c r="T1110" s="786"/>
      <c r="U1110" s="960"/>
      <c r="W1110" s="686"/>
    </row>
    <row r="1111" spans="1:23" ht="21" customHeight="1">
      <c r="A1111" s="686" t="s">
        <v>1346</v>
      </c>
      <c r="B1111" s="686" t="s">
        <v>1991</v>
      </c>
      <c r="C1111" s="782" t="s">
        <v>1991</v>
      </c>
      <c r="D1111" s="783" t="s">
        <v>1992</v>
      </c>
      <c r="E1111" s="784" t="s">
        <v>797</v>
      </c>
      <c r="F1111" s="681">
        <v>70</v>
      </c>
      <c r="G1111" s="682" t="s">
        <v>227</v>
      </c>
      <c r="H1111" s="682"/>
      <c r="I1111" s="682"/>
      <c r="J1111" s="682"/>
      <c r="K1111" s="682"/>
      <c r="L1111" s="683">
        <v>1530</v>
      </c>
      <c r="M1111" s="684"/>
      <c r="N1111" s="758">
        <v>1</v>
      </c>
      <c r="O1111" s="991">
        <v>1</v>
      </c>
      <c r="P1111" s="991">
        <f t="shared" si="118"/>
        <v>0</v>
      </c>
      <c r="Q1111" s="785">
        <f>3.14156295*(F1111/2)^2*L1111*0.00000785*N1111</f>
        <v>46.221383718444372</v>
      </c>
      <c r="R1111" s="873">
        <v>990</v>
      </c>
      <c r="S1111" s="760">
        <f>Q1111*R1111</f>
        <v>45759.169881259928</v>
      </c>
      <c r="T1111" s="786"/>
      <c r="U1111" s="960"/>
      <c r="W1111" s="686"/>
    </row>
    <row r="1112" spans="1:23" ht="21" customHeight="1">
      <c r="A1112" s="686" t="s">
        <v>1383</v>
      </c>
      <c r="B1112" s="686" t="s">
        <v>1991</v>
      </c>
      <c r="C1112" s="782" t="s">
        <v>1991</v>
      </c>
      <c r="D1112" s="783" t="s">
        <v>1985</v>
      </c>
      <c r="E1112" s="784" t="s">
        <v>798</v>
      </c>
      <c r="F1112" s="681" t="s">
        <v>584</v>
      </c>
      <c r="G1112" s="682" t="s">
        <v>227</v>
      </c>
      <c r="H1112" s="682" t="s">
        <v>585</v>
      </c>
      <c r="I1112" s="682"/>
      <c r="J1112" s="682"/>
      <c r="K1112" s="682"/>
      <c r="L1112" s="683"/>
      <c r="M1112" s="684"/>
      <c r="N1112" s="758">
        <f>N1116*2</f>
        <v>4</v>
      </c>
      <c r="O1112" s="991">
        <v>4</v>
      </c>
      <c r="P1112" s="991">
        <f t="shared" si="118"/>
        <v>0</v>
      </c>
      <c r="Q1112" s="787"/>
      <c r="R1112" s="873">
        <v>702.9</v>
      </c>
      <c r="S1112" s="760">
        <f t="shared" ref="S1112:S1123" si="120">N1112*R1112</f>
        <v>2811.6</v>
      </c>
      <c r="T1112" s="786"/>
      <c r="U1112" s="960"/>
      <c r="W1112" s="686"/>
    </row>
    <row r="1113" spans="1:23" ht="21" customHeight="1">
      <c r="A1113" s="686" t="s">
        <v>1384</v>
      </c>
      <c r="B1113" s="686" t="s">
        <v>1991</v>
      </c>
      <c r="C1113" s="782" t="s">
        <v>1991</v>
      </c>
      <c r="D1113" s="783" t="s">
        <v>799</v>
      </c>
      <c r="E1113" s="784" t="s">
        <v>799</v>
      </c>
      <c r="F1113" s="681" t="s">
        <v>584</v>
      </c>
      <c r="G1113" s="682"/>
      <c r="H1113" s="682"/>
      <c r="I1113" s="682"/>
      <c r="J1113" s="682"/>
      <c r="K1113" s="682"/>
      <c r="L1113" s="683"/>
      <c r="M1113" s="684"/>
      <c r="N1113" s="758">
        <f>N1112</f>
        <v>4</v>
      </c>
      <c r="O1113" s="991">
        <v>4</v>
      </c>
      <c r="P1113" s="991">
        <f t="shared" si="118"/>
        <v>0</v>
      </c>
      <c r="Q1113" s="787"/>
      <c r="R1113" s="873">
        <v>158.4</v>
      </c>
      <c r="S1113" s="760">
        <f t="shared" si="120"/>
        <v>633.6</v>
      </c>
      <c r="T1113" s="786"/>
      <c r="U1113" s="960"/>
      <c r="W1113" s="686"/>
    </row>
    <row r="1114" spans="1:23" ht="21" customHeight="1">
      <c r="A1114" s="686" t="s">
        <v>1385</v>
      </c>
      <c r="B1114" s="686" t="s">
        <v>1991</v>
      </c>
      <c r="C1114" s="782" t="s">
        <v>1991</v>
      </c>
      <c r="D1114" s="783" t="s">
        <v>800</v>
      </c>
      <c r="E1114" s="784" t="s">
        <v>800</v>
      </c>
      <c r="F1114" s="681" t="s">
        <v>584</v>
      </c>
      <c r="G1114" s="682"/>
      <c r="H1114" s="682"/>
      <c r="I1114" s="682"/>
      <c r="J1114" s="682"/>
      <c r="K1114" s="682"/>
      <c r="L1114" s="683"/>
      <c r="M1114" s="684"/>
      <c r="N1114" s="758">
        <f>N1112</f>
        <v>4</v>
      </c>
      <c r="O1114" s="991">
        <v>4</v>
      </c>
      <c r="P1114" s="991">
        <f t="shared" si="118"/>
        <v>0</v>
      </c>
      <c r="Q1114" s="787"/>
      <c r="R1114" s="873">
        <v>51.16</v>
      </c>
      <c r="S1114" s="760">
        <f t="shared" si="120"/>
        <v>204.64</v>
      </c>
      <c r="T1114" s="786"/>
      <c r="U1114" s="960"/>
      <c r="W1114" s="686"/>
    </row>
    <row r="1115" spans="1:23" ht="21" customHeight="1">
      <c r="A1115" s="686" t="s">
        <v>1386</v>
      </c>
      <c r="B1115" s="686" t="s">
        <v>1991</v>
      </c>
      <c r="C1115" s="782" t="s">
        <v>1991</v>
      </c>
      <c r="D1115" s="783" t="s">
        <v>801</v>
      </c>
      <c r="E1115" s="784" t="s">
        <v>801</v>
      </c>
      <c r="F1115" s="681" t="s">
        <v>584</v>
      </c>
      <c r="G1115" s="682"/>
      <c r="H1115" s="682"/>
      <c r="I1115" s="682"/>
      <c r="J1115" s="682"/>
      <c r="K1115" s="682"/>
      <c r="L1115" s="683"/>
      <c r="M1115" s="684"/>
      <c r="N1115" s="758">
        <f>N1112*2</f>
        <v>8</v>
      </c>
      <c r="O1115" s="991">
        <v>8</v>
      </c>
      <c r="P1115" s="991">
        <f t="shared" si="118"/>
        <v>0</v>
      </c>
      <c r="Q1115" s="787"/>
      <c r="R1115" s="873">
        <v>59.5</v>
      </c>
      <c r="S1115" s="760">
        <f t="shared" si="120"/>
        <v>476</v>
      </c>
      <c r="T1115" s="786"/>
      <c r="U1115" s="960"/>
      <c r="W1115" s="686"/>
    </row>
    <row r="1116" spans="1:23" ht="21" customHeight="1">
      <c r="B1116" s="686" t="s">
        <v>1991</v>
      </c>
      <c r="C1116" s="782" t="s">
        <v>1991</v>
      </c>
      <c r="D1116" s="783" t="s">
        <v>1897</v>
      </c>
      <c r="E1116" s="784" t="s">
        <v>802</v>
      </c>
      <c r="F1116" s="681" t="s">
        <v>586</v>
      </c>
      <c r="G1116" s="682"/>
      <c r="H1116" s="682"/>
      <c r="I1116" s="682"/>
      <c r="J1116" s="682"/>
      <c r="K1116" s="682"/>
      <c r="L1116" s="683"/>
      <c r="M1116" s="684"/>
      <c r="N1116" s="758">
        <v>2</v>
      </c>
      <c r="O1116" s="991">
        <v>2</v>
      </c>
      <c r="P1116" s="991">
        <f t="shared" si="118"/>
        <v>0</v>
      </c>
      <c r="Q1116" s="787"/>
      <c r="R1116" s="873">
        <v>82396</v>
      </c>
      <c r="S1116" s="760">
        <f t="shared" si="120"/>
        <v>164792</v>
      </c>
      <c r="T1116" s="786"/>
      <c r="U1116" s="960"/>
      <c r="W1116" s="686"/>
    </row>
    <row r="1117" spans="1:23" ht="21" customHeight="1">
      <c r="A1117" s="686" t="s">
        <v>1315</v>
      </c>
      <c r="B1117" s="686" t="s">
        <v>1991</v>
      </c>
      <c r="C1117" s="782" t="s">
        <v>1991</v>
      </c>
      <c r="D1117" s="783" t="s">
        <v>1985</v>
      </c>
      <c r="E1117" s="784" t="s">
        <v>798</v>
      </c>
      <c r="F1117" s="681" t="s">
        <v>330</v>
      </c>
      <c r="G1117" s="682" t="s">
        <v>227</v>
      </c>
      <c r="H1117" s="682" t="s">
        <v>345</v>
      </c>
      <c r="I1117" s="682"/>
      <c r="J1117" s="682"/>
      <c r="K1117" s="682"/>
      <c r="L1117" s="683"/>
      <c r="M1117" s="684"/>
      <c r="N1117" s="758">
        <v>2</v>
      </c>
      <c r="O1117" s="991">
        <v>2</v>
      </c>
      <c r="P1117" s="991">
        <f t="shared" si="118"/>
        <v>0</v>
      </c>
      <c r="Q1117" s="787"/>
      <c r="R1117" s="873">
        <v>124.3</v>
      </c>
      <c r="S1117" s="760">
        <f t="shared" si="120"/>
        <v>248.6</v>
      </c>
      <c r="T1117" s="786"/>
      <c r="U1117" s="960"/>
      <c r="W1117" s="686"/>
    </row>
    <row r="1118" spans="1:23" ht="21" customHeight="1">
      <c r="A1118" s="686" t="s">
        <v>1233</v>
      </c>
      <c r="B1118" s="686" t="s">
        <v>1991</v>
      </c>
      <c r="C1118" s="782" t="s">
        <v>1991</v>
      </c>
      <c r="D1118" s="783" t="s">
        <v>800</v>
      </c>
      <c r="E1118" s="784" t="s">
        <v>800</v>
      </c>
      <c r="F1118" s="681" t="s">
        <v>330</v>
      </c>
      <c r="G1118" s="682"/>
      <c r="H1118" s="682"/>
      <c r="I1118" s="682"/>
      <c r="J1118" s="682"/>
      <c r="K1118" s="682"/>
      <c r="L1118" s="683"/>
      <c r="M1118" s="684"/>
      <c r="N1118" s="758">
        <v>2</v>
      </c>
      <c r="O1118" s="991">
        <v>2</v>
      </c>
      <c r="P1118" s="991">
        <f t="shared" si="118"/>
        <v>0</v>
      </c>
      <c r="Q1118" s="787"/>
      <c r="R1118" s="873">
        <v>14</v>
      </c>
      <c r="S1118" s="760">
        <f t="shared" si="120"/>
        <v>28</v>
      </c>
      <c r="T1118" s="786"/>
      <c r="U1118" s="960"/>
      <c r="W1118" s="686"/>
    </row>
    <row r="1119" spans="1:23" ht="21" customHeight="1">
      <c r="B1119" s="686" t="s">
        <v>1991</v>
      </c>
      <c r="C1119" s="782" t="s">
        <v>1991</v>
      </c>
      <c r="D1119" s="783" t="s">
        <v>1832</v>
      </c>
      <c r="E1119" s="784" t="s">
        <v>805</v>
      </c>
      <c r="F1119" s="681" t="s">
        <v>383</v>
      </c>
      <c r="G1119" s="682" t="s">
        <v>227</v>
      </c>
      <c r="H1119" s="682" t="s">
        <v>590</v>
      </c>
      <c r="I1119" s="682"/>
      <c r="J1119" s="682" t="s">
        <v>1833</v>
      </c>
      <c r="K1119" s="682"/>
      <c r="L1119" s="683"/>
      <c r="M1119" s="684"/>
      <c r="N1119" s="758">
        <v>1</v>
      </c>
      <c r="O1119" s="991">
        <v>1</v>
      </c>
      <c r="P1119" s="991">
        <f t="shared" si="118"/>
        <v>0</v>
      </c>
      <c r="Q1119" s="858" t="s">
        <v>806</v>
      </c>
      <c r="R1119" s="873">
        <v>118740</v>
      </c>
      <c r="S1119" s="760">
        <f t="shared" si="120"/>
        <v>118740</v>
      </c>
      <c r="T1119" s="786"/>
      <c r="U1119" s="960"/>
      <c r="W1119" s="686"/>
    </row>
    <row r="1120" spans="1:23" ht="21" customHeight="1">
      <c r="B1120" s="686" t="s">
        <v>1991</v>
      </c>
      <c r="C1120" s="782" t="s">
        <v>1991</v>
      </c>
      <c r="D1120" s="783" t="s">
        <v>1832</v>
      </c>
      <c r="E1120" s="784" t="s">
        <v>805</v>
      </c>
      <c r="F1120" s="681" t="s">
        <v>383</v>
      </c>
      <c r="G1120" s="682" t="s">
        <v>227</v>
      </c>
      <c r="H1120" s="682" t="s">
        <v>588</v>
      </c>
      <c r="I1120" s="682"/>
      <c r="J1120" s="682" t="s">
        <v>1833</v>
      </c>
      <c r="K1120" s="682"/>
      <c r="L1120" s="683"/>
      <c r="M1120" s="684"/>
      <c r="N1120" s="758">
        <v>1</v>
      </c>
      <c r="O1120" s="991">
        <v>1</v>
      </c>
      <c r="P1120" s="991">
        <f t="shared" si="118"/>
        <v>0</v>
      </c>
      <c r="Q1120" s="858" t="s">
        <v>806</v>
      </c>
      <c r="R1120" s="873">
        <v>151870</v>
      </c>
      <c r="S1120" s="760">
        <f t="shared" si="120"/>
        <v>151870</v>
      </c>
      <c r="T1120" s="786"/>
      <c r="U1120" s="960"/>
      <c r="W1120" s="686"/>
    </row>
    <row r="1121" spans="1:23" ht="21" customHeight="1">
      <c r="A1121" s="686" t="s">
        <v>1253</v>
      </c>
      <c r="B1121" s="686" t="s">
        <v>1991</v>
      </c>
      <c r="C1121" s="782" t="s">
        <v>1991</v>
      </c>
      <c r="D1121" s="783" t="s">
        <v>1988</v>
      </c>
      <c r="E1121" s="784" t="s">
        <v>807</v>
      </c>
      <c r="F1121" s="681" t="s">
        <v>330</v>
      </c>
      <c r="G1121" s="682" t="s">
        <v>227</v>
      </c>
      <c r="H1121" s="682" t="s">
        <v>340</v>
      </c>
      <c r="I1121" s="682"/>
      <c r="J1121" s="682"/>
      <c r="K1121" s="682"/>
      <c r="L1121" s="683"/>
      <c r="M1121" s="684"/>
      <c r="N1121" s="758">
        <v>6</v>
      </c>
      <c r="O1121" s="991">
        <v>6</v>
      </c>
      <c r="P1121" s="991">
        <f t="shared" si="118"/>
        <v>0</v>
      </c>
      <c r="Q1121" s="787"/>
      <c r="R1121" s="873">
        <v>68.2</v>
      </c>
      <c r="S1121" s="760">
        <f t="shared" si="120"/>
        <v>409.20000000000005</v>
      </c>
      <c r="T1121" s="786"/>
      <c r="U1121" s="960"/>
      <c r="W1121" s="686"/>
    </row>
    <row r="1122" spans="1:23" ht="21" customHeight="1">
      <c r="A1122" s="686" t="s">
        <v>1253</v>
      </c>
      <c r="B1122" s="686" t="s">
        <v>1991</v>
      </c>
      <c r="C1122" s="782" t="s">
        <v>1991</v>
      </c>
      <c r="D1122" s="783" t="s">
        <v>1988</v>
      </c>
      <c r="E1122" s="784" t="s">
        <v>807</v>
      </c>
      <c r="F1122" s="681" t="s">
        <v>330</v>
      </c>
      <c r="G1122" s="682" t="s">
        <v>227</v>
      </c>
      <c r="H1122" s="682" t="s">
        <v>348</v>
      </c>
      <c r="I1122" s="682"/>
      <c r="J1122" s="682"/>
      <c r="K1122" s="682"/>
      <c r="L1122" s="683"/>
      <c r="M1122" s="684"/>
      <c r="N1122" s="758">
        <v>6</v>
      </c>
      <c r="O1122" s="991">
        <v>6</v>
      </c>
      <c r="P1122" s="991">
        <f t="shared" si="118"/>
        <v>0</v>
      </c>
      <c r="Q1122" s="787"/>
      <c r="R1122" s="873">
        <v>68.2</v>
      </c>
      <c r="S1122" s="760">
        <f t="shared" si="120"/>
        <v>409.20000000000005</v>
      </c>
      <c r="T1122" s="786"/>
      <c r="U1122" s="960"/>
      <c r="W1122" s="686"/>
    </row>
    <row r="1123" spans="1:23" ht="21" customHeight="1">
      <c r="B1123" s="686" t="s">
        <v>1991</v>
      </c>
      <c r="C1123" s="782" t="s">
        <v>1991</v>
      </c>
      <c r="D1123" s="783" t="s">
        <v>372</v>
      </c>
      <c r="E1123" s="784" t="s">
        <v>372</v>
      </c>
      <c r="F1123" s="681">
        <v>15</v>
      </c>
      <c r="G1123" s="682" t="s">
        <v>227</v>
      </c>
      <c r="H1123" s="682">
        <v>15</v>
      </c>
      <c r="I1123" s="682" t="s">
        <v>227</v>
      </c>
      <c r="J1123" s="682"/>
      <c r="K1123" s="682"/>
      <c r="L1123" s="683">
        <v>100</v>
      </c>
      <c r="M1123" s="684"/>
      <c r="N1123" s="758">
        <v>3</v>
      </c>
      <c r="O1123" s="991">
        <v>3</v>
      </c>
      <c r="P1123" s="991">
        <f t="shared" si="118"/>
        <v>0</v>
      </c>
      <c r="Q1123" s="787"/>
      <c r="R1123" s="873">
        <v>1953</v>
      </c>
      <c r="S1123" s="760">
        <f t="shared" si="120"/>
        <v>5859</v>
      </c>
      <c r="T1123" s="786"/>
      <c r="U1123" s="960"/>
      <c r="W1123" s="686"/>
    </row>
    <row r="1124" spans="1:23" ht="21" customHeight="1">
      <c r="A1124" s="686" t="s">
        <v>1311</v>
      </c>
      <c r="B1124" s="686" t="s">
        <v>1991</v>
      </c>
      <c r="C1124" s="782" t="s">
        <v>1991</v>
      </c>
      <c r="D1124" s="783" t="s">
        <v>1989</v>
      </c>
      <c r="E1124" s="784" t="s">
        <v>797</v>
      </c>
      <c r="F1124" s="681">
        <v>140</v>
      </c>
      <c r="G1124" s="682"/>
      <c r="H1124" s="682"/>
      <c r="I1124" s="682"/>
      <c r="J1124" s="682"/>
      <c r="K1124" s="682"/>
      <c r="L1124" s="683">
        <v>112</v>
      </c>
      <c r="M1124" s="684"/>
      <c r="N1124" s="758">
        <v>1</v>
      </c>
      <c r="O1124" s="991">
        <v>1</v>
      </c>
      <c r="P1124" s="991">
        <f t="shared" si="118"/>
        <v>0</v>
      </c>
      <c r="Q1124" s="785">
        <f>3.14156295*(F1124/2)^2*L1124*0.00000785*N1124</f>
        <v>13.534104513636001</v>
      </c>
      <c r="R1124" s="873">
        <v>990</v>
      </c>
      <c r="S1124" s="760">
        <f>Q1124*R1124</f>
        <v>13398.763468499641</v>
      </c>
      <c r="T1124" s="786"/>
      <c r="U1124" s="960"/>
      <c r="W1124" s="686"/>
    </row>
    <row r="1125" spans="1:23" ht="21" customHeight="1">
      <c r="A1125" s="686" t="s">
        <v>1303</v>
      </c>
      <c r="B1125" s="686" t="s">
        <v>1991</v>
      </c>
      <c r="C1125" s="782" t="s">
        <v>1991</v>
      </c>
      <c r="D1125" s="783" t="s">
        <v>1989</v>
      </c>
      <c r="E1125" s="784" t="s">
        <v>798</v>
      </c>
      <c r="F1125" s="681" t="s">
        <v>330</v>
      </c>
      <c r="G1125" s="682" t="s">
        <v>227</v>
      </c>
      <c r="H1125" s="682" t="s">
        <v>357</v>
      </c>
      <c r="I1125" s="682"/>
      <c r="J1125" s="682"/>
      <c r="K1125" s="682"/>
      <c r="L1125" s="683"/>
      <c r="M1125" s="684"/>
      <c r="N1125" s="758">
        <v>5</v>
      </c>
      <c r="O1125" s="991">
        <v>5</v>
      </c>
      <c r="P1125" s="991">
        <f t="shared" si="118"/>
        <v>0</v>
      </c>
      <c r="Q1125" s="787"/>
      <c r="R1125" s="873">
        <v>463</v>
      </c>
      <c r="S1125" s="760">
        <f>N1125*R1125</f>
        <v>2315</v>
      </c>
      <c r="T1125" s="786"/>
      <c r="U1125" s="960"/>
      <c r="W1125" s="686"/>
    </row>
    <row r="1126" spans="1:23" ht="21" customHeight="1">
      <c r="A1126" s="686" t="s">
        <v>1233</v>
      </c>
      <c r="B1126" s="686" t="s">
        <v>1991</v>
      </c>
      <c r="C1126" s="782" t="s">
        <v>1991</v>
      </c>
      <c r="D1126" s="783" t="s">
        <v>1989</v>
      </c>
      <c r="E1126" s="784" t="s">
        <v>800</v>
      </c>
      <c r="F1126" s="681" t="s">
        <v>330</v>
      </c>
      <c r="G1126" s="682"/>
      <c r="H1126" s="682"/>
      <c r="I1126" s="682"/>
      <c r="J1126" s="682"/>
      <c r="K1126" s="682"/>
      <c r="L1126" s="683"/>
      <c r="M1126" s="684"/>
      <c r="N1126" s="758">
        <f>N1125</f>
        <v>5</v>
      </c>
      <c r="O1126" s="991">
        <v>5</v>
      </c>
      <c r="P1126" s="991">
        <f t="shared" si="118"/>
        <v>0</v>
      </c>
      <c r="Q1126" s="787"/>
      <c r="R1126" s="873">
        <v>14</v>
      </c>
      <c r="S1126" s="760">
        <f>N1126*R1126</f>
        <v>70</v>
      </c>
      <c r="T1126" s="786"/>
      <c r="U1126" s="960"/>
      <c r="W1126" s="686"/>
    </row>
    <row r="1127" spans="1:23" ht="21" customHeight="1">
      <c r="A1127" s="686" t="s">
        <v>1326</v>
      </c>
      <c r="B1127" s="686" t="s">
        <v>1991</v>
      </c>
      <c r="C1127" s="782" t="s">
        <v>1991</v>
      </c>
      <c r="D1127" s="783" t="s">
        <v>1989</v>
      </c>
      <c r="E1127" s="784" t="s">
        <v>801</v>
      </c>
      <c r="F1127" s="681" t="s">
        <v>330</v>
      </c>
      <c r="G1127" s="682"/>
      <c r="H1127" s="682"/>
      <c r="I1127" s="682"/>
      <c r="J1127" s="682"/>
      <c r="K1127" s="682"/>
      <c r="L1127" s="683"/>
      <c r="M1127" s="684"/>
      <c r="N1127" s="758">
        <f>N1125</f>
        <v>5</v>
      </c>
      <c r="O1127" s="991">
        <v>5</v>
      </c>
      <c r="P1127" s="991">
        <f t="shared" si="118"/>
        <v>0</v>
      </c>
      <c r="Q1127" s="787"/>
      <c r="R1127" s="873">
        <v>22.9</v>
      </c>
      <c r="S1127" s="760">
        <f>N1127*R1127</f>
        <v>114.5</v>
      </c>
      <c r="T1127" s="786"/>
      <c r="U1127" s="960"/>
      <c r="W1127" s="686"/>
    </row>
    <row r="1128" spans="1:23" ht="21" customHeight="1">
      <c r="A1128" s="686" t="s">
        <v>1284</v>
      </c>
      <c r="B1128" s="686" t="s">
        <v>1991</v>
      </c>
      <c r="C1128" s="782" t="s">
        <v>1991</v>
      </c>
      <c r="D1128" s="783" t="s">
        <v>1990</v>
      </c>
      <c r="E1128" s="784" t="s">
        <v>797</v>
      </c>
      <c r="F1128" s="681">
        <v>110</v>
      </c>
      <c r="G1128" s="682"/>
      <c r="H1128" s="682"/>
      <c r="I1128" s="682"/>
      <c r="J1128" s="682"/>
      <c r="K1128" s="682"/>
      <c r="L1128" s="683">
        <v>125</v>
      </c>
      <c r="M1128" s="684"/>
      <c r="N1128" s="758">
        <v>1</v>
      </c>
      <c r="O1128" s="991">
        <v>1</v>
      </c>
      <c r="P1128" s="991">
        <f t="shared" si="118"/>
        <v>0</v>
      </c>
      <c r="Q1128" s="785">
        <f>3.14156295*(F1128/2)^2*L1128*0.00000785*N1128</f>
        <v>9.3250424001796866</v>
      </c>
      <c r="R1128" s="873">
        <v>990</v>
      </c>
      <c r="S1128" s="760">
        <f>Q1128*R1128</f>
        <v>9231.7919761778903</v>
      </c>
      <c r="T1128" s="786"/>
      <c r="U1128" s="960"/>
      <c r="W1128" s="686"/>
    </row>
    <row r="1129" spans="1:23" ht="21" customHeight="1">
      <c r="A1129" s="686" t="s">
        <v>1324</v>
      </c>
      <c r="B1129" s="686" t="s">
        <v>1991</v>
      </c>
      <c r="C1129" s="782" t="s">
        <v>1991</v>
      </c>
      <c r="D1129" s="783" t="s">
        <v>1990</v>
      </c>
      <c r="E1129" s="784" t="s">
        <v>795</v>
      </c>
      <c r="F1129" s="681">
        <v>19</v>
      </c>
      <c r="G1129" s="682"/>
      <c r="H1129" s="682">
        <v>200</v>
      </c>
      <c r="I1129" s="682"/>
      <c r="J1129" s="682"/>
      <c r="K1129" s="682"/>
      <c r="L1129" s="683">
        <v>200</v>
      </c>
      <c r="M1129" s="684"/>
      <c r="N1129" s="758">
        <v>1</v>
      </c>
      <c r="O1129" s="991">
        <v>1</v>
      </c>
      <c r="P1129" s="991">
        <f t="shared" si="118"/>
        <v>0</v>
      </c>
      <c r="Q1129" s="785">
        <f>F1129*H1129*L1129*0.00000785*N1129</f>
        <v>5.9659999999999993</v>
      </c>
      <c r="R1129" s="873">
        <v>1044</v>
      </c>
      <c r="S1129" s="760">
        <f>Q1129*R1129</f>
        <v>6228.503999999999</v>
      </c>
      <c r="T1129" s="786"/>
      <c r="U1129" s="960"/>
      <c r="W1129" s="686"/>
    </row>
    <row r="1130" spans="1:23" ht="21" customHeight="1">
      <c r="A1130" s="686" t="s">
        <v>1303</v>
      </c>
      <c r="B1130" s="686" t="s">
        <v>1991</v>
      </c>
      <c r="C1130" s="782" t="s">
        <v>1991</v>
      </c>
      <c r="D1130" s="783" t="s">
        <v>1990</v>
      </c>
      <c r="E1130" s="784" t="s">
        <v>798</v>
      </c>
      <c r="F1130" s="681" t="s">
        <v>330</v>
      </c>
      <c r="G1130" s="682" t="s">
        <v>227</v>
      </c>
      <c r="H1130" s="682" t="s">
        <v>357</v>
      </c>
      <c r="I1130" s="682"/>
      <c r="J1130" s="682"/>
      <c r="K1130" s="682"/>
      <c r="L1130" s="683"/>
      <c r="M1130" s="684"/>
      <c r="N1130" s="758">
        <v>5</v>
      </c>
      <c r="O1130" s="991">
        <v>5</v>
      </c>
      <c r="P1130" s="991">
        <f t="shared" si="118"/>
        <v>0</v>
      </c>
      <c r="Q1130" s="787"/>
      <c r="R1130" s="873">
        <v>463</v>
      </c>
      <c r="S1130" s="760">
        <f>N1130*R1130</f>
        <v>2315</v>
      </c>
      <c r="T1130" s="786"/>
      <c r="U1130" s="960"/>
      <c r="W1130" s="686"/>
    </row>
    <row r="1131" spans="1:23" ht="21" customHeight="1">
      <c r="A1131" s="686" t="s">
        <v>1233</v>
      </c>
      <c r="B1131" s="686" t="s">
        <v>1991</v>
      </c>
      <c r="C1131" s="782" t="s">
        <v>1991</v>
      </c>
      <c r="D1131" s="783" t="s">
        <v>1990</v>
      </c>
      <c r="E1131" s="784" t="s">
        <v>800</v>
      </c>
      <c r="F1131" s="681" t="s">
        <v>330</v>
      </c>
      <c r="G1131" s="682"/>
      <c r="H1131" s="682"/>
      <c r="I1131" s="682"/>
      <c r="J1131" s="682"/>
      <c r="K1131" s="682"/>
      <c r="L1131" s="683"/>
      <c r="M1131" s="684"/>
      <c r="N1131" s="758">
        <v>5</v>
      </c>
      <c r="O1131" s="991">
        <v>5</v>
      </c>
      <c r="P1131" s="991">
        <f t="shared" si="118"/>
        <v>0</v>
      </c>
      <c r="Q1131" s="787"/>
      <c r="R1131" s="873">
        <v>14</v>
      </c>
      <c r="S1131" s="760">
        <f>N1131*R1131</f>
        <v>70</v>
      </c>
      <c r="T1131" s="786"/>
      <c r="U1131" s="960"/>
      <c r="W1131" s="686"/>
    </row>
    <row r="1132" spans="1:23" ht="21" customHeight="1">
      <c r="A1132" s="686" t="s">
        <v>1326</v>
      </c>
      <c r="B1132" s="686" t="s">
        <v>1991</v>
      </c>
      <c r="C1132" s="782" t="s">
        <v>1991</v>
      </c>
      <c r="D1132" s="783" t="s">
        <v>1990</v>
      </c>
      <c r="E1132" s="784" t="s">
        <v>801</v>
      </c>
      <c r="F1132" s="681" t="s">
        <v>330</v>
      </c>
      <c r="G1132" s="682"/>
      <c r="H1132" s="682"/>
      <c r="I1132" s="682"/>
      <c r="J1132" s="682"/>
      <c r="K1132" s="682"/>
      <c r="L1132" s="683"/>
      <c r="M1132" s="684"/>
      <c r="N1132" s="758">
        <v>5</v>
      </c>
      <c r="O1132" s="991">
        <v>5</v>
      </c>
      <c r="P1132" s="991">
        <f t="shared" si="118"/>
        <v>0</v>
      </c>
      <c r="Q1132" s="787"/>
      <c r="R1132" s="873">
        <v>22.9</v>
      </c>
      <c r="S1132" s="760">
        <f>N1132*R1132</f>
        <v>114.5</v>
      </c>
      <c r="T1132" s="786"/>
      <c r="U1132" s="960"/>
      <c r="W1132" s="686"/>
    </row>
    <row r="1133" spans="1:23" ht="21" customHeight="1">
      <c r="A1133" s="686" t="s">
        <v>1387</v>
      </c>
      <c r="B1133" s="686" t="s">
        <v>1991</v>
      </c>
      <c r="C1133" s="782" t="s">
        <v>1991</v>
      </c>
      <c r="D1133" s="783" t="s">
        <v>1990</v>
      </c>
      <c r="E1133" s="784" t="s">
        <v>798</v>
      </c>
      <c r="F1133" s="681" t="s">
        <v>330</v>
      </c>
      <c r="G1133" s="682" t="s">
        <v>227</v>
      </c>
      <c r="H1133" s="682" t="s">
        <v>585</v>
      </c>
      <c r="I1133" s="682"/>
      <c r="J1133" s="682"/>
      <c r="K1133" s="682"/>
      <c r="L1133" s="683"/>
      <c r="M1133" s="684"/>
      <c r="N1133" s="758">
        <v>2</v>
      </c>
      <c r="O1133" s="991">
        <v>2</v>
      </c>
      <c r="P1133" s="991">
        <f t="shared" si="118"/>
        <v>0</v>
      </c>
      <c r="Q1133" s="787"/>
      <c r="R1133" s="873">
        <v>216.7</v>
      </c>
      <c r="S1133" s="760">
        <f>N1133*R1133</f>
        <v>433.4</v>
      </c>
      <c r="T1133" s="786"/>
      <c r="U1133" s="960"/>
      <c r="W1133" s="686"/>
    </row>
    <row r="1134" spans="1:23" ht="21" customHeight="1">
      <c r="A1134" s="686" t="s">
        <v>1346</v>
      </c>
      <c r="B1134" s="686" t="s">
        <v>1993</v>
      </c>
      <c r="C1134" s="782" t="s">
        <v>1993</v>
      </c>
      <c r="D1134" s="783" t="s">
        <v>1994</v>
      </c>
      <c r="E1134" s="784" t="s">
        <v>797</v>
      </c>
      <c r="F1134" s="681">
        <v>70</v>
      </c>
      <c r="G1134" s="682" t="s">
        <v>227</v>
      </c>
      <c r="H1134" s="682"/>
      <c r="I1134" s="682"/>
      <c r="J1134" s="682"/>
      <c r="K1134" s="682"/>
      <c r="L1134" s="683">
        <v>2140</v>
      </c>
      <c r="M1134" s="684"/>
      <c r="N1134" s="758">
        <v>1</v>
      </c>
      <c r="O1134" s="991">
        <v>1</v>
      </c>
      <c r="P1134" s="991">
        <f t="shared" si="118"/>
        <v>0</v>
      </c>
      <c r="Q1134" s="785">
        <f>3.14156295*(F1134/2)^2*L1134*0.00000785*N1134</f>
        <v>64.649517096386248</v>
      </c>
      <c r="R1134" s="873">
        <v>990</v>
      </c>
      <c r="S1134" s="760">
        <f>Q1134*R1134</f>
        <v>64003.021925422385</v>
      </c>
      <c r="T1134" s="786"/>
      <c r="U1134" s="960"/>
      <c r="W1134" s="686"/>
    </row>
    <row r="1135" spans="1:23" ht="21" customHeight="1">
      <c r="A1135" s="686" t="s">
        <v>1383</v>
      </c>
      <c r="B1135" s="686" t="s">
        <v>1993</v>
      </c>
      <c r="C1135" s="782" t="s">
        <v>1993</v>
      </c>
      <c r="D1135" s="783" t="s">
        <v>1985</v>
      </c>
      <c r="E1135" s="784" t="s">
        <v>798</v>
      </c>
      <c r="F1135" s="681" t="s">
        <v>584</v>
      </c>
      <c r="G1135" s="682" t="s">
        <v>227</v>
      </c>
      <c r="H1135" s="682" t="s">
        <v>585</v>
      </c>
      <c r="I1135" s="682"/>
      <c r="J1135" s="682"/>
      <c r="K1135" s="682"/>
      <c r="L1135" s="683"/>
      <c r="M1135" s="684"/>
      <c r="N1135" s="758">
        <f>N1139*2</f>
        <v>6</v>
      </c>
      <c r="O1135" s="991">
        <v>6</v>
      </c>
      <c r="P1135" s="991">
        <f t="shared" si="118"/>
        <v>0</v>
      </c>
      <c r="Q1135" s="787"/>
      <c r="R1135" s="873">
        <v>702.9</v>
      </c>
      <c r="S1135" s="760">
        <f t="shared" ref="S1135:S1148" si="121">N1135*R1135</f>
        <v>4217.3999999999996</v>
      </c>
      <c r="T1135" s="786"/>
      <c r="U1135" s="960"/>
      <c r="W1135" s="686"/>
    </row>
    <row r="1136" spans="1:23" ht="21" customHeight="1">
      <c r="A1136" s="686" t="s">
        <v>1384</v>
      </c>
      <c r="B1136" s="686" t="s">
        <v>1993</v>
      </c>
      <c r="C1136" s="782" t="s">
        <v>1993</v>
      </c>
      <c r="D1136" s="783" t="s">
        <v>799</v>
      </c>
      <c r="E1136" s="784" t="s">
        <v>799</v>
      </c>
      <c r="F1136" s="681" t="s">
        <v>584</v>
      </c>
      <c r="G1136" s="682"/>
      <c r="H1136" s="682"/>
      <c r="I1136" s="682"/>
      <c r="J1136" s="682"/>
      <c r="K1136" s="682"/>
      <c r="L1136" s="683"/>
      <c r="M1136" s="684"/>
      <c r="N1136" s="758">
        <f>N1135</f>
        <v>6</v>
      </c>
      <c r="O1136" s="991">
        <v>6</v>
      </c>
      <c r="P1136" s="991">
        <f t="shared" si="118"/>
        <v>0</v>
      </c>
      <c r="Q1136" s="787"/>
      <c r="R1136" s="873">
        <v>158.4</v>
      </c>
      <c r="S1136" s="760">
        <f t="shared" si="121"/>
        <v>950.40000000000009</v>
      </c>
      <c r="T1136" s="786"/>
      <c r="U1136" s="960"/>
      <c r="W1136" s="686"/>
    </row>
    <row r="1137" spans="1:23" ht="21" customHeight="1">
      <c r="A1137" s="686" t="s">
        <v>1385</v>
      </c>
      <c r="B1137" s="686" t="s">
        <v>1993</v>
      </c>
      <c r="C1137" s="782" t="s">
        <v>1993</v>
      </c>
      <c r="D1137" s="783" t="s">
        <v>800</v>
      </c>
      <c r="E1137" s="784" t="s">
        <v>800</v>
      </c>
      <c r="F1137" s="681" t="s">
        <v>584</v>
      </c>
      <c r="G1137" s="682"/>
      <c r="H1137" s="682"/>
      <c r="I1137" s="682"/>
      <c r="J1137" s="682"/>
      <c r="K1137" s="682"/>
      <c r="L1137" s="683"/>
      <c r="M1137" s="684"/>
      <c r="N1137" s="758">
        <f>N1135</f>
        <v>6</v>
      </c>
      <c r="O1137" s="991">
        <v>6</v>
      </c>
      <c r="P1137" s="991">
        <f t="shared" si="118"/>
        <v>0</v>
      </c>
      <c r="Q1137" s="787"/>
      <c r="R1137" s="873">
        <v>51.16</v>
      </c>
      <c r="S1137" s="760">
        <f t="shared" si="121"/>
        <v>306.95999999999998</v>
      </c>
      <c r="T1137" s="786"/>
      <c r="U1137" s="960"/>
      <c r="W1137" s="686"/>
    </row>
    <row r="1138" spans="1:23" ht="21" customHeight="1">
      <c r="A1138" s="686" t="s">
        <v>1386</v>
      </c>
      <c r="B1138" s="686" t="s">
        <v>1993</v>
      </c>
      <c r="C1138" s="782" t="s">
        <v>1993</v>
      </c>
      <c r="D1138" s="783" t="s">
        <v>801</v>
      </c>
      <c r="E1138" s="784" t="s">
        <v>801</v>
      </c>
      <c r="F1138" s="681" t="s">
        <v>584</v>
      </c>
      <c r="G1138" s="682"/>
      <c r="H1138" s="682"/>
      <c r="I1138" s="682"/>
      <c r="J1138" s="682"/>
      <c r="K1138" s="682"/>
      <c r="L1138" s="683"/>
      <c r="M1138" s="684"/>
      <c r="N1138" s="758">
        <f>N1135*2</f>
        <v>12</v>
      </c>
      <c r="O1138" s="991">
        <v>12</v>
      </c>
      <c r="P1138" s="991">
        <f t="shared" si="118"/>
        <v>0</v>
      </c>
      <c r="Q1138" s="787"/>
      <c r="R1138" s="873">
        <v>59.5</v>
      </c>
      <c r="S1138" s="760">
        <f t="shared" si="121"/>
        <v>714</v>
      </c>
      <c r="T1138" s="786"/>
      <c r="U1138" s="960"/>
      <c r="W1138" s="686"/>
    </row>
    <row r="1139" spans="1:23" ht="21" customHeight="1">
      <c r="B1139" s="686" t="s">
        <v>1993</v>
      </c>
      <c r="C1139" s="782" t="s">
        <v>1993</v>
      </c>
      <c r="D1139" s="783" t="s">
        <v>1897</v>
      </c>
      <c r="E1139" s="784" t="s">
        <v>802</v>
      </c>
      <c r="F1139" s="681" t="s">
        <v>586</v>
      </c>
      <c r="G1139" s="682"/>
      <c r="H1139" s="682"/>
      <c r="I1139" s="682"/>
      <c r="J1139" s="682"/>
      <c r="K1139" s="682"/>
      <c r="L1139" s="683"/>
      <c r="M1139" s="684"/>
      <c r="N1139" s="758">
        <v>3</v>
      </c>
      <c r="O1139" s="991">
        <v>3</v>
      </c>
      <c r="P1139" s="991">
        <f t="shared" si="118"/>
        <v>0</v>
      </c>
      <c r="Q1139" s="787"/>
      <c r="R1139" s="873">
        <v>82396</v>
      </c>
      <c r="S1139" s="760">
        <f t="shared" si="121"/>
        <v>247188</v>
      </c>
      <c r="T1139" s="786"/>
      <c r="U1139" s="960"/>
      <c r="W1139" s="686"/>
    </row>
    <row r="1140" spans="1:23" ht="21" customHeight="1">
      <c r="A1140" s="686" t="s">
        <v>1315</v>
      </c>
      <c r="B1140" s="686" t="s">
        <v>1993</v>
      </c>
      <c r="C1140" s="782" t="s">
        <v>1993</v>
      </c>
      <c r="D1140" s="783" t="s">
        <v>1985</v>
      </c>
      <c r="E1140" s="784" t="s">
        <v>798</v>
      </c>
      <c r="F1140" s="681" t="s">
        <v>330</v>
      </c>
      <c r="G1140" s="682" t="s">
        <v>227</v>
      </c>
      <c r="H1140" s="682" t="s">
        <v>345</v>
      </c>
      <c r="I1140" s="682"/>
      <c r="J1140" s="682"/>
      <c r="K1140" s="682"/>
      <c r="L1140" s="683"/>
      <c r="M1140" s="684"/>
      <c r="N1140" s="758">
        <v>2</v>
      </c>
      <c r="O1140" s="991">
        <v>2</v>
      </c>
      <c r="P1140" s="991">
        <f t="shared" si="118"/>
        <v>0</v>
      </c>
      <c r="Q1140" s="787"/>
      <c r="R1140" s="873">
        <v>124.3</v>
      </c>
      <c r="S1140" s="760">
        <f t="shared" si="121"/>
        <v>248.6</v>
      </c>
      <c r="T1140" s="786"/>
      <c r="U1140" s="960"/>
      <c r="W1140" s="686"/>
    </row>
    <row r="1141" spans="1:23" ht="21" customHeight="1">
      <c r="A1141" s="686" t="s">
        <v>1233</v>
      </c>
      <c r="B1141" s="686" t="s">
        <v>1993</v>
      </c>
      <c r="C1141" s="782" t="s">
        <v>1993</v>
      </c>
      <c r="D1141" s="783" t="s">
        <v>800</v>
      </c>
      <c r="E1141" s="784" t="s">
        <v>800</v>
      </c>
      <c r="F1141" s="681" t="s">
        <v>330</v>
      </c>
      <c r="G1141" s="682"/>
      <c r="H1141" s="682"/>
      <c r="I1141" s="682"/>
      <c r="J1141" s="682"/>
      <c r="K1141" s="682"/>
      <c r="L1141" s="683"/>
      <c r="M1141" s="684"/>
      <c r="N1141" s="758">
        <v>2</v>
      </c>
      <c r="O1141" s="991">
        <v>2</v>
      </c>
      <c r="P1141" s="991">
        <f t="shared" si="118"/>
        <v>0</v>
      </c>
      <c r="Q1141" s="787"/>
      <c r="R1141" s="873">
        <v>14</v>
      </c>
      <c r="S1141" s="760">
        <f t="shared" si="121"/>
        <v>28</v>
      </c>
      <c r="T1141" s="786"/>
      <c r="U1141" s="960"/>
      <c r="W1141" s="686"/>
    </row>
    <row r="1142" spans="1:23" ht="21" customHeight="1">
      <c r="B1142" s="686" t="s">
        <v>1993</v>
      </c>
      <c r="C1142" s="782" t="s">
        <v>1993</v>
      </c>
      <c r="D1142" s="783" t="s">
        <v>1832</v>
      </c>
      <c r="E1142" s="784" t="s">
        <v>805</v>
      </c>
      <c r="F1142" s="681" t="s">
        <v>383</v>
      </c>
      <c r="G1142" s="682" t="s">
        <v>227</v>
      </c>
      <c r="H1142" s="682" t="s">
        <v>589</v>
      </c>
      <c r="I1142" s="682" t="s">
        <v>403</v>
      </c>
      <c r="J1142" s="682" t="s">
        <v>1987</v>
      </c>
      <c r="K1142" s="682"/>
      <c r="L1142" s="683"/>
      <c r="M1142" s="684"/>
      <c r="N1142" s="758">
        <v>1</v>
      </c>
      <c r="O1142" s="991">
        <v>1</v>
      </c>
      <c r="P1142" s="991">
        <f t="shared" si="118"/>
        <v>0</v>
      </c>
      <c r="Q1142" s="858" t="s">
        <v>806</v>
      </c>
      <c r="R1142" s="873">
        <v>504980</v>
      </c>
      <c r="S1142" s="760">
        <f t="shared" si="121"/>
        <v>504980</v>
      </c>
      <c r="T1142" s="786"/>
      <c r="U1142" s="960"/>
      <c r="W1142" s="686"/>
    </row>
    <row r="1143" spans="1:23" ht="21" customHeight="1">
      <c r="B1143" s="686" t="s">
        <v>1993</v>
      </c>
      <c r="C1143" s="782" t="s">
        <v>1993</v>
      </c>
      <c r="D1143" s="783" t="s">
        <v>1832</v>
      </c>
      <c r="E1143" s="784" t="s">
        <v>805</v>
      </c>
      <c r="F1143" s="681" t="s">
        <v>383</v>
      </c>
      <c r="G1143" s="682" t="s">
        <v>227</v>
      </c>
      <c r="H1143" s="682" t="s">
        <v>590</v>
      </c>
      <c r="I1143" s="682"/>
      <c r="J1143" s="682" t="s">
        <v>1833</v>
      </c>
      <c r="K1143" s="682"/>
      <c r="L1143" s="683"/>
      <c r="M1143" s="684"/>
      <c r="N1143" s="758">
        <v>1</v>
      </c>
      <c r="O1143" s="991">
        <v>1</v>
      </c>
      <c r="P1143" s="991">
        <f t="shared" si="118"/>
        <v>0</v>
      </c>
      <c r="Q1143" s="858" t="s">
        <v>806</v>
      </c>
      <c r="R1143" s="873">
        <v>118740</v>
      </c>
      <c r="S1143" s="760">
        <f t="shared" si="121"/>
        <v>118740</v>
      </c>
      <c r="T1143" s="786"/>
      <c r="U1143" s="960"/>
      <c r="W1143" s="686"/>
    </row>
    <row r="1144" spans="1:23" ht="21" customHeight="1">
      <c r="B1144" s="686" t="s">
        <v>1993</v>
      </c>
      <c r="C1144" s="782" t="s">
        <v>1993</v>
      </c>
      <c r="D1144" s="783" t="s">
        <v>1832</v>
      </c>
      <c r="E1144" s="784" t="s">
        <v>805</v>
      </c>
      <c r="F1144" s="681" t="s">
        <v>383</v>
      </c>
      <c r="G1144" s="682" t="s">
        <v>227</v>
      </c>
      <c r="H1144" s="682" t="s">
        <v>588</v>
      </c>
      <c r="I1144" s="682"/>
      <c r="J1144" s="682" t="s">
        <v>1833</v>
      </c>
      <c r="K1144" s="682"/>
      <c r="L1144" s="683"/>
      <c r="M1144" s="684"/>
      <c r="N1144" s="758">
        <v>1</v>
      </c>
      <c r="O1144" s="991">
        <v>1</v>
      </c>
      <c r="P1144" s="991">
        <f t="shared" si="118"/>
        <v>0</v>
      </c>
      <c r="Q1144" s="858" t="s">
        <v>806</v>
      </c>
      <c r="R1144" s="873">
        <v>149990</v>
      </c>
      <c r="S1144" s="760">
        <f t="shared" si="121"/>
        <v>149990</v>
      </c>
      <c r="T1144" s="786"/>
      <c r="U1144" s="960"/>
      <c r="W1144" s="686"/>
    </row>
    <row r="1145" spans="1:23" ht="21" customHeight="1">
      <c r="B1145" s="686" t="s">
        <v>1993</v>
      </c>
      <c r="C1145" s="782" t="s">
        <v>1993</v>
      </c>
      <c r="D1145" s="783" t="s">
        <v>1832</v>
      </c>
      <c r="E1145" s="784" t="s">
        <v>805</v>
      </c>
      <c r="F1145" s="681" t="s">
        <v>391</v>
      </c>
      <c r="G1145" s="682" t="s">
        <v>227</v>
      </c>
      <c r="H1145" s="682" t="s">
        <v>588</v>
      </c>
      <c r="I1145" s="682"/>
      <c r="J1145" s="682" t="s">
        <v>1833</v>
      </c>
      <c r="K1145" s="682"/>
      <c r="L1145" s="683"/>
      <c r="M1145" s="684"/>
      <c r="N1145" s="758">
        <v>1</v>
      </c>
      <c r="O1145" s="991">
        <v>1</v>
      </c>
      <c r="P1145" s="991">
        <f t="shared" si="118"/>
        <v>0</v>
      </c>
      <c r="Q1145" s="858" t="s">
        <v>806</v>
      </c>
      <c r="R1145" s="873">
        <v>126240</v>
      </c>
      <c r="S1145" s="760">
        <f t="shared" si="121"/>
        <v>126240</v>
      </c>
      <c r="T1145" s="786"/>
      <c r="U1145" s="960"/>
      <c r="W1145" s="686"/>
    </row>
    <row r="1146" spans="1:23" ht="21" customHeight="1">
      <c r="A1146" s="686" t="s">
        <v>1253</v>
      </c>
      <c r="B1146" s="686" t="s">
        <v>1993</v>
      </c>
      <c r="C1146" s="782" t="s">
        <v>1993</v>
      </c>
      <c r="D1146" s="783" t="s">
        <v>1988</v>
      </c>
      <c r="E1146" s="784" t="s">
        <v>807</v>
      </c>
      <c r="F1146" s="681" t="s">
        <v>330</v>
      </c>
      <c r="G1146" s="682" t="s">
        <v>227</v>
      </c>
      <c r="H1146" s="682" t="s">
        <v>340</v>
      </c>
      <c r="I1146" s="682"/>
      <c r="J1146" s="682"/>
      <c r="K1146" s="682"/>
      <c r="L1146" s="683"/>
      <c r="M1146" s="684"/>
      <c r="N1146" s="758">
        <v>2</v>
      </c>
      <c r="O1146" s="991">
        <v>2</v>
      </c>
      <c r="P1146" s="991">
        <f t="shared" si="118"/>
        <v>0</v>
      </c>
      <c r="Q1146" s="787"/>
      <c r="R1146" s="873">
        <v>68.2</v>
      </c>
      <c r="S1146" s="760">
        <f t="shared" si="121"/>
        <v>136.4</v>
      </c>
      <c r="T1146" s="786"/>
      <c r="U1146" s="960"/>
      <c r="W1146" s="686"/>
    </row>
    <row r="1147" spans="1:23" ht="21" customHeight="1">
      <c r="A1147" s="686" t="s">
        <v>1253</v>
      </c>
      <c r="B1147" s="686" t="s">
        <v>1993</v>
      </c>
      <c r="C1147" s="782" t="s">
        <v>1993</v>
      </c>
      <c r="D1147" s="783" t="s">
        <v>1988</v>
      </c>
      <c r="E1147" s="784" t="s">
        <v>807</v>
      </c>
      <c r="F1147" s="681" t="s">
        <v>330</v>
      </c>
      <c r="G1147" s="682" t="s">
        <v>227</v>
      </c>
      <c r="H1147" s="682" t="s">
        <v>348</v>
      </c>
      <c r="I1147" s="682"/>
      <c r="J1147" s="682"/>
      <c r="K1147" s="682"/>
      <c r="L1147" s="683"/>
      <c r="M1147" s="684"/>
      <c r="N1147" s="758">
        <v>2</v>
      </c>
      <c r="O1147" s="991">
        <v>2</v>
      </c>
      <c r="P1147" s="991">
        <f t="shared" si="118"/>
        <v>0</v>
      </c>
      <c r="Q1147" s="787"/>
      <c r="R1147" s="873">
        <v>68.2</v>
      </c>
      <c r="S1147" s="760">
        <f t="shared" si="121"/>
        <v>136.4</v>
      </c>
      <c r="T1147" s="786"/>
      <c r="U1147" s="960"/>
      <c r="W1147" s="686"/>
    </row>
    <row r="1148" spans="1:23" ht="21" customHeight="1">
      <c r="B1148" s="686" t="s">
        <v>1993</v>
      </c>
      <c r="C1148" s="782" t="s">
        <v>1993</v>
      </c>
      <c r="D1148" s="783" t="s">
        <v>372</v>
      </c>
      <c r="E1148" s="784" t="s">
        <v>372</v>
      </c>
      <c r="F1148" s="681">
        <v>15</v>
      </c>
      <c r="G1148" s="682" t="s">
        <v>227</v>
      </c>
      <c r="H1148" s="682">
        <v>15</v>
      </c>
      <c r="I1148" s="682" t="s">
        <v>227</v>
      </c>
      <c r="J1148" s="682"/>
      <c r="K1148" s="682"/>
      <c r="L1148" s="683">
        <v>100</v>
      </c>
      <c r="M1148" s="684"/>
      <c r="N1148" s="758">
        <v>2</v>
      </c>
      <c r="O1148" s="991">
        <v>2</v>
      </c>
      <c r="P1148" s="991">
        <f t="shared" si="118"/>
        <v>0</v>
      </c>
      <c r="Q1148" s="787"/>
      <c r="R1148" s="873">
        <v>1953</v>
      </c>
      <c r="S1148" s="760">
        <f t="shared" si="121"/>
        <v>3906</v>
      </c>
      <c r="T1148" s="786"/>
      <c r="U1148" s="960"/>
      <c r="W1148" s="686"/>
    </row>
    <row r="1149" spans="1:23" ht="21" customHeight="1">
      <c r="A1149" s="686" t="s">
        <v>1311</v>
      </c>
      <c r="B1149" s="686" t="s">
        <v>1993</v>
      </c>
      <c r="C1149" s="782" t="s">
        <v>1993</v>
      </c>
      <c r="D1149" s="783" t="s">
        <v>1989</v>
      </c>
      <c r="E1149" s="784" t="s">
        <v>797</v>
      </c>
      <c r="F1149" s="681">
        <v>140</v>
      </c>
      <c r="G1149" s="682"/>
      <c r="H1149" s="682"/>
      <c r="I1149" s="682"/>
      <c r="J1149" s="682"/>
      <c r="K1149" s="682"/>
      <c r="L1149" s="683">
        <v>112</v>
      </c>
      <c r="M1149" s="684"/>
      <c r="N1149" s="758">
        <v>2</v>
      </c>
      <c r="O1149" s="991">
        <v>2</v>
      </c>
      <c r="P1149" s="991">
        <f t="shared" si="118"/>
        <v>0</v>
      </c>
      <c r="Q1149" s="785">
        <f>3.14156295*(F1149/2)^2*L1149*0.00000785*N1149</f>
        <v>27.068209027272001</v>
      </c>
      <c r="R1149" s="873">
        <v>990</v>
      </c>
      <c r="S1149" s="760">
        <f>Q1149*R1149</f>
        <v>26797.526936999282</v>
      </c>
      <c r="T1149" s="786"/>
      <c r="U1149" s="960"/>
      <c r="W1149" s="686"/>
    </row>
    <row r="1150" spans="1:23" ht="21" customHeight="1">
      <c r="A1150" s="686" t="s">
        <v>1311</v>
      </c>
      <c r="B1150" s="686" t="s">
        <v>1993</v>
      </c>
      <c r="C1150" s="782" t="s">
        <v>1993</v>
      </c>
      <c r="D1150" s="783" t="s">
        <v>1989</v>
      </c>
      <c r="E1150" s="784" t="s">
        <v>797</v>
      </c>
      <c r="F1150" s="681">
        <v>140</v>
      </c>
      <c r="G1150" s="682"/>
      <c r="H1150" s="682"/>
      <c r="I1150" s="682"/>
      <c r="J1150" s="682"/>
      <c r="K1150" s="682"/>
      <c r="L1150" s="683">
        <v>160</v>
      </c>
      <c r="M1150" s="684"/>
      <c r="N1150" s="758">
        <v>1</v>
      </c>
      <c r="O1150" s="991">
        <v>1</v>
      </c>
      <c r="P1150" s="991">
        <f t="shared" ref="P1150:P1210" si="122">N1150-O1150</f>
        <v>0</v>
      </c>
      <c r="Q1150" s="785">
        <f>3.14156295*(F1150/2)^2*L1150*0.00000785*N1150</f>
        <v>19.334435019479997</v>
      </c>
      <c r="R1150" s="873">
        <v>990</v>
      </c>
      <c r="S1150" s="760">
        <f>Q1150*R1150</f>
        <v>19141.090669285197</v>
      </c>
      <c r="T1150" s="786"/>
      <c r="U1150" s="960"/>
      <c r="W1150" s="686"/>
    </row>
    <row r="1151" spans="1:23" ht="21" customHeight="1">
      <c r="A1151" s="686" t="s">
        <v>1303</v>
      </c>
      <c r="B1151" s="686" t="s">
        <v>1993</v>
      </c>
      <c r="C1151" s="782" t="s">
        <v>1993</v>
      </c>
      <c r="D1151" s="783" t="s">
        <v>1989</v>
      </c>
      <c r="E1151" s="784" t="s">
        <v>798</v>
      </c>
      <c r="F1151" s="681" t="s">
        <v>330</v>
      </c>
      <c r="G1151" s="682" t="s">
        <v>227</v>
      </c>
      <c r="H1151" s="682" t="s">
        <v>357</v>
      </c>
      <c r="I1151" s="682"/>
      <c r="J1151" s="682"/>
      <c r="K1151" s="682"/>
      <c r="L1151" s="683"/>
      <c r="M1151" s="684"/>
      <c r="N1151" s="758">
        <v>15</v>
      </c>
      <c r="O1151" s="991">
        <v>15</v>
      </c>
      <c r="P1151" s="991">
        <f t="shared" si="122"/>
        <v>0</v>
      </c>
      <c r="Q1151" s="787"/>
      <c r="R1151" s="873">
        <v>463</v>
      </c>
      <c r="S1151" s="760">
        <f>N1151*R1151</f>
        <v>6945</v>
      </c>
      <c r="T1151" s="786"/>
      <c r="U1151" s="960"/>
      <c r="W1151" s="686"/>
    </row>
    <row r="1152" spans="1:23" ht="21" customHeight="1">
      <c r="A1152" s="686" t="s">
        <v>1233</v>
      </c>
      <c r="B1152" s="686" t="s">
        <v>1993</v>
      </c>
      <c r="C1152" s="782" t="s">
        <v>1993</v>
      </c>
      <c r="D1152" s="783" t="s">
        <v>1989</v>
      </c>
      <c r="E1152" s="784" t="s">
        <v>800</v>
      </c>
      <c r="F1152" s="681" t="s">
        <v>330</v>
      </c>
      <c r="G1152" s="682"/>
      <c r="H1152" s="682"/>
      <c r="I1152" s="682"/>
      <c r="J1152" s="682"/>
      <c r="K1152" s="682"/>
      <c r="L1152" s="683"/>
      <c r="M1152" s="684"/>
      <c r="N1152" s="758">
        <f>N1151</f>
        <v>15</v>
      </c>
      <c r="O1152" s="991">
        <v>15</v>
      </c>
      <c r="P1152" s="991">
        <f t="shared" si="122"/>
        <v>0</v>
      </c>
      <c r="Q1152" s="787"/>
      <c r="R1152" s="873">
        <v>14</v>
      </c>
      <c r="S1152" s="760">
        <f>N1152*R1152</f>
        <v>210</v>
      </c>
      <c r="T1152" s="786"/>
      <c r="U1152" s="960"/>
      <c r="W1152" s="686"/>
    </row>
    <row r="1153" spans="1:23" ht="21" customHeight="1">
      <c r="A1153" s="686" t="s">
        <v>1326</v>
      </c>
      <c r="B1153" s="686" t="s">
        <v>1993</v>
      </c>
      <c r="C1153" s="782" t="s">
        <v>1993</v>
      </c>
      <c r="D1153" s="783" t="s">
        <v>1989</v>
      </c>
      <c r="E1153" s="784" t="s">
        <v>801</v>
      </c>
      <c r="F1153" s="681" t="s">
        <v>330</v>
      </c>
      <c r="G1153" s="682"/>
      <c r="H1153" s="682"/>
      <c r="I1153" s="682"/>
      <c r="J1153" s="682"/>
      <c r="K1153" s="682"/>
      <c r="L1153" s="683"/>
      <c r="M1153" s="684"/>
      <c r="N1153" s="758">
        <f>N1151</f>
        <v>15</v>
      </c>
      <c r="O1153" s="991">
        <v>15</v>
      </c>
      <c r="P1153" s="991">
        <f t="shared" si="122"/>
        <v>0</v>
      </c>
      <c r="Q1153" s="787"/>
      <c r="R1153" s="873">
        <v>22.9</v>
      </c>
      <c r="S1153" s="760">
        <f>N1153*R1153</f>
        <v>343.5</v>
      </c>
      <c r="T1153" s="786"/>
      <c r="U1153" s="960"/>
      <c r="W1153" s="686"/>
    </row>
    <row r="1154" spans="1:23" ht="21" customHeight="1">
      <c r="A1154" s="686" t="s">
        <v>1284</v>
      </c>
      <c r="B1154" s="686" t="s">
        <v>1993</v>
      </c>
      <c r="C1154" s="782" t="s">
        <v>1993</v>
      </c>
      <c r="D1154" s="783" t="s">
        <v>1990</v>
      </c>
      <c r="E1154" s="784" t="s">
        <v>797</v>
      </c>
      <c r="F1154" s="681">
        <v>110</v>
      </c>
      <c r="G1154" s="682"/>
      <c r="H1154" s="682"/>
      <c r="I1154" s="682"/>
      <c r="J1154" s="682"/>
      <c r="K1154" s="682"/>
      <c r="L1154" s="683">
        <v>125</v>
      </c>
      <c r="M1154" s="684"/>
      <c r="N1154" s="758">
        <v>1</v>
      </c>
      <c r="O1154" s="991">
        <v>1</v>
      </c>
      <c r="P1154" s="991">
        <f t="shared" si="122"/>
        <v>0</v>
      </c>
      <c r="Q1154" s="785">
        <f>3.14156295*(F1154/2)^2*L1154*0.00000785*N1154</f>
        <v>9.3250424001796866</v>
      </c>
      <c r="R1154" s="873">
        <v>990</v>
      </c>
      <c r="S1154" s="760">
        <f>Q1154*R1154</f>
        <v>9231.7919761778903</v>
      </c>
      <c r="T1154" s="786"/>
      <c r="U1154" s="960"/>
      <c r="W1154" s="686"/>
    </row>
    <row r="1155" spans="1:23" ht="21" customHeight="1">
      <c r="A1155" s="686" t="s">
        <v>1324</v>
      </c>
      <c r="B1155" s="686" t="s">
        <v>1993</v>
      </c>
      <c r="C1155" s="782" t="s">
        <v>1993</v>
      </c>
      <c r="D1155" s="783" t="s">
        <v>1990</v>
      </c>
      <c r="E1155" s="784" t="s">
        <v>795</v>
      </c>
      <c r="F1155" s="681">
        <v>19</v>
      </c>
      <c r="G1155" s="682"/>
      <c r="H1155" s="682">
        <v>200</v>
      </c>
      <c r="I1155" s="682"/>
      <c r="J1155" s="682"/>
      <c r="K1155" s="682"/>
      <c r="L1155" s="683">
        <v>200</v>
      </c>
      <c r="M1155" s="684"/>
      <c r="N1155" s="758">
        <v>1</v>
      </c>
      <c r="O1155" s="991">
        <v>1</v>
      </c>
      <c r="P1155" s="991">
        <f t="shared" si="122"/>
        <v>0</v>
      </c>
      <c r="Q1155" s="785">
        <f>F1155*H1155*L1155*0.00000785*N1155</f>
        <v>5.9659999999999993</v>
      </c>
      <c r="R1155" s="873">
        <v>1044</v>
      </c>
      <c r="S1155" s="760">
        <f>Q1155*R1155</f>
        <v>6228.503999999999</v>
      </c>
      <c r="T1155" s="786"/>
      <c r="U1155" s="960"/>
      <c r="W1155" s="686"/>
    </row>
    <row r="1156" spans="1:23" ht="21" customHeight="1">
      <c r="A1156" s="686" t="s">
        <v>1303</v>
      </c>
      <c r="B1156" s="686" t="s">
        <v>1993</v>
      </c>
      <c r="C1156" s="782" t="s">
        <v>1993</v>
      </c>
      <c r="D1156" s="783" t="s">
        <v>1990</v>
      </c>
      <c r="E1156" s="784" t="s">
        <v>798</v>
      </c>
      <c r="F1156" s="681" t="s">
        <v>330</v>
      </c>
      <c r="G1156" s="682" t="s">
        <v>227</v>
      </c>
      <c r="H1156" s="682" t="s">
        <v>357</v>
      </c>
      <c r="I1156" s="682"/>
      <c r="J1156" s="682"/>
      <c r="K1156" s="682"/>
      <c r="L1156" s="683"/>
      <c r="M1156" s="684"/>
      <c r="N1156" s="758">
        <v>5</v>
      </c>
      <c r="O1156" s="991">
        <v>5</v>
      </c>
      <c r="P1156" s="991">
        <f t="shared" si="122"/>
        <v>0</v>
      </c>
      <c r="Q1156" s="787"/>
      <c r="R1156" s="873">
        <v>463</v>
      </c>
      <c r="S1156" s="760">
        <f t="shared" ref="S1156:S1159" si="123">N1156*R1156</f>
        <v>2315</v>
      </c>
      <c r="T1156" s="786"/>
      <c r="U1156" s="960"/>
      <c r="W1156" s="686"/>
    </row>
    <row r="1157" spans="1:23" ht="21" customHeight="1">
      <c r="A1157" s="686" t="s">
        <v>1233</v>
      </c>
      <c r="B1157" s="686" t="s">
        <v>1993</v>
      </c>
      <c r="C1157" s="782" t="s">
        <v>1993</v>
      </c>
      <c r="D1157" s="783" t="s">
        <v>1990</v>
      </c>
      <c r="E1157" s="784" t="s">
        <v>800</v>
      </c>
      <c r="F1157" s="681" t="s">
        <v>330</v>
      </c>
      <c r="G1157" s="682"/>
      <c r="H1157" s="682"/>
      <c r="I1157" s="682"/>
      <c r="J1157" s="682"/>
      <c r="K1157" s="682"/>
      <c r="L1157" s="683"/>
      <c r="M1157" s="684"/>
      <c r="N1157" s="758">
        <v>5</v>
      </c>
      <c r="O1157" s="991">
        <v>5</v>
      </c>
      <c r="P1157" s="991">
        <f t="shared" si="122"/>
        <v>0</v>
      </c>
      <c r="Q1157" s="787"/>
      <c r="R1157" s="873">
        <v>14</v>
      </c>
      <c r="S1157" s="760">
        <f t="shared" si="123"/>
        <v>70</v>
      </c>
      <c r="T1157" s="786"/>
      <c r="U1157" s="960"/>
      <c r="W1157" s="686"/>
    </row>
    <row r="1158" spans="1:23" ht="21" customHeight="1">
      <c r="A1158" s="686" t="s">
        <v>1326</v>
      </c>
      <c r="B1158" s="686" t="s">
        <v>1993</v>
      </c>
      <c r="C1158" s="782" t="s">
        <v>1993</v>
      </c>
      <c r="D1158" s="783" t="s">
        <v>1990</v>
      </c>
      <c r="E1158" s="784" t="s">
        <v>801</v>
      </c>
      <c r="F1158" s="681" t="s">
        <v>330</v>
      </c>
      <c r="G1158" s="682"/>
      <c r="H1158" s="682"/>
      <c r="I1158" s="682"/>
      <c r="J1158" s="682"/>
      <c r="K1158" s="682"/>
      <c r="L1158" s="683"/>
      <c r="M1158" s="684"/>
      <c r="N1158" s="758">
        <v>5</v>
      </c>
      <c r="O1158" s="991">
        <v>5</v>
      </c>
      <c r="P1158" s="991">
        <f t="shared" si="122"/>
        <v>0</v>
      </c>
      <c r="Q1158" s="787"/>
      <c r="R1158" s="873">
        <v>22.9</v>
      </c>
      <c r="S1158" s="760">
        <f t="shared" si="123"/>
        <v>114.5</v>
      </c>
      <c r="T1158" s="786"/>
      <c r="U1158" s="960"/>
      <c r="W1158" s="686"/>
    </row>
    <row r="1159" spans="1:23" ht="21" customHeight="1">
      <c r="A1159" s="686" t="s">
        <v>1387</v>
      </c>
      <c r="B1159" s="686" t="s">
        <v>1993</v>
      </c>
      <c r="C1159" s="782" t="s">
        <v>1993</v>
      </c>
      <c r="D1159" s="783" t="s">
        <v>1990</v>
      </c>
      <c r="E1159" s="784" t="s">
        <v>798</v>
      </c>
      <c r="F1159" s="681" t="s">
        <v>330</v>
      </c>
      <c r="G1159" s="682" t="s">
        <v>227</v>
      </c>
      <c r="H1159" s="682" t="s">
        <v>585</v>
      </c>
      <c r="I1159" s="682"/>
      <c r="J1159" s="682"/>
      <c r="K1159" s="682"/>
      <c r="L1159" s="683"/>
      <c r="M1159" s="684"/>
      <c r="N1159" s="758">
        <v>2</v>
      </c>
      <c r="O1159" s="991">
        <v>2</v>
      </c>
      <c r="P1159" s="991">
        <f t="shared" si="122"/>
        <v>0</v>
      </c>
      <c r="Q1159" s="787"/>
      <c r="R1159" s="873">
        <v>216.7</v>
      </c>
      <c r="S1159" s="760">
        <f t="shared" si="123"/>
        <v>433.4</v>
      </c>
      <c r="T1159" s="786"/>
      <c r="U1159" s="960"/>
      <c r="W1159" s="686"/>
    </row>
    <row r="1160" spans="1:23" ht="21" customHeight="1">
      <c r="A1160" s="686" t="s">
        <v>1222</v>
      </c>
      <c r="B1160" s="686" t="s">
        <v>1995</v>
      </c>
      <c r="C1160" s="782" t="s">
        <v>1995</v>
      </c>
      <c r="D1160" s="783" t="s">
        <v>1995</v>
      </c>
      <c r="E1160" s="788" t="s">
        <v>797</v>
      </c>
      <c r="F1160" s="681">
        <v>50</v>
      </c>
      <c r="G1160" s="682" t="s">
        <v>227</v>
      </c>
      <c r="H1160" s="682"/>
      <c r="I1160" s="682"/>
      <c r="J1160" s="682"/>
      <c r="K1160" s="682"/>
      <c r="L1160" s="683">
        <v>920</v>
      </c>
      <c r="M1160" s="684"/>
      <c r="N1160" s="758">
        <v>1</v>
      </c>
      <c r="O1160" s="991">
        <v>1</v>
      </c>
      <c r="P1160" s="991">
        <f t="shared" si="122"/>
        <v>0</v>
      </c>
      <c r="Q1160" s="759">
        <f>3.14156295*(F1160/2)^2*L1160*0.00000785*N1160</f>
        <v>14.180229765562499</v>
      </c>
      <c r="R1160" s="873">
        <v>990</v>
      </c>
      <c r="S1160" s="760">
        <f>Q1160*R1160</f>
        <v>14038.427467906875</v>
      </c>
      <c r="T1160" s="786"/>
      <c r="U1160" s="960"/>
      <c r="W1160" s="686"/>
    </row>
    <row r="1161" spans="1:23" ht="21" customHeight="1">
      <c r="A1161" s="686" t="s">
        <v>1388</v>
      </c>
      <c r="B1161" s="686" t="s">
        <v>1995</v>
      </c>
      <c r="C1161" s="782" t="s">
        <v>1995</v>
      </c>
      <c r="D1161" s="789" t="s">
        <v>1897</v>
      </c>
      <c r="E1161" s="788" t="s">
        <v>802</v>
      </c>
      <c r="F1161" s="681" t="s">
        <v>591</v>
      </c>
      <c r="G1161" s="682"/>
      <c r="H1161" s="682"/>
      <c r="I1161" s="682"/>
      <c r="J1161" s="682"/>
      <c r="K1161" s="682"/>
      <c r="L1161" s="683"/>
      <c r="M1161" s="684"/>
      <c r="N1161" s="758">
        <v>2</v>
      </c>
      <c r="O1161" s="991">
        <v>2</v>
      </c>
      <c r="P1161" s="991">
        <f t="shared" si="122"/>
        <v>0</v>
      </c>
      <c r="Q1161" s="762"/>
      <c r="R1161" s="873">
        <v>22600</v>
      </c>
      <c r="S1161" s="760">
        <f t="shared" ref="S1161:S1170" si="124">N1161*R1161</f>
        <v>45200</v>
      </c>
      <c r="T1161" s="786"/>
      <c r="U1161" s="960"/>
      <c r="W1161" s="686"/>
    </row>
    <row r="1162" spans="1:23" ht="21" customHeight="1">
      <c r="A1162" s="686" t="s">
        <v>1389</v>
      </c>
      <c r="B1162" s="686" t="s">
        <v>1995</v>
      </c>
      <c r="C1162" s="782" t="s">
        <v>1995</v>
      </c>
      <c r="D1162" s="789" t="s">
        <v>1985</v>
      </c>
      <c r="E1162" s="788" t="s">
        <v>798</v>
      </c>
      <c r="F1162" s="681" t="s">
        <v>347</v>
      </c>
      <c r="G1162" s="682" t="s">
        <v>227</v>
      </c>
      <c r="H1162" s="682" t="s">
        <v>585</v>
      </c>
      <c r="I1162" s="682"/>
      <c r="J1162" s="682"/>
      <c r="K1162" s="682"/>
      <c r="L1162" s="683"/>
      <c r="M1162" s="684"/>
      <c r="N1162" s="758">
        <f>N1161*2</f>
        <v>4</v>
      </c>
      <c r="O1162" s="991">
        <v>4</v>
      </c>
      <c r="P1162" s="991">
        <f t="shared" si="122"/>
        <v>0</v>
      </c>
      <c r="Q1162" s="762"/>
      <c r="R1162" s="873">
        <v>396</v>
      </c>
      <c r="S1162" s="760">
        <f t="shared" si="124"/>
        <v>1584</v>
      </c>
      <c r="T1162" s="786"/>
      <c r="U1162" s="960"/>
      <c r="W1162" s="686"/>
    </row>
    <row r="1163" spans="1:23" ht="21" customHeight="1">
      <c r="A1163" s="686" t="s">
        <v>1390</v>
      </c>
      <c r="B1163" s="686" t="s">
        <v>1995</v>
      </c>
      <c r="C1163" s="782" t="s">
        <v>1995</v>
      </c>
      <c r="D1163" s="789" t="s">
        <v>799</v>
      </c>
      <c r="E1163" s="788" t="s">
        <v>799</v>
      </c>
      <c r="F1163" s="681" t="s">
        <v>347</v>
      </c>
      <c r="G1163" s="682"/>
      <c r="H1163" s="682"/>
      <c r="I1163" s="682"/>
      <c r="J1163" s="682"/>
      <c r="K1163" s="682"/>
      <c r="L1163" s="683"/>
      <c r="M1163" s="684"/>
      <c r="N1163" s="758">
        <f>N1162</f>
        <v>4</v>
      </c>
      <c r="O1163" s="991">
        <v>4</v>
      </c>
      <c r="P1163" s="991">
        <f t="shared" si="122"/>
        <v>0</v>
      </c>
      <c r="Q1163" s="762"/>
      <c r="R1163" s="873">
        <v>83.6</v>
      </c>
      <c r="S1163" s="760">
        <f t="shared" si="124"/>
        <v>334.4</v>
      </c>
      <c r="T1163" s="786"/>
      <c r="U1163" s="960"/>
      <c r="W1163" s="686"/>
    </row>
    <row r="1164" spans="1:23" ht="21" customHeight="1">
      <c r="A1164" s="686" t="s">
        <v>1251</v>
      </c>
      <c r="B1164" s="686" t="s">
        <v>1995</v>
      </c>
      <c r="C1164" s="782" t="s">
        <v>1995</v>
      </c>
      <c r="D1164" s="789" t="s">
        <v>800</v>
      </c>
      <c r="E1164" s="788" t="s">
        <v>800</v>
      </c>
      <c r="F1164" s="681" t="s">
        <v>347</v>
      </c>
      <c r="G1164" s="682"/>
      <c r="H1164" s="682"/>
      <c r="I1164" s="682"/>
      <c r="J1164" s="682"/>
      <c r="K1164" s="682"/>
      <c r="L1164" s="683"/>
      <c r="M1164" s="684"/>
      <c r="N1164" s="758">
        <f>N1162</f>
        <v>4</v>
      </c>
      <c r="O1164" s="991">
        <v>4</v>
      </c>
      <c r="P1164" s="991">
        <f t="shared" si="122"/>
        <v>0</v>
      </c>
      <c r="Q1164" s="762"/>
      <c r="R1164" s="873">
        <v>32</v>
      </c>
      <c r="S1164" s="760">
        <f t="shared" si="124"/>
        <v>128</v>
      </c>
      <c r="T1164" s="786"/>
      <c r="U1164" s="960"/>
      <c r="W1164" s="686"/>
    </row>
    <row r="1165" spans="1:23" ht="21" customHeight="1">
      <c r="A1165" s="686" t="s">
        <v>1391</v>
      </c>
      <c r="B1165" s="686" t="s">
        <v>1995</v>
      </c>
      <c r="C1165" s="782" t="s">
        <v>1995</v>
      </c>
      <c r="D1165" s="789" t="s">
        <v>801</v>
      </c>
      <c r="E1165" s="788" t="s">
        <v>801</v>
      </c>
      <c r="F1165" s="681" t="s">
        <v>347</v>
      </c>
      <c r="G1165" s="682"/>
      <c r="H1165" s="682"/>
      <c r="I1165" s="682"/>
      <c r="J1165" s="682"/>
      <c r="K1165" s="682"/>
      <c r="L1165" s="683"/>
      <c r="M1165" s="684"/>
      <c r="N1165" s="758">
        <f>N1162*2</f>
        <v>8</v>
      </c>
      <c r="O1165" s="991">
        <v>8</v>
      </c>
      <c r="P1165" s="991">
        <f t="shared" si="122"/>
        <v>0</v>
      </c>
      <c r="Q1165" s="762"/>
      <c r="R1165" s="873">
        <v>41.2</v>
      </c>
      <c r="S1165" s="760">
        <f t="shared" si="124"/>
        <v>329.6</v>
      </c>
      <c r="T1165" s="786"/>
      <c r="U1165" s="960"/>
      <c r="W1165" s="686"/>
    </row>
    <row r="1166" spans="1:23" ht="21" customHeight="1">
      <c r="B1166" s="686" t="s">
        <v>1995</v>
      </c>
      <c r="C1166" s="782" t="s">
        <v>1995</v>
      </c>
      <c r="D1166" s="783" t="s">
        <v>1832</v>
      </c>
      <c r="E1166" s="784" t="s">
        <v>805</v>
      </c>
      <c r="F1166" s="681" t="s">
        <v>391</v>
      </c>
      <c r="G1166" s="682" t="s">
        <v>227</v>
      </c>
      <c r="H1166" s="682" t="s">
        <v>588</v>
      </c>
      <c r="I1166" s="682"/>
      <c r="J1166" s="682" t="s">
        <v>1833</v>
      </c>
      <c r="K1166" s="682"/>
      <c r="L1166" s="683"/>
      <c r="M1166" s="684"/>
      <c r="N1166" s="758">
        <v>1</v>
      </c>
      <c r="O1166" s="991">
        <v>1</v>
      </c>
      <c r="P1166" s="991">
        <f t="shared" si="122"/>
        <v>0</v>
      </c>
      <c r="Q1166" s="858" t="s">
        <v>806</v>
      </c>
      <c r="R1166" s="873">
        <v>126240</v>
      </c>
      <c r="S1166" s="760">
        <f t="shared" si="124"/>
        <v>126240</v>
      </c>
      <c r="T1166" s="786"/>
      <c r="U1166" s="960"/>
      <c r="W1166" s="686"/>
    </row>
    <row r="1167" spans="1:23" ht="21" customHeight="1">
      <c r="B1167" s="686" t="s">
        <v>1995</v>
      </c>
      <c r="C1167" s="782" t="s">
        <v>1995</v>
      </c>
      <c r="D1167" s="783" t="s">
        <v>1832</v>
      </c>
      <c r="E1167" s="784" t="s">
        <v>805</v>
      </c>
      <c r="F1167" s="681" t="s">
        <v>391</v>
      </c>
      <c r="G1167" s="682" t="s">
        <v>227</v>
      </c>
      <c r="H1167" s="682" t="s">
        <v>588</v>
      </c>
      <c r="I1167" s="682"/>
      <c r="J1167" s="682"/>
      <c r="K1167" s="682"/>
      <c r="L1167" s="683"/>
      <c r="M1167" s="684"/>
      <c r="N1167" s="758">
        <v>1</v>
      </c>
      <c r="O1167" s="991">
        <v>1</v>
      </c>
      <c r="P1167" s="991">
        <f t="shared" si="122"/>
        <v>0</v>
      </c>
      <c r="Q1167" s="858" t="s">
        <v>806</v>
      </c>
      <c r="R1167" s="873">
        <v>56870</v>
      </c>
      <c r="S1167" s="760">
        <f t="shared" si="124"/>
        <v>56870</v>
      </c>
      <c r="T1167" s="786"/>
      <c r="U1167" s="960"/>
      <c r="W1167" s="686"/>
    </row>
    <row r="1168" spans="1:23" ht="21" customHeight="1">
      <c r="A1168" s="686" t="s">
        <v>1253</v>
      </c>
      <c r="B1168" s="686" t="s">
        <v>1995</v>
      </c>
      <c r="C1168" s="782" t="s">
        <v>1995</v>
      </c>
      <c r="D1168" s="783" t="s">
        <v>1988</v>
      </c>
      <c r="E1168" s="784" t="s">
        <v>807</v>
      </c>
      <c r="F1168" s="681" t="s">
        <v>330</v>
      </c>
      <c r="G1168" s="682" t="s">
        <v>227</v>
      </c>
      <c r="H1168" s="682" t="s">
        <v>348</v>
      </c>
      <c r="I1168" s="682"/>
      <c r="J1168" s="682"/>
      <c r="K1168" s="682"/>
      <c r="L1168" s="683"/>
      <c r="M1168" s="684"/>
      <c r="N1168" s="758">
        <v>4</v>
      </c>
      <c r="O1168" s="991">
        <v>4</v>
      </c>
      <c r="P1168" s="991">
        <f t="shared" si="122"/>
        <v>0</v>
      </c>
      <c r="Q1168" s="787"/>
      <c r="R1168" s="873">
        <v>68.2</v>
      </c>
      <c r="S1168" s="760">
        <f t="shared" si="124"/>
        <v>272.8</v>
      </c>
      <c r="T1168" s="786"/>
      <c r="U1168" s="960"/>
      <c r="W1168" s="686"/>
    </row>
    <row r="1169" spans="1:23" ht="21" customHeight="1">
      <c r="B1169" s="686" t="s">
        <v>1995</v>
      </c>
      <c r="C1169" s="782" t="s">
        <v>1995</v>
      </c>
      <c r="D1169" s="783" t="s">
        <v>372</v>
      </c>
      <c r="E1169" s="784" t="s">
        <v>372</v>
      </c>
      <c r="F1169" s="681">
        <v>15</v>
      </c>
      <c r="G1169" s="682" t="s">
        <v>227</v>
      </c>
      <c r="H1169" s="682">
        <v>15</v>
      </c>
      <c r="I1169" s="682" t="s">
        <v>227</v>
      </c>
      <c r="J1169" s="682"/>
      <c r="K1169" s="682"/>
      <c r="L1169" s="683">
        <v>100</v>
      </c>
      <c r="M1169" s="684"/>
      <c r="N1169" s="758">
        <v>1</v>
      </c>
      <c r="O1169" s="991">
        <v>1</v>
      </c>
      <c r="P1169" s="991">
        <f t="shared" si="122"/>
        <v>0</v>
      </c>
      <c r="Q1169" s="787"/>
      <c r="R1169" s="873">
        <v>1953</v>
      </c>
      <c r="S1169" s="760">
        <f t="shared" si="124"/>
        <v>1953</v>
      </c>
      <c r="T1169" s="786"/>
      <c r="U1169" s="960"/>
      <c r="W1169" s="686"/>
    </row>
    <row r="1170" spans="1:23" ht="21" customHeight="1">
      <c r="B1170" s="686" t="s">
        <v>1995</v>
      </c>
      <c r="C1170" s="782" t="s">
        <v>1995</v>
      </c>
      <c r="D1170" s="783" t="s">
        <v>372</v>
      </c>
      <c r="E1170" s="784" t="s">
        <v>372</v>
      </c>
      <c r="F1170" s="681">
        <v>15</v>
      </c>
      <c r="G1170" s="682" t="s">
        <v>227</v>
      </c>
      <c r="H1170" s="682">
        <v>15</v>
      </c>
      <c r="I1170" s="682" t="s">
        <v>227</v>
      </c>
      <c r="J1170" s="682"/>
      <c r="K1170" s="682"/>
      <c r="L1170" s="683">
        <v>60</v>
      </c>
      <c r="M1170" s="684"/>
      <c r="N1170" s="758">
        <v>1</v>
      </c>
      <c r="O1170" s="991">
        <v>1</v>
      </c>
      <c r="P1170" s="991">
        <f t="shared" si="122"/>
        <v>0</v>
      </c>
      <c r="Q1170" s="787"/>
      <c r="R1170" s="873">
        <v>1172</v>
      </c>
      <c r="S1170" s="760">
        <f t="shared" si="124"/>
        <v>1172</v>
      </c>
      <c r="T1170" s="786"/>
      <c r="U1170" s="960"/>
      <c r="W1170" s="686"/>
    </row>
    <row r="1171" spans="1:23" ht="21" customHeight="1">
      <c r="A1171" s="686" t="s">
        <v>1222</v>
      </c>
      <c r="B1171" s="686" t="s">
        <v>1996</v>
      </c>
      <c r="C1171" s="790" t="s">
        <v>1996</v>
      </c>
      <c r="D1171" s="789" t="s">
        <v>1999</v>
      </c>
      <c r="E1171" s="788" t="s">
        <v>797</v>
      </c>
      <c r="F1171" s="681">
        <v>50</v>
      </c>
      <c r="G1171" s="682" t="s">
        <v>227</v>
      </c>
      <c r="H1171" s="682"/>
      <c r="I1171" s="682"/>
      <c r="J1171" s="682"/>
      <c r="K1171" s="682"/>
      <c r="L1171" s="683">
        <v>4405</v>
      </c>
      <c r="M1171" s="684"/>
      <c r="N1171" s="758">
        <v>1</v>
      </c>
      <c r="O1171" s="991">
        <v>1</v>
      </c>
      <c r="P1171" s="991">
        <f t="shared" si="122"/>
        <v>0</v>
      </c>
      <c r="Q1171" s="759">
        <f>3.14156295*(F1171/2)^2*L1171*0.00000785*N1171</f>
        <v>67.895556649242181</v>
      </c>
      <c r="R1171" s="873">
        <v>990</v>
      </c>
      <c r="S1171" s="760">
        <f>Q1171*R1171</f>
        <v>67216.601082749752</v>
      </c>
      <c r="T1171" s="786"/>
      <c r="U1171" s="960"/>
      <c r="W1171" s="686"/>
    </row>
    <row r="1172" spans="1:23" ht="21" customHeight="1">
      <c r="A1172" s="686" t="s">
        <v>1389</v>
      </c>
      <c r="B1172" s="686" t="s">
        <v>1996</v>
      </c>
      <c r="C1172" s="790" t="s">
        <v>1996</v>
      </c>
      <c r="D1172" s="789" t="s">
        <v>1985</v>
      </c>
      <c r="E1172" s="788" t="s">
        <v>798</v>
      </c>
      <c r="F1172" s="681" t="s">
        <v>347</v>
      </c>
      <c r="G1172" s="682" t="s">
        <v>227</v>
      </c>
      <c r="H1172" s="682" t="s">
        <v>585</v>
      </c>
      <c r="I1172" s="682"/>
      <c r="J1172" s="682"/>
      <c r="K1172" s="682"/>
      <c r="L1172" s="683"/>
      <c r="M1172" s="684"/>
      <c r="N1172" s="758">
        <f>N1176*2</f>
        <v>6</v>
      </c>
      <c r="O1172" s="991">
        <v>6</v>
      </c>
      <c r="P1172" s="991">
        <f t="shared" si="122"/>
        <v>0</v>
      </c>
      <c r="Q1172" s="762"/>
      <c r="R1172" s="873">
        <v>396</v>
      </c>
      <c r="S1172" s="760">
        <f t="shared" ref="S1172:S1189" si="125">N1172*R1172</f>
        <v>2376</v>
      </c>
      <c r="T1172" s="786"/>
      <c r="U1172" s="960"/>
      <c r="W1172" s="686"/>
    </row>
    <row r="1173" spans="1:23" ht="21" customHeight="1">
      <c r="A1173" s="686" t="s">
        <v>1390</v>
      </c>
      <c r="B1173" s="686" t="s">
        <v>1996</v>
      </c>
      <c r="C1173" s="790" t="s">
        <v>1996</v>
      </c>
      <c r="D1173" s="789" t="s">
        <v>799</v>
      </c>
      <c r="E1173" s="788" t="s">
        <v>799</v>
      </c>
      <c r="F1173" s="681" t="s">
        <v>347</v>
      </c>
      <c r="G1173" s="682"/>
      <c r="H1173" s="682"/>
      <c r="I1173" s="682"/>
      <c r="J1173" s="682"/>
      <c r="K1173" s="682"/>
      <c r="L1173" s="683"/>
      <c r="M1173" s="684"/>
      <c r="N1173" s="758">
        <f>N1172</f>
        <v>6</v>
      </c>
      <c r="O1173" s="991">
        <v>6</v>
      </c>
      <c r="P1173" s="991">
        <f t="shared" si="122"/>
        <v>0</v>
      </c>
      <c r="Q1173" s="762"/>
      <c r="R1173" s="873">
        <v>83.6</v>
      </c>
      <c r="S1173" s="760">
        <f t="shared" si="125"/>
        <v>501.59999999999997</v>
      </c>
      <c r="T1173" s="786"/>
      <c r="U1173" s="960"/>
      <c r="W1173" s="686"/>
    </row>
    <row r="1174" spans="1:23" ht="21" customHeight="1">
      <c r="A1174" s="686" t="s">
        <v>1251</v>
      </c>
      <c r="B1174" s="686" t="s">
        <v>1996</v>
      </c>
      <c r="C1174" s="790" t="s">
        <v>1996</v>
      </c>
      <c r="D1174" s="789" t="s">
        <v>800</v>
      </c>
      <c r="E1174" s="788" t="s">
        <v>800</v>
      </c>
      <c r="F1174" s="681" t="s">
        <v>347</v>
      </c>
      <c r="G1174" s="682"/>
      <c r="H1174" s="682"/>
      <c r="I1174" s="682"/>
      <c r="J1174" s="682"/>
      <c r="K1174" s="682"/>
      <c r="L1174" s="683"/>
      <c r="M1174" s="684"/>
      <c r="N1174" s="758">
        <f>N1172</f>
        <v>6</v>
      </c>
      <c r="O1174" s="991">
        <v>6</v>
      </c>
      <c r="P1174" s="991">
        <f t="shared" si="122"/>
        <v>0</v>
      </c>
      <c r="Q1174" s="762"/>
      <c r="R1174" s="873">
        <v>32</v>
      </c>
      <c r="S1174" s="760">
        <f t="shared" si="125"/>
        <v>192</v>
      </c>
      <c r="T1174" s="786"/>
      <c r="U1174" s="960"/>
      <c r="W1174" s="686"/>
    </row>
    <row r="1175" spans="1:23" ht="21" customHeight="1">
      <c r="A1175" s="686" t="s">
        <v>1391</v>
      </c>
      <c r="B1175" s="686" t="s">
        <v>1996</v>
      </c>
      <c r="C1175" s="790" t="s">
        <v>1996</v>
      </c>
      <c r="D1175" s="789" t="s">
        <v>801</v>
      </c>
      <c r="E1175" s="788" t="s">
        <v>801</v>
      </c>
      <c r="F1175" s="681" t="s">
        <v>347</v>
      </c>
      <c r="G1175" s="682"/>
      <c r="H1175" s="682"/>
      <c r="I1175" s="682"/>
      <c r="J1175" s="682"/>
      <c r="K1175" s="682"/>
      <c r="L1175" s="683"/>
      <c r="M1175" s="684"/>
      <c r="N1175" s="758">
        <f>N1172*2</f>
        <v>12</v>
      </c>
      <c r="O1175" s="991">
        <v>12</v>
      </c>
      <c r="P1175" s="991">
        <f t="shared" si="122"/>
        <v>0</v>
      </c>
      <c r="Q1175" s="762"/>
      <c r="R1175" s="873">
        <v>41.2</v>
      </c>
      <c r="S1175" s="760">
        <f t="shared" si="125"/>
        <v>494.40000000000003</v>
      </c>
      <c r="T1175" s="786"/>
      <c r="U1175" s="960"/>
      <c r="W1175" s="686"/>
    </row>
    <row r="1176" spans="1:23" ht="21" customHeight="1">
      <c r="A1176" s="686" t="s">
        <v>1388</v>
      </c>
      <c r="B1176" s="686" t="s">
        <v>1996</v>
      </c>
      <c r="C1176" s="790" t="s">
        <v>1996</v>
      </c>
      <c r="D1176" s="789" t="s">
        <v>1897</v>
      </c>
      <c r="E1176" s="788" t="s">
        <v>802</v>
      </c>
      <c r="F1176" s="681" t="s">
        <v>591</v>
      </c>
      <c r="G1176" s="682"/>
      <c r="H1176" s="682"/>
      <c r="I1176" s="682"/>
      <c r="J1176" s="682"/>
      <c r="K1176" s="682"/>
      <c r="L1176" s="683"/>
      <c r="M1176" s="684"/>
      <c r="N1176" s="758">
        <v>3</v>
      </c>
      <c r="O1176" s="991">
        <v>3</v>
      </c>
      <c r="P1176" s="991">
        <f t="shared" si="122"/>
        <v>0</v>
      </c>
      <c r="Q1176" s="762"/>
      <c r="R1176" s="873">
        <v>22600</v>
      </c>
      <c r="S1176" s="760">
        <f t="shared" si="125"/>
        <v>67800</v>
      </c>
      <c r="T1176" s="786"/>
      <c r="U1176" s="960"/>
      <c r="W1176" s="686"/>
    </row>
    <row r="1177" spans="1:23" ht="21" customHeight="1">
      <c r="A1177" s="686" t="s">
        <v>1388</v>
      </c>
      <c r="B1177" s="686" t="s">
        <v>1996</v>
      </c>
      <c r="C1177" s="790" t="s">
        <v>1996</v>
      </c>
      <c r="D1177" s="789" t="s">
        <v>1897</v>
      </c>
      <c r="E1177" s="788" t="s">
        <v>802</v>
      </c>
      <c r="F1177" s="681" t="s">
        <v>592</v>
      </c>
      <c r="G1177" s="682"/>
      <c r="H1177" s="682"/>
      <c r="I1177" s="682"/>
      <c r="J1177" s="682"/>
      <c r="K1177" s="682"/>
      <c r="L1177" s="683"/>
      <c r="M1177" s="684"/>
      <c r="N1177" s="758">
        <v>2</v>
      </c>
      <c r="O1177" s="991">
        <v>2</v>
      </c>
      <c r="P1177" s="991">
        <f t="shared" si="122"/>
        <v>0</v>
      </c>
      <c r="Q1177" s="762"/>
      <c r="R1177" s="873">
        <v>22600</v>
      </c>
      <c r="S1177" s="760">
        <f t="shared" si="125"/>
        <v>45200</v>
      </c>
      <c r="T1177" s="786"/>
      <c r="U1177" s="960"/>
      <c r="W1177" s="686"/>
    </row>
    <row r="1178" spans="1:23" ht="21" customHeight="1">
      <c r="A1178" s="686" t="s">
        <v>1389</v>
      </c>
      <c r="B1178" s="686" t="s">
        <v>1996</v>
      </c>
      <c r="C1178" s="790" t="s">
        <v>1996</v>
      </c>
      <c r="D1178" s="789" t="s">
        <v>1985</v>
      </c>
      <c r="E1178" s="788" t="s">
        <v>798</v>
      </c>
      <c r="F1178" s="681" t="s">
        <v>347</v>
      </c>
      <c r="G1178" s="682" t="s">
        <v>227</v>
      </c>
      <c r="H1178" s="682" t="s">
        <v>585</v>
      </c>
      <c r="I1178" s="682"/>
      <c r="J1178" s="682"/>
      <c r="K1178" s="682"/>
      <c r="L1178" s="683"/>
      <c r="M1178" s="684"/>
      <c r="N1178" s="758">
        <v>8</v>
      </c>
      <c r="O1178" s="991">
        <v>8</v>
      </c>
      <c r="P1178" s="991">
        <f t="shared" si="122"/>
        <v>0</v>
      </c>
      <c r="Q1178" s="762"/>
      <c r="R1178" s="873">
        <v>396</v>
      </c>
      <c r="S1178" s="760">
        <f t="shared" si="125"/>
        <v>3168</v>
      </c>
      <c r="T1178" s="786"/>
      <c r="U1178" s="960"/>
      <c r="W1178" s="686"/>
    </row>
    <row r="1179" spans="1:23" ht="21" customHeight="1">
      <c r="A1179" s="686" t="s">
        <v>1390</v>
      </c>
      <c r="B1179" s="686" t="s">
        <v>1996</v>
      </c>
      <c r="C1179" s="790" t="s">
        <v>1996</v>
      </c>
      <c r="D1179" s="789" t="s">
        <v>799</v>
      </c>
      <c r="E1179" s="788" t="s">
        <v>799</v>
      </c>
      <c r="F1179" s="681" t="s">
        <v>347</v>
      </c>
      <c r="G1179" s="682"/>
      <c r="H1179" s="682"/>
      <c r="I1179" s="682"/>
      <c r="J1179" s="682"/>
      <c r="K1179" s="682"/>
      <c r="L1179" s="683"/>
      <c r="M1179" s="684"/>
      <c r="N1179" s="758">
        <v>8</v>
      </c>
      <c r="O1179" s="991">
        <v>8</v>
      </c>
      <c r="P1179" s="991">
        <f t="shared" si="122"/>
        <v>0</v>
      </c>
      <c r="Q1179" s="762"/>
      <c r="R1179" s="873">
        <v>83.6</v>
      </c>
      <c r="S1179" s="760">
        <f t="shared" si="125"/>
        <v>668.8</v>
      </c>
      <c r="T1179" s="786"/>
      <c r="U1179" s="960"/>
      <c r="W1179" s="686"/>
    </row>
    <row r="1180" spans="1:23" ht="21" customHeight="1">
      <c r="A1180" s="686" t="s">
        <v>1251</v>
      </c>
      <c r="B1180" s="686" t="s">
        <v>1996</v>
      </c>
      <c r="C1180" s="790" t="s">
        <v>1996</v>
      </c>
      <c r="D1180" s="789" t="s">
        <v>800</v>
      </c>
      <c r="E1180" s="788" t="s">
        <v>800</v>
      </c>
      <c r="F1180" s="681" t="s">
        <v>347</v>
      </c>
      <c r="G1180" s="682"/>
      <c r="H1180" s="682"/>
      <c r="I1180" s="682"/>
      <c r="J1180" s="682"/>
      <c r="K1180" s="682"/>
      <c r="L1180" s="683"/>
      <c r="M1180" s="684"/>
      <c r="N1180" s="758">
        <v>8</v>
      </c>
      <c r="O1180" s="991">
        <v>8</v>
      </c>
      <c r="P1180" s="991">
        <f t="shared" si="122"/>
        <v>0</v>
      </c>
      <c r="Q1180" s="762"/>
      <c r="R1180" s="873">
        <v>32</v>
      </c>
      <c r="S1180" s="760">
        <f t="shared" si="125"/>
        <v>256</v>
      </c>
      <c r="T1180" s="786"/>
      <c r="U1180" s="960"/>
      <c r="W1180" s="686"/>
    </row>
    <row r="1181" spans="1:23" ht="21" customHeight="1">
      <c r="A1181" s="686" t="s">
        <v>1391</v>
      </c>
      <c r="B1181" s="686" t="s">
        <v>1996</v>
      </c>
      <c r="C1181" s="790" t="s">
        <v>1996</v>
      </c>
      <c r="D1181" s="789" t="s">
        <v>801</v>
      </c>
      <c r="E1181" s="788" t="s">
        <v>801</v>
      </c>
      <c r="F1181" s="681" t="s">
        <v>347</v>
      </c>
      <c r="G1181" s="682"/>
      <c r="H1181" s="682"/>
      <c r="I1181" s="682"/>
      <c r="J1181" s="682"/>
      <c r="K1181" s="682"/>
      <c r="L1181" s="683"/>
      <c r="M1181" s="684"/>
      <c r="N1181" s="758">
        <v>16</v>
      </c>
      <c r="O1181" s="991">
        <v>16</v>
      </c>
      <c r="P1181" s="991">
        <f t="shared" si="122"/>
        <v>0</v>
      </c>
      <c r="Q1181" s="762"/>
      <c r="R1181" s="873">
        <v>41.2</v>
      </c>
      <c r="S1181" s="760">
        <f t="shared" si="125"/>
        <v>659.2</v>
      </c>
      <c r="T1181" s="786"/>
      <c r="U1181" s="960"/>
      <c r="W1181" s="686"/>
    </row>
    <row r="1182" spans="1:23" ht="21" customHeight="1">
      <c r="A1182" s="686" t="s">
        <v>1315</v>
      </c>
      <c r="B1182" s="686" t="s">
        <v>1996</v>
      </c>
      <c r="C1182" s="790" t="s">
        <v>1996</v>
      </c>
      <c r="D1182" s="789" t="s">
        <v>1985</v>
      </c>
      <c r="E1182" s="788" t="s">
        <v>798</v>
      </c>
      <c r="F1182" s="681" t="s">
        <v>330</v>
      </c>
      <c r="G1182" s="682" t="s">
        <v>227</v>
      </c>
      <c r="H1182" s="682" t="s">
        <v>345</v>
      </c>
      <c r="I1182" s="682"/>
      <c r="J1182" s="682"/>
      <c r="K1182" s="682"/>
      <c r="L1182" s="683"/>
      <c r="M1182" s="684"/>
      <c r="N1182" s="758">
        <v>2</v>
      </c>
      <c r="O1182" s="991">
        <v>2</v>
      </c>
      <c r="P1182" s="991">
        <f t="shared" si="122"/>
        <v>0</v>
      </c>
      <c r="Q1182" s="762"/>
      <c r="R1182" s="873">
        <v>124.3</v>
      </c>
      <c r="S1182" s="760">
        <f t="shared" si="125"/>
        <v>248.6</v>
      </c>
      <c r="T1182" s="786"/>
      <c r="U1182" s="960"/>
      <c r="W1182" s="686"/>
    </row>
    <row r="1183" spans="1:23" ht="21" customHeight="1">
      <c r="A1183" s="686" t="s">
        <v>1233</v>
      </c>
      <c r="B1183" s="686" t="s">
        <v>1996</v>
      </c>
      <c r="C1183" s="790" t="s">
        <v>1996</v>
      </c>
      <c r="D1183" s="789" t="s">
        <v>800</v>
      </c>
      <c r="E1183" s="788" t="s">
        <v>800</v>
      </c>
      <c r="F1183" s="681" t="s">
        <v>330</v>
      </c>
      <c r="G1183" s="682"/>
      <c r="H1183" s="682"/>
      <c r="I1183" s="682"/>
      <c r="J1183" s="682"/>
      <c r="K1183" s="682"/>
      <c r="L1183" s="683"/>
      <c r="M1183" s="684"/>
      <c r="N1183" s="758">
        <v>2</v>
      </c>
      <c r="O1183" s="991">
        <v>2</v>
      </c>
      <c r="P1183" s="991">
        <f t="shared" si="122"/>
        <v>0</v>
      </c>
      <c r="Q1183" s="762"/>
      <c r="R1183" s="873">
        <v>14</v>
      </c>
      <c r="S1183" s="760">
        <f t="shared" si="125"/>
        <v>28</v>
      </c>
      <c r="T1183" s="786"/>
      <c r="U1183" s="960"/>
      <c r="W1183" s="686"/>
    </row>
    <row r="1184" spans="1:23" ht="21" customHeight="1">
      <c r="B1184" s="686" t="s">
        <v>1996</v>
      </c>
      <c r="C1184" s="790" t="s">
        <v>1996</v>
      </c>
      <c r="D1184" s="789" t="s">
        <v>1832</v>
      </c>
      <c r="E1184" s="788" t="s">
        <v>805</v>
      </c>
      <c r="F1184" s="681" t="s">
        <v>391</v>
      </c>
      <c r="G1184" s="682" t="s">
        <v>227</v>
      </c>
      <c r="H1184" s="682" t="s">
        <v>588</v>
      </c>
      <c r="I1184" s="682" t="s">
        <v>227</v>
      </c>
      <c r="J1184" s="682" t="s">
        <v>1833</v>
      </c>
      <c r="K1184" s="682"/>
      <c r="L1184" s="683"/>
      <c r="M1184" s="684"/>
      <c r="N1184" s="758">
        <v>2</v>
      </c>
      <c r="O1184" s="991">
        <v>2</v>
      </c>
      <c r="P1184" s="991">
        <f t="shared" si="122"/>
        <v>0</v>
      </c>
      <c r="Q1184" s="856" t="s">
        <v>806</v>
      </c>
      <c r="R1184" s="873">
        <v>126240</v>
      </c>
      <c r="S1184" s="760">
        <f t="shared" si="125"/>
        <v>252480</v>
      </c>
      <c r="T1184" s="786"/>
      <c r="U1184" s="960"/>
      <c r="W1184" s="686"/>
    </row>
    <row r="1185" spans="1:23" ht="21" customHeight="1">
      <c r="B1185" s="686" t="s">
        <v>1996</v>
      </c>
      <c r="C1185" s="790" t="s">
        <v>1996</v>
      </c>
      <c r="D1185" s="789" t="s">
        <v>1832</v>
      </c>
      <c r="E1185" s="788" t="s">
        <v>805</v>
      </c>
      <c r="F1185" s="681" t="s">
        <v>391</v>
      </c>
      <c r="G1185" s="682"/>
      <c r="H1185" s="682" t="s">
        <v>593</v>
      </c>
      <c r="I1185" s="682"/>
      <c r="J1185" s="682"/>
      <c r="K1185" s="682"/>
      <c r="L1185" s="683"/>
      <c r="M1185" s="684"/>
      <c r="N1185" s="758">
        <v>1</v>
      </c>
      <c r="O1185" s="991">
        <v>1</v>
      </c>
      <c r="P1185" s="991">
        <f t="shared" si="122"/>
        <v>0</v>
      </c>
      <c r="Q1185" s="856" t="s">
        <v>806</v>
      </c>
      <c r="R1185" s="873">
        <v>49370</v>
      </c>
      <c r="S1185" s="760">
        <f t="shared" si="125"/>
        <v>49370</v>
      </c>
      <c r="T1185" s="786"/>
      <c r="U1185" s="960"/>
      <c r="W1185" s="686"/>
    </row>
    <row r="1186" spans="1:23" ht="21" customHeight="1">
      <c r="B1186" s="686" t="s">
        <v>1996</v>
      </c>
      <c r="C1186" s="790" t="s">
        <v>1996</v>
      </c>
      <c r="D1186" s="789" t="s">
        <v>1951</v>
      </c>
      <c r="E1186" s="788" t="s">
        <v>1951</v>
      </c>
      <c r="F1186" s="681" t="s">
        <v>1527</v>
      </c>
      <c r="G1186" s="682"/>
      <c r="H1186" s="682"/>
      <c r="I1186" s="682"/>
      <c r="J1186" s="682"/>
      <c r="K1186" s="682"/>
      <c r="L1186" s="683"/>
      <c r="M1186" s="684"/>
      <c r="N1186" s="758">
        <v>1</v>
      </c>
      <c r="O1186" s="991">
        <v>1</v>
      </c>
      <c r="P1186" s="991">
        <f t="shared" si="122"/>
        <v>0</v>
      </c>
      <c r="Q1186" s="856" t="s">
        <v>806</v>
      </c>
      <c r="R1186" s="873">
        <v>35790</v>
      </c>
      <c r="S1186" s="760">
        <f t="shared" si="125"/>
        <v>35790</v>
      </c>
      <c r="T1186" s="786"/>
      <c r="U1186" s="960"/>
      <c r="W1186" s="686"/>
    </row>
    <row r="1187" spans="1:23" ht="21" customHeight="1">
      <c r="A1187" s="686" t="s">
        <v>1253</v>
      </c>
      <c r="B1187" s="686" t="s">
        <v>1996</v>
      </c>
      <c r="C1187" s="790" t="s">
        <v>1996</v>
      </c>
      <c r="D1187" s="789" t="s">
        <v>1988</v>
      </c>
      <c r="E1187" s="788" t="s">
        <v>807</v>
      </c>
      <c r="F1187" s="681" t="s">
        <v>330</v>
      </c>
      <c r="G1187" s="682" t="s">
        <v>227</v>
      </c>
      <c r="H1187" s="682" t="s">
        <v>340</v>
      </c>
      <c r="I1187" s="682"/>
      <c r="J1187" s="682"/>
      <c r="K1187" s="682"/>
      <c r="L1187" s="683"/>
      <c r="M1187" s="684"/>
      <c r="N1187" s="758">
        <v>8</v>
      </c>
      <c r="O1187" s="991">
        <v>8</v>
      </c>
      <c r="P1187" s="991">
        <f t="shared" si="122"/>
        <v>0</v>
      </c>
      <c r="Q1187" s="762"/>
      <c r="R1187" s="873">
        <v>68.2</v>
      </c>
      <c r="S1187" s="760">
        <f t="shared" si="125"/>
        <v>545.6</v>
      </c>
      <c r="T1187" s="786"/>
      <c r="U1187" s="960"/>
      <c r="W1187" s="686"/>
    </row>
    <row r="1188" spans="1:23" ht="21" customHeight="1">
      <c r="A1188" s="686" t="s">
        <v>1253</v>
      </c>
      <c r="B1188" s="686" t="s">
        <v>1996</v>
      </c>
      <c r="C1188" s="790" t="s">
        <v>1996</v>
      </c>
      <c r="D1188" s="789" t="s">
        <v>1988</v>
      </c>
      <c r="E1188" s="788" t="s">
        <v>807</v>
      </c>
      <c r="F1188" s="681" t="s">
        <v>330</v>
      </c>
      <c r="G1188" s="682" t="s">
        <v>227</v>
      </c>
      <c r="H1188" s="682" t="s">
        <v>348</v>
      </c>
      <c r="I1188" s="682"/>
      <c r="J1188" s="682"/>
      <c r="K1188" s="682"/>
      <c r="L1188" s="683"/>
      <c r="M1188" s="684"/>
      <c r="N1188" s="758">
        <v>8</v>
      </c>
      <c r="O1188" s="991">
        <v>8</v>
      </c>
      <c r="P1188" s="991">
        <f t="shared" si="122"/>
        <v>0</v>
      </c>
      <c r="Q1188" s="762"/>
      <c r="R1188" s="873">
        <v>68.2</v>
      </c>
      <c r="S1188" s="760">
        <f t="shared" si="125"/>
        <v>545.6</v>
      </c>
      <c r="T1188" s="786"/>
      <c r="U1188" s="960"/>
      <c r="W1188" s="686"/>
    </row>
    <row r="1189" spans="1:23" ht="21" customHeight="1">
      <c r="B1189" s="686" t="s">
        <v>1996</v>
      </c>
      <c r="C1189" s="790" t="s">
        <v>1996</v>
      </c>
      <c r="D1189" s="789" t="s">
        <v>372</v>
      </c>
      <c r="E1189" s="788" t="s">
        <v>372</v>
      </c>
      <c r="F1189" s="681">
        <v>15</v>
      </c>
      <c r="G1189" s="682" t="s">
        <v>227</v>
      </c>
      <c r="H1189" s="682">
        <v>15</v>
      </c>
      <c r="I1189" s="682" t="s">
        <v>227</v>
      </c>
      <c r="J1189" s="682"/>
      <c r="K1189" s="682"/>
      <c r="L1189" s="683">
        <v>100</v>
      </c>
      <c r="M1189" s="684"/>
      <c r="N1189" s="758">
        <v>4</v>
      </c>
      <c r="O1189" s="991">
        <v>4</v>
      </c>
      <c r="P1189" s="991">
        <f t="shared" si="122"/>
        <v>0</v>
      </c>
      <c r="Q1189" s="762"/>
      <c r="R1189" s="873">
        <v>1953</v>
      </c>
      <c r="S1189" s="760">
        <f t="shared" si="125"/>
        <v>7812</v>
      </c>
      <c r="T1189" s="786"/>
      <c r="U1189" s="960"/>
      <c r="W1189" s="686"/>
    </row>
    <row r="1190" spans="1:23" ht="21" customHeight="1">
      <c r="A1190" s="686" t="s">
        <v>1286</v>
      </c>
      <c r="B1190" s="686" t="s">
        <v>2000</v>
      </c>
      <c r="C1190" s="790" t="s">
        <v>2000</v>
      </c>
      <c r="D1190" s="789" t="s">
        <v>1785</v>
      </c>
      <c r="E1190" s="788" t="s">
        <v>795</v>
      </c>
      <c r="F1190" s="681">
        <v>12</v>
      </c>
      <c r="G1190" s="682"/>
      <c r="H1190" s="682">
        <v>90</v>
      </c>
      <c r="I1190" s="682"/>
      <c r="J1190" s="682"/>
      <c r="K1190" s="682"/>
      <c r="L1190" s="683">
        <v>150</v>
      </c>
      <c r="M1190" s="684"/>
      <c r="N1190" s="758">
        <v>3</v>
      </c>
      <c r="O1190" s="991">
        <v>3</v>
      </c>
      <c r="P1190" s="991">
        <f t="shared" si="122"/>
        <v>0</v>
      </c>
      <c r="Q1190" s="759">
        <f>F1190*H1190*L1190*0.00000785*N1190</f>
        <v>3.8150999999999993</v>
      </c>
      <c r="R1190" s="873">
        <v>1079</v>
      </c>
      <c r="S1190" s="760">
        <f>Q1190*R1190</f>
        <v>4116.4928999999993</v>
      </c>
      <c r="T1190" s="786"/>
      <c r="U1190" s="960"/>
      <c r="W1190" s="686"/>
    </row>
    <row r="1191" spans="1:23" ht="21" customHeight="1">
      <c r="A1191" s="686" t="s">
        <v>1355</v>
      </c>
      <c r="B1191" s="686" t="s">
        <v>2000</v>
      </c>
      <c r="C1191" s="790" t="s">
        <v>2000</v>
      </c>
      <c r="D1191" s="789" t="s">
        <v>1785</v>
      </c>
      <c r="E1191" s="788" t="s">
        <v>797</v>
      </c>
      <c r="F1191" s="681">
        <v>90</v>
      </c>
      <c r="G1191" s="682"/>
      <c r="H1191" s="682"/>
      <c r="I1191" s="682"/>
      <c r="J1191" s="682"/>
      <c r="K1191" s="682"/>
      <c r="L1191" s="683">
        <v>40</v>
      </c>
      <c r="M1191" s="684"/>
      <c r="N1191" s="758">
        <v>3</v>
      </c>
      <c r="O1191" s="991">
        <v>3</v>
      </c>
      <c r="P1191" s="991">
        <f t="shared" si="122"/>
        <v>0</v>
      </c>
      <c r="Q1191" s="759">
        <f>3.14156295*(F1191/2)^2*L1191*0.00000785*N1191</f>
        <v>5.9926884052725002</v>
      </c>
      <c r="R1191" s="873">
        <v>990</v>
      </c>
      <c r="S1191" s="760">
        <f>Q1191*R1191</f>
        <v>5932.7615212197752</v>
      </c>
      <c r="T1191" s="786"/>
      <c r="U1191" s="960"/>
      <c r="W1191" s="686"/>
    </row>
    <row r="1192" spans="1:23" ht="21" customHeight="1">
      <c r="A1192" s="686" t="s">
        <v>1253</v>
      </c>
      <c r="B1192" s="686" t="s">
        <v>2000</v>
      </c>
      <c r="C1192" s="790" t="s">
        <v>2000</v>
      </c>
      <c r="D1192" s="789" t="s">
        <v>808</v>
      </c>
      <c r="E1192" s="788" t="s">
        <v>807</v>
      </c>
      <c r="F1192" s="681" t="s">
        <v>330</v>
      </c>
      <c r="G1192" s="682"/>
      <c r="H1192" s="682" t="s">
        <v>1685</v>
      </c>
      <c r="I1192" s="682"/>
      <c r="J1192" s="682"/>
      <c r="K1192" s="682"/>
      <c r="L1192" s="683"/>
      <c r="M1192" s="684"/>
      <c r="N1192" s="758">
        <v>9</v>
      </c>
      <c r="O1192" s="991">
        <v>9</v>
      </c>
      <c r="P1192" s="991">
        <f t="shared" si="122"/>
        <v>0</v>
      </c>
      <c r="Q1192" s="762"/>
      <c r="R1192" s="873">
        <v>68.2</v>
      </c>
      <c r="S1192" s="760">
        <f>N1192*R1192</f>
        <v>613.80000000000007</v>
      </c>
      <c r="T1192" s="786"/>
      <c r="U1192" s="960"/>
      <c r="W1192" s="686"/>
    </row>
    <row r="1193" spans="1:23" ht="21" customHeight="1">
      <c r="A1193" s="686" t="s">
        <v>1222</v>
      </c>
      <c r="B1193" s="686" t="s">
        <v>2000</v>
      </c>
      <c r="C1193" s="790" t="s">
        <v>2000</v>
      </c>
      <c r="D1193" s="789" t="s">
        <v>1999</v>
      </c>
      <c r="E1193" s="788" t="s">
        <v>797</v>
      </c>
      <c r="F1193" s="681">
        <v>50</v>
      </c>
      <c r="G1193" s="682" t="s">
        <v>227</v>
      </c>
      <c r="H1193" s="682"/>
      <c r="I1193" s="682"/>
      <c r="J1193" s="682"/>
      <c r="K1193" s="682"/>
      <c r="L1193" s="683">
        <v>4432</v>
      </c>
      <c r="M1193" s="684"/>
      <c r="N1193" s="758">
        <v>1</v>
      </c>
      <c r="O1193" s="991">
        <v>1</v>
      </c>
      <c r="P1193" s="991">
        <f t="shared" si="122"/>
        <v>0</v>
      </c>
      <c r="Q1193" s="759">
        <f>3.14156295*(F1193/2)^2*L1193*0.00000785*N1193</f>
        <v>68.311715566274998</v>
      </c>
      <c r="R1193" s="873">
        <v>990</v>
      </c>
      <c r="S1193" s="760">
        <f>Q1193*R1193</f>
        <v>67628.598410612249</v>
      </c>
      <c r="T1193" s="786"/>
      <c r="U1193" s="960"/>
      <c r="W1193" s="686"/>
    </row>
    <row r="1194" spans="1:23" ht="21" customHeight="1">
      <c r="A1194" s="686" t="s">
        <v>1389</v>
      </c>
      <c r="B1194" s="686" t="s">
        <v>2000</v>
      </c>
      <c r="C1194" s="790" t="s">
        <v>2000</v>
      </c>
      <c r="D1194" s="789" t="s">
        <v>1985</v>
      </c>
      <c r="E1194" s="788" t="s">
        <v>798</v>
      </c>
      <c r="F1194" s="681" t="s">
        <v>347</v>
      </c>
      <c r="G1194" s="682" t="s">
        <v>227</v>
      </c>
      <c r="H1194" s="682" t="s">
        <v>585</v>
      </c>
      <c r="I1194" s="682"/>
      <c r="J1194" s="682"/>
      <c r="K1194" s="682"/>
      <c r="L1194" s="683"/>
      <c r="M1194" s="684"/>
      <c r="N1194" s="758">
        <v>2</v>
      </c>
      <c r="O1194" s="991">
        <v>2</v>
      </c>
      <c r="P1194" s="991">
        <f t="shared" si="122"/>
        <v>0</v>
      </c>
      <c r="Q1194" s="762"/>
      <c r="R1194" s="873">
        <v>396</v>
      </c>
      <c r="S1194" s="760">
        <f t="shared" ref="S1194:S1203" si="126">N1194*R1194</f>
        <v>792</v>
      </c>
      <c r="T1194" s="786"/>
      <c r="U1194" s="960"/>
      <c r="W1194" s="686"/>
    </row>
    <row r="1195" spans="1:23" ht="21" customHeight="1">
      <c r="A1195" s="686" t="s">
        <v>1390</v>
      </c>
      <c r="B1195" s="686" t="s">
        <v>2000</v>
      </c>
      <c r="C1195" s="790" t="s">
        <v>2000</v>
      </c>
      <c r="D1195" s="789" t="s">
        <v>799</v>
      </c>
      <c r="E1195" s="788" t="s">
        <v>799</v>
      </c>
      <c r="F1195" s="681" t="s">
        <v>347</v>
      </c>
      <c r="G1195" s="682"/>
      <c r="H1195" s="682"/>
      <c r="I1195" s="682"/>
      <c r="J1195" s="682"/>
      <c r="K1195" s="682"/>
      <c r="L1195" s="683"/>
      <c r="M1195" s="684"/>
      <c r="N1195" s="758">
        <v>2</v>
      </c>
      <c r="O1195" s="991">
        <v>2</v>
      </c>
      <c r="P1195" s="991">
        <f t="shared" si="122"/>
        <v>0</v>
      </c>
      <c r="Q1195" s="762"/>
      <c r="R1195" s="873">
        <v>83.6</v>
      </c>
      <c r="S1195" s="760">
        <f t="shared" si="126"/>
        <v>167.2</v>
      </c>
      <c r="T1195" s="786"/>
      <c r="U1195" s="960"/>
      <c r="W1195" s="686"/>
    </row>
    <row r="1196" spans="1:23" ht="21" customHeight="1">
      <c r="A1196" s="686" t="s">
        <v>1251</v>
      </c>
      <c r="B1196" s="686" t="s">
        <v>2000</v>
      </c>
      <c r="C1196" s="790" t="s">
        <v>2000</v>
      </c>
      <c r="D1196" s="789" t="s">
        <v>800</v>
      </c>
      <c r="E1196" s="788" t="s">
        <v>800</v>
      </c>
      <c r="F1196" s="681" t="s">
        <v>347</v>
      </c>
      <c r="G1196" s="682"/>
      <c r="H1196" s="682"/>
      <c r="I1196" s="682"/>
      <c r="J1196" s="682"/>
      <c r="K1196" s="682"/>
      <c r="L1196" s="683"/>
      <c r="M1196" s="684"/>
      <c r="N1196" s="758">
        <v>2</v>
      </c>
      <c r="O1196" s="991">
        <v>2</v>
      </c>
      <c r="P1196" s="991">
        <f t="shared" si="122"/>
        <v>0</v>
      </c>
      <c r="Q1196" s="762"/>
      <c r="R1196" s="873">
        <v>32</v>
      </c>
      <c r="S1196" s="760">
        <f t="shared" si="126"/>
        <v>64</v>
      </c>
      <c r="T1196" s="786"/>
      <c r="U1196" s="960"/>
      <c r="W1196" s="686"/>
    </row>
    <row r="1197" spans="1:23" ht="21" customHeight="1">
      <c r="A1197" s="686" t="s">
        <v>1391</v>
      </c>
      <c r="B1197" s="686" t="s">
        <v>2000</v>
      </c>
      <c r="C1197" s="790" t="s">
        <v>2000</v>
      </c>
      <c r="D1197" s="789" t="s">
        <v>801</v>
      </c>
      <c r="E1197" s="788" t="s">
        <v>801</v>
      </c>
      <c r="F1197" s="681" t="s">
        <v>347</v>
      </c>
      <c r="G1197" s="682"/>
      <c r="H1197" s="682"/>
      <c r="I1197" s="682"/>
      <c r="J1197" s="682"/>
      <c r="K1197" s="682"/>
      <c r="L1197" s="683"/>
      <c r="M1197" s="684"/>
      <c r="N1197" s="758">
        <v>4</v>
      </c>
      <c r="O1197" s="991">
        <v>4</v>
      </c>
      <c r="P1197" s="991">
        <f t="shared" si="122"/>
        <v>0</v>
      </c>
      <c r="Q1197" s="762"/>
      <c r="R1197" s="873">
        <v>41.2</v>
      </c>
      <c r="S1197" s="760">
        <f t="shared" si="126"/>
        <v>164.8</v>
      </c>
      <c r="T1197" s="786"/>
      <c r="U1197" s="960"/>
      <c r="W1197" s="686"/>
    </row>
    <row r="1198" spans="1:23" ht="21" customHeight="1">
      <c r="A1198" s="686" t="s">
        <v>1388</v>
      </c>
      <c r="B1198" s="686" t="s">
        <v>2000</v>
      </c>
      <c r="C1198" s="790" t="s">
        <v>2000</v>
      </c>
      <c r="D1198" s="789" t="s">
        <v>1897</v>
      </c>
      <c r="E1198" s="788" t="s">
        <v>802</v>
      </c>
      <c r="F1198" s="681" t="s">
        <v>591</v>
      </c>
      <c r="G1198" s="682"/>
      <c r="H1198" s="682"/>
      <c r="I1198" s="682"/>
      <c r="J1198" s="682"/>
      <c r="K1198" s="682"/>
      <c r="L1198" s="683"/>
      <c r="M1198" s="684"/>
      <c r="N1198" s="758">
        <v>1</v>
      </c>
      <c r="O1198" s="991">
        <v>1</v>
      </c>
      <c r="P1198" s="991">
        <f t="shared" si="122"/>
        <v>0</v>
      </c>
      <c r="Q1198" s="762"/>
      <c r="R1198" s="873">
        <v>22600</v>
      </c>
      <c r="S1198" s="760">
        <f t="shared" si="126"/>
        <v>22600</v>
      </c>
      <c r="T1198" s="786"/>
      <c r="U1198" s="960"/>
      <c r="W1198" s="686"/>
    </row>
    <row r="1199" spans="1:23" ht="21" customHeight="1">
      <c r="A1199" s="686" t="s">
        <v>1388</v>
      </c>
      <c r="B1199" s="686" t="s">
        <v>2000</v>
      </c>
      <c r="C1199" s="790" t="s">
        <v>2000</v>
      </c>
      <c r="D1199" s="789" t="s">
        <v>1897</v>
      </c>
      <c r="E1199" s="788" t="s">
        <v>802</v>
      </c>
      <c r="F1199" s="681" t="s">
        <v>592</v>
      </c>
      <c r="G1199" s="682"/>
      <c r="H1199" s="682"/>
      <c r="I1199" s="682"/>
      <c r="J1199" s="682"/>
      <c r="K1199" s="682"/>
      <c r="L1199" s="683"/>
      <c r="M1199" s="684"/>
      <c r="N1199" s="758">
        <v>2</v>
      </c>
      <c r="O1199" s="991">
        <v>2</v>
      </c>
      <c r="P1199" s="991">
        <f t="shared" si="122"/>
        <v>0</v>
      </c>
      <c r="Q1199" s="762"/>
      <c r="R1199" s="873">
        <v>22600</v>
      </c>
      <c r="S1199" s="760">
        <f t="shared" si="126"/>
        <v>45200</v>
      </c>
      <c r="T1199" s="786"/>
      <c r="U1199" s="960"/>
      <c r="W1199" s="686"/>
    </row>
    <row r="1200" spans="1:23" ht="21" customHeight="1">
      <c r="A1200" s="686" t="s">
        <v>1389</v>
      </c>
      <c r="B1200" s="686" t="s">
        <v>2000</v>
      </c>
      <c r="C1200" s="790" t="s">
        <v>2000</v>
      </c>
      <c r="D1200" s="789" t="s">
        <v>1985</v>
      </c>
      <c r="E1200" s="788" t="s">
        <v>798</v>
      </c>
      <c r="F1200" s="681" t="s">
        <v>347</v>
      </c>
      <c r="G1200" s="682" t="s">
        <v>227</v>
      </c>
      <c r="H1200" s="682" t="s">
        <v>585</v>
      </c>
      <c r="I1200" s="682"/>
      <c r="J1200" s="682"/>
      <c r="K1200" s="682"/>
      <c r="L1200" s="683"/>
      <c r="M1200" s="684"/>
      <c r="N1200" s="758">
        <v>8</v>
      </c>
      <c r="O1200" s="991">
        <v>8</v>
      </c>
      <c r="P1200" s="991">
        <f t="shared" si="122"/>
        <v>0</v>
      </c>
      <c r="Q1200" s="762"/>
      <c r="R1200" s="873">
        <v>396</v>
      </c>
      <c r="S1200" s="760">
        <f t="shared" si="126"/>
        <v>3168</v>
      </c>
      <c r="T1200" s="786"/>
      <c r="U1200" s="960"/>
      <c r="W1200" s="686"/>
    </row>
    <row r="1201" spans="1:23" ht="21" customHeight="1">
      <c r="A1201" s="686" t="s">
        <v>1390</v>
      </c>
      <c r="B1201" s="686" t="s">
        <v>2000</v>
      </c>
      <c r="C1201" s="790" t="s">
        <v>2000</v>
      </c>
      <c r="D1201" s="789" t="s">
        <v>799</v>
      </c>
      <c r="E1201" s="788" t="s">
        <v>799</v>
      </c>
      <c r="F1201" s="681" t="s">
        <v>347</v>
      </c>
      <c r="G1201" s="682"/>
      <c r="H1201" s="682"/>
      <c r="I1201" s="682"/>
      <c r="J1201" s="682"/>
      <c r="K1201" s="682"/>
      <c r="L1201" s="683"/>
      <c r="M1201" s="684"/>
      <c r="N1201" s="758">
        <v>8</v>
      </c>
      <c r="O1201" s="991">
        <v>8</v>
      </c>
      <c r="P1201" s="991">
        <f t="shared" si="122"/>
        <v>0</v>
      </c>
      <c r="Q1201" s="762"/>
      <c r="R1201" s="873">
        <v>83.6</v>
      </c>
      <c r="S1201" s="760">
        <f t="shared" si="126"/>
        <v>668.8</v>
      </c>
      <c r="T1201" s="786"/>
      <c r="U1201" s="960"/>
      <c r="W1201" s="686"/>
    </row>
    <row r="1202" spans="1:23" ht="21" customHeight="1">
      <c r="A1202" s="686" t="s">
        <v>1251</v>
      </c>
      <c r="B1202" s="686" t="s">
        <v>2000</v>
      </c>
      <c r="C1202" s="790" t="s">
        <v>2000</v>
      </c>
      <c r="D1202" s="789" t="s">
        <v>800</v>
      </c>
      <c r="E1202" s="788" t="s">
        <v>800</v>
      </c>
      <c r="F1202" s="681" t="s">
        <v>347</v>
      </c>
      <c r="G1202" s="682"/>
      <c r="H1202" s="682"/>
      <c r="I1202" s="682"/>
      <c r="J1202" s="682"/>
      <c r="K1202" s="682"/>
      <c r="L1202" s="683"/>
      <c r="M1202" s="684"/>
      <c r="N1202" s="758">
        <v>8</v>
      </c>
      <c r="O1202" s="991">
        <v>8</v>
      </c>
      <c r="P1202" s="991">
        <f t="shared" si="122"/>
        <v>0</v>
      </c>
      <c r="Q1202" s="762"/>
      <c r="R1202" s="873">
        <v>32</v>
      </c>
      <c r="S1202" s="760">
        <f t="shared" si="126"/>
        <v>256</v>
      </c>
      <c r="T1202" s="786"/>
      <c r="U1202" s="960"/>
      <c r="W1202" s="686"/>
    </row>
    <row r="1203" spans="1:23" ht="21" customHeight="1">
      <c r="A1203" s="686" t="s">
        <v>1391</v>
      </c>
      <c r="B1203" s="686" t="s">
        <v>2000</v>
      </c>
      <c r="C1203" s="790" t="s">
        <v>2000</v>
      </c>
      <c r="D1203" s="789" t="s">
        <v>801</v>
      </c>
      <c r="E1203" s="788" t="s">
        <v>801</v>
      </c>
      <c r="F1203" s="681" t="s">
        <v>347</v>
      </c>
      <c r="G1203" s="682"/>
      <c r="H1203" s="682"/>
      <c r="I1203" s="682"/>
      <c r="J1203" s="682"/>
      <c r="K1203" s="682"/>
      <c r="L1203" s="683"/>
      <c r="M1203" s="684"/>
      <c r="N1203" s="758">
        <v>16</v>
      </c>
      <c r="O1203" s="991">
        <v>16</v>
      </c>
      <c r="P1203" s="991">
        <f t="shared" si="122"/>
        <v>0</v>
      </c>
      <c r="Q1203" s="762"/>
      <c r="R1203" s="873">
        <v>41.2</v>
      </c>
      <c r="S1203" s="760">
        <f t="shared" si="126"/>
        <v>659.2</v>
      </c>
      <c r="T1203" s="786"/>
      <c r="U1203" s="960"/>
      <c r="W1203" s="686"/>
    </row>
    <row r="1204" spans="1:23" ht="21" customHeight="1">
      <c r="A1204" s="686" t="s">
        <v>1235</v>
      </c>
      <c r="B1204" s="686" t="s">
        <v>2001</v>
      </c>
      <c r="C1204" s="782" t="s">
        <v>2001</v>
      </c>
      <c r="D1204" s="783" t="s">
        <v>2001</v>
      </c>
      <c r="E1204" s="784" t="s">
        <v>797</v>
      </c>
      <c r="F1204" s="681">
        <v>80</v>
      </c>
      <c r="G1204" s="682" t="s">
        <v>227</v>
      </c>
      <c r="H1204" s="682"/>
      <c r="I1204" s="682"/>
      <c r="J1204" s="682"/>
      <c r="K1204" s="682"/>
      <c r="L1204" s="683">
        <v>120</v>
      </c>
      <c r="M1204" s="684"/>
      <c r="N1204" s="758">
        <v>12</v>
      </c>
      <c r="O1204" s="991">
        <v>12</v>
      </c>
      <c r="P1204" s="991">
        <f t="shared" si="122"/>
        <v>0</v>
      </c>
      <c r="Q1204" s="785">
        <f>3.14156295*(F1204/2)^2*L1204*0.00000785*N1204</f>
        <v>56.819564138879997</v>
      </c>
      <c r="R1204" s="873">
        <v>990</v>
      </c>
      <c r="S1204" s="760">
        <f>Q1204*R1204</f>
        <v>56251.368497491196</v>
      </c>
      <c r="T1204" s="786"/>
      <c r="U1204" s="960"/>
      <c r="W1204" s="686"/>
    </row>
    <row r="1205" spans="1:23" ht="21" customHeight="1">
      <c r="A1205" s="686" t="s">
        <v>1349</v>
      </c>
      <c r="B1205" s="686" t="s">
        <v>2001</v>
      </c>
      <c r="C1205" s="782" t="s">
        <v>2001</v>
      </c>
      <c r="D1205" s="783" t="s">
        <v>2002</v>
      </c>
      <c r="E1205" s="784" t="s">
        <v>795</v>
      </c>
      <c r="F1205" s="681">
        <v>3</v>
      </c>
      <c r="G1205" s="682"/>
      <c r="H1205" s="682">
        <v>80</v>
      </c>
      <c r="I1205" s="682"/>
      <c r="J1205" s="682"/>
      <c r="K1205" s="682"/>
      <c r="L1205" s="683">
        <v>80</v>
      </c>
      <c r="M1205" s="684"/>
      <c r="N1205" s="758">
        <v>12</v>
      </c>
      <c r="O1205" s="991">
        <v>12</v>
      </c>
      <c r="P1205" s="991">
        <f t="shared" si="122"/>
        <v>0</v>
      </c>
      <c r="Q1205" s="785">
        <f>F1205*H1205*L1205*0.00000785*N1205</f>
        <v>1.80864</v>
      </c>
      <c r="R1205" s="873">
        <v>939</v>
      </c>
      <c r="S1205" s="760">
        <f>Q1205*R1205</f>
        <v>1698.31296</v>
      </c>
      <c r="T1205" s="786"/>
      <c r="U1205" s="960"/>
      <c r="W1205" s="686"/>
    </row>
    <row r="1206" spans="1:23" ht="21" customHeight="1">
      <c r="A1206" s="686" t="s">
        <v>1232</v>
      </c>
      <c r="B1206" s="686" t="s">
        <v>2001</v>
      </c>
      <c r="C1206" s="782" t="s">
        <v>2001</v>
      </c>
      <c r="D1206" s="783" t="s">
        <v>2003</v>
      </c>
      <c r="E1206" s="784" t="s">
        <v>804</v>
      </c>
      <c r="F1206" s="681" t="s">
        <v>330</v>
      </c>
      <c r="G1206" s="682"/>
      <c r="H1206" s="682" t="s">
        <v>1686</v>
      </c>
      <c r="I1206" s="682"/>
      <c r="J1206" s="682"/>
      <c r="K1206" s="682"/>
      <c r="L1206" s="683"/>
      <c r="M1206" s="684"/>
      <c r="N1206" s="758">
        <v>12</v>
      </c>
      <c r="O1206" s="991">
        <v>12</v>
      </c>
      <c r="P1206" s="991">
        <f t="shared" si="122"/>
        <v>0</v>
      </c>
      <c r="Q1206" s="787"/>
      <c r="R1206" s="873">
        <v>129.80000000000001</v>
      </c>
      <c r="S1206" s="760">
        <f t="shared" ref="S1206:S1211" si="127">N1206*R1206</f>
        <v>1557.6000000000001</v>
      </c>
      <c r="T1206" s="786"/>
      <c r="U1206" s="960"/>
      <c r="W1206" s="686"/>
    </row>
    <row r="1207" spans="1:23" ht="21" customHeight="1">
      <c r="A1207" s="686" t="s">
        <v>1233</v>
      </c>
      <c r="B1207" s="686" t="s">
        <v>2001</v>
      </c>
      <c r="C1207" s="782" t="s">
        <v>2001</v>
      </c>
      <c r="D1207" s="783" t="s">
        <v>800</v>
      </c>
      <c r="E1207" s="784" t="s">
        <v>800</v>
      </c>
      <c r="F1207" s="681" t="s">
        <v>330</v>
      </c>
      <c r="G1207" s="682"/>
      <c r="H1207" s="682"/>
      <c r="I1207" s="682"/>
      <c r="J1207" s="682"/>
      <c r="K1207" s="682"/>
      <c r="L1207" s="683"/>
      <c r="M1207" s="684"/>
      <c r="N1207" s="758">
        <v>12</v>
      </c>
      <c r="O1207" s="991">
        <v>12</v>
      </c>
      <c r="P1207" s="991">
        <f t="shared" si="122"/>
        <v>0</v>
      </c>
      <c r="Q1207" s="787"/>
      <c r="R1207" s="873">
        <v>14</v>
      </c>
      <c r="S1207" s="760">
        <f t="shared" si="127"/>
        <v>168</v>
      </c>
      <c r="T1207" s="786"/>
      <c r="U1207" s="960"/>
      <c r="W1207" s="686"/>
    </row>
    <row r="1208" spans="1:23" ht="21" customHeight="1">
      <c r="A1208" s="686" t="s">
        <v>1326</v>
      </c>
      <c r="B1208" s="686" t="s">
        <v>2001</v>
      </c>
      <c r="C1208" s="782" t="s">
        <v>2001</v>
      </c>
      <c r="D1208" s="783" t="s">
        <v>801</v>
      </c>
      <c r="E1208" s="784" t="s">
        <v>801</v>
      </c>
      <c r="F1208" s="681" t="s">
        <v>330</v>
      </c>
      <c r="G1208" s="682"/>
      <c r="H1208" s="682"/>
      <c r="I1208" s="682"/>
      <c r="J1208" s="682"/>
      <c r="K1208" s="682"/>
      <c r="L1208" s="683"/>
      <c r="M1208" s="684"/>
      <c r="N1208" s="758">
        <v>12</v>
      </c>
      <c r="O1208" s="991">
        <v>12</v>
      </c>
      <c r="P1208" s="991">
        <f t="shared" si="122"/>
        <v>0</v>
      </c>
      <c r="Q1208" s="787"/>
      <c r="R1208" s="873">
        <v>22.9</v>
      </c>
      <c r="S1208" s="760">
        <f t="shared" si="127"/>
        <v>274.79999999999995</v>
      </c>
      <c r="T1208" s="786"/>
      <c r="U1208" s="960"/>
      <c r="W1208" s="686"/>
    </row>
    <row r="1209" spans="1:23" ht="21" customHeight="1">
      <c r="B1209" s="686" t="s">
        <v>2001</v>
      </c>
      <c r="C1209" s="782" t="s">
        <v>2001</v>
      </c>
      <c r="D1209" s="783" t="s">
        <v>1832</v>
      </c>
      <c r="E1209" s="784" t="s">
        <v>805</v>
      </c>
      <c r="F1209" s="681" t="s">
        <v>391</v>
      </c>
      <c r="G1209" s="682" t="s">
        <v>227</v>
      </c>
      <c r="H1209" s="682" t="s">
        <v>392</v>
      </c>
      <c r="I1209" s="682"/>
      <c r="J1209" s="682"/>
      <c r="K1209" s="682"/>
      <c r="L1209" s="683"/>
      <c r="M1209" s="684"/>
      <c r="N1209" s="758">
        <v>12</v>
      </c>
      <c r="O1209" s="991">
        <v>12</v>
      </c>
      <c r="P1209" s="991">
        <f t="shared" si="122"/>
        <v>0</v>
      </c>
      <c r="Q1209" s="858" t="s">
        <v>806</v>
      </c>
      <c r="R1209" s="873">
        <v>26250</v>
      </c>
      <c r="S1209" s="760">
        <f t="shared" si="127"/>
        <v>315000</v>
      </c>
      <c r="T1209" s="786"/>
      <c r="U1209" s="960"/>
      <c r="W1209" s="686"/>
    </row>
    <row r="1210" spans="1:23" ht="21" customHeight="1">
      <c r="A1210" s="686" t="s">
        <v>1287</v>
      </c>
      <c r="B1210" s="686" t="s">
        <v>2001</v>
      </c>
      <c r="C1210" s="782" t="s">
        <v>2001</v>
      </c>
      <c r="D1210" s="783" t="s">
        <v>2004</v>
      </c>
      <c r="E1210" s="784" t="s">
        <v>802</v>
      </c>
      <c r="F1210" s="681">
        <v>6206</v>
      </c>
      <c r="G1210" s="682"/>
      <c r="H1210" s="682"/>
      <c r="I1210" s="682"/>
      <c r="J1210" s="682"/>
      <c r="K1210" s="682"/>
      <c r="L1210" s="683"/>
      <c r="M1210" s="684"/>
      <c r="N1210" s="758">
        <v>24</v>
      </c>
      <c r="O1210" s="991">
        <v>24</v>
      </c>
      <c r="P1210" s="991">
        <f t="shared" si="122"/>
        <v>0</v>
      </c>
      <c r="Q1210" s="787"/>
      <c r="R1210" s="873">
        <v>3830</v>
      </c>
      <c r="S1210" s="760">
        <f t="shared" si="127"/>
        <v>91920</v>
      </c>
      <c r="T1210" s="786"/>
      <c r="U1210" s="960"/>
      <c r="W1210" s="686"/>
    </row>
    <row r="1211" spans="1:23" ht="21" customHeight="1">
      <c r="B1211" s="686" t="s">
        <v>2001</v>
      </c>
      <c r="C1211" s="782" t="s">
        <v>2001</v>
      </c>
      <c r="D1211" s="783" t="s">
        <v>2005</v>
      </c>
      <c r="E1211" s="784" t="s">
        <v>803</v>
      </c>
      <c r="F1211" s="681">
        <v>40</v>
      </c>
      <c r="G1211" s="682"/>
      <c r="H1211" s="682"/>
      <c r="I1211" s="682"/>
      <c r="J1211" s="682"/>
      <c r="K1211" s="682"/>
      <c r="L1211" s="683">
        <v>6</v>
      </c>
      <c r="M1211" s="684"/>
      <c r="N1211" s="758">
        <v>12</v>
      </c>
      <c r="O1211" s="991">
        <v>12</v>
      </c>
      <c r="P1211" s="991">
        <f t="shared" ref="P1211:P1274" si="128">N1211-O1211</f>
        <v>0</v>
      </c>
      <c r="Q1211" s="785"/>
      <c r="R1211" s="873">
        <v>1215</v>
      </c>
      <c r="S1211" s="873">
        <f t="shared" si="127"/>
        <v>14580</v>
      </c>
      <c r="T1211" s="786"/>
      <c r="U1211" s="960"/>
      <c r="W1211" s="686"/>
    </row>
    <row r="1212" spans="1:23" ht="21" customHeight="1">
      <c r="A1212" s="686" t="s">
        <v>1352</v>
      </c>
      <c r="B1212" s="686" t="s">
        <v>2001</v>
      </c>
      <c r="C1212" s="782" t="s">
        <v>2001</v>
      </c>
      <c r="D1212" s="783" t="s">
        <v>2006</v>
      </c>
      <c r="E1212" s="784" t="s">
        <v>798</v>
      </c>
      <c r="F1212" s="681" t="s">
        <v>330</v>
      </c>
      <c r="G1212" s="682" t="s">
        <v>227</v>
      </c>
      <c r="H1212" s="682" t="s">
        <v>361</v>
      </c>
      <c r="I1212" s="682"/>
      <c r="J1212" s="682"/>
      <c r="K1212" s="682"/>
      <c r="L1212" s="683"/>
      <c r="M1212" s="684"/>
      <c r="N1212" s="758">
        <f>4*N1204</f>
        <v>48</v>
      </c>
      <c r="O1212" s="991">
        <v>48</v>
      </c>
      <c r="P1212" s="991">
        <f t="shared" si="128"/>
        <v>0</v>
      </c>
      <c r="Q1212" s="787"/>
      <c r="R1212" s="873">
        <v>158.4</v>
      </c>
      <c r="S1212" s="760">
        <f t="shared" ref="S1212:S1218" si="129">N1212*R1212</f>
        <v>7603.2000000000007</v>
      </c>
      <c r="T1212" s="786"/>
      <c r="U1212" s="960"/>
      <c r="W1212" s="686"/>
    </row>
    <row r="1213" spans="1:23" ht="21" customHeight="1">
      <c r="A1213" s="686" t="s">
        <v>1233</v>
      </c>
      <c r="B1213" s="686" t="s">
        <v>2001</v>
      </c>
      <c r="C1213" s="782" t="s">
        <v>2001</v>
      </c>
      <c r="D1213" s="783" t="s">
        <v>800</v>
      </c>
      <c r="E1213" s="784" t="s">
        <v>800</v>
      </c>
      <c r="F1213" s="681" t="s">
        <v>330</v>
      </c>
      <c r="G1213" s="682"/>
      <c r="H1213" s="682"/>
      <c r="I1213" s="682"/>
      <c r="J1213" s="682"/>
      <c r="K1213" s="682"/>
      <c r="L1213" s="683"/>
      <c r="M1213" s="684"/>
      <c r="N1213" s="758">
        <f>N1212</f>
        <v>48</v>
      </c>
      <c r="O1213" s="991">
        <v>48</v>
      </c>
      <c r="P1213" s="991">
        <f t="shared" si="128"/>
        <v>0</v>
      </c>
      <c r="Q1213" s="787"/>
      <c r="R1213" s="873">
        <v>14</v>
      </c>
      <c r="S1213" s="760">
        <f t="shared" si="129"/>
        <v>672</v>
      </c>
      <c r="T1213" s="786"/>
      <c r="U1213" s="960"/>
      <c r="W1213" s="686"/>
    </row>
    <row r="1214" spans="1:23" ht="21" customHeight="1">
      <c r="A1214" s="686" t="s">
        <v>1326</v>
      </c>
      <c r="B1214" s="686" t="s">
        <v>2001</v>
      </c>
      <c r="C1214" s="782" t="s">
        <v>2001</v>
      </c>
      <c r="D1214" s="783" t="s">
        <v>801</v>
      </c>
      <c r="E1214" s="784" t="s">
        <v>801</v>
      </c>
      <c r="F1214" s="681" t="s">
        <v>330</v>
      </c>
      <c r="G1214" s="682"/>
      <c r="H1214" s="682"/>
      <c r="I1214" s="682"/>
      <c r="J1214" s="682"/>
      <c r="K1214" s="682"/>
      <c r="L1214" s="683"/>
      <c r="M1214" s="684"/>
      <c r="N1214" s="758">
        <f>N1212</f>
        <v>48</v>
      </c>
      <c r="O1214" s="991">
        <v>48</v>
      </c>
      <c r="P1214" s="991">
        <f t="shared" si="128"/>
        <v>0</v>
      </c>
      <c r="Q1214" s="787"/>
      <c r="R1214" s="873">
        <v>22.9</v>
      </c>
      <c r="S1214" s="760">
        <f t="shared" si="129"/>
        <v>1099.1999999999998</v>
      </c>
      <c r="T1214" s="786"/>
      <c r="U1214" s="960"/>
      <c r="W1214" s="686"/>
    </row>
    <row r="1215" spans="1:23" ht="21" customHeight="1">
      <c r="B1215" s="686" t="s">
        <v>2001</v>
      </c>
      <c r="C1215" s="782" t="s">
        <v>2001</v>
      </c>
      <c r="D1215" s="783" t="s">
        <v>1835</v>
      </c>
      <c r="E1215" s="784" t="s">
        <v>795</v>
      </c>
      <c r="F1215" s="681">
        <v>6</v>
      </c>
      <c r="G1215" s="682"/>
      <c r="H1215" s="682">
        <v>200</v>
      </c>
      <c r="I1215" s="682"/>
      <c r="J1215" s="682"/>
      <c r="K1215" s="682"/>
      <c r="L1215" s="683">
        <v>200</v>
      </c>
      <c r="M1215" s="684" t="s">
        <v>337</v>
      </c>
      <c r="N1215" s="758">
        <v>4</v>
      </c>
      <c r="O1215" s="991">
        <v>4</v>
      </c>
      <c r="P1215" s="991">
        <f t="shared" si="128"/>
        <v>0</v>
      </c>
      <c r="Q1215" s="785"/>
      <c r="R1215" s="873">
        <v>3873</v>
      </c>
      <c r="S1215" s="760">
        <f t="shared" si="129"/>
        <v>15492</v>
      </c>
      <c r="T1215" s="786"/>
      <c r="U1215" s="960"/>
      <c r="W1215" s="686"/>
    </row>
    <row r="1216" spans="1:23" ht="21" customHeight="1">
      <c r="A1216" s="686" t="s">
        <v>1353</v>
      </c>
      <c r="B1216" s="686" t="s">
        <v>2001</v>
      </c>
      <c r="C1216" s="782" t="s">
        <v>2001</v>
      </c>
      <c r="D1216" s="783" t="s">
        <v>1835</v>
      </c>
      <c r="E1216" s="784" t="s">
        <v>798</v>
      </c>
      <c r="F1216" s="681" t="s">
        <v>341</v>
      </c>
      <c r="G1216" s="682" t="s">
        <v>227</v>
      </c>
      <c r="H1216" s="682" t="s">
        <v>345</v>
      </c>
      <c r="I1216" s="682"/>
      <c r="J1216" s="682"/>
      <c r="K1216" s="682"/>
      <c r="L1216" s="683"/>
      <c r="M1216" s="684"/>
      <c r="N1216" s="758">
        <v>16</v>
      </c>
      <c r="O1216" s="991">
        <v>16</v>
      </c>
      <c r="P1216" s="991">
        <f t="shared" si="128"/>
        <v>0</v>
      </c>
      <c r="Q1216" s="787"/>
      <c r="R1216" s="873">
        <v>47.4</v>
      </c>
      <c r="S1216" s="760">
        <f t="shared" si="129"/>
        <v>758.4</v>
      </c>
      <c r="T1216" s="786"/>
      <c r="U1216" s="960"/>
      <c r="W1216" s="686"/>
    </row>
    <row r="1217" spans="1:23" ht="21" customHeight="1">
      <c r="A1217" s="686" t="s">
        <v>1339</v>
      </c>
      <c r="B1217" s="686" t="s">
        <v>2001</v>
      </c>
      <c r="C1217" s="782" t="s">
        <v>2001</v>
      </c>
      <c r="D1217" s="783" t="s">
        <v>1835</v>
      </c>
      <c r="E1217" s="784" t="s">
        <v>800</v>
      </c>
      <c r="F1217" s="681" t="s">
        <v>341</v>
      </c>
      <c r="G1217" s="682"/>
      <c r="H1217" s="682"/>
      <c r="I1217" s="682"/>
      <c r="J1217" s="682"/>
      <c r="K1217" s="682"/>
      <c r="L1217" s="683"/>
      <c r="M1217" s="684"/>
      <c r="N1217" s="758">
        <v>16</v>
      </c>
      <c r="O1217" s="991">
        <v>16</v>
      </c>
      <c r="P1217" s="991">
        <f t="shared" si="128"/>
        <v>0</v>
      </c>
      <c r="Q1217" s="787"/>
      <c r="R1217" s="873">
        <v>5.8</v>
      </c>
      <c r="S1217" s="760">
        <f t="shared" si="129"/>
        <v>92.8</v>
      </c>
      <c r="T1217" s="786"/>
      <c r="U1217" s="960"/>
      <c r="W1217" s="686"/>
    </row>
    <row r="1218" spans="1:23" ht="21" customHeight="1">
      <c r="A1218" s="686" t="s">
        <v>1335</v>
      </c>
      <c r="B1218" s="686" t="s">
        <v>2001</v>
      </c>
      <c r="C1218" s="782" t="s">
        <v>2001</v>
      </c>
      <c r="D1218" s="783" t="s">
        <v>1835</v>
      </c>
      <c r="E1218" s="784" t="s">
        <v>801</v>
      </c>
      <c r="F1218" s="681" t="s">
        <v>341</v>
      </c>
      <c r="G1218" s="682"/>
      <c r="H1218" s="682"/>
      <c r="I1218" s="682"/>
      <c r="J1218" s="682"/>
      <c r="K1218" s="682"/>
      <c r="L1218" s="683"/>
      <c r="M1218" s="684"/>
      <c r="N1218" s="758">
        <v>16</v>
      </c>
      <c r="O1218" s="991">
        <v>16</v>
      </c>
      <c r="P1218" s="991">
        <f t="shared" si="128"/>
        <v>0</v>
      </c>
      <c r="Q1218" s="787"/>
      <c r="R1218" s="873">
        <v>7.4</v>
      </c>
      <c r="S1218" s="760">
        <f t="shared" si="129"/>
        <v>118.4</v>
      </c>
      <c r="T1218" s="786"/>
      <c r="U1218" s="960"/>
      <c r="W1218" s="686"/>
    </row>
    <row r="1219" spans="1:23" ht="21" customHeight="1">
      <c r="A1219" s="686" t="s">
        <v>1392</v>
      </c>
      <c r="B1219" s="686" t="s">
        <v>2007</v>
      </c>
      <c r="C1219" s="782" t="s">
        <v>2007</v>
      </c>
      <c r="D1219" s="783" t="s">
        <v>2008</v>
      </c>
      <c r="E1219" s="784" t="s">
        <v>797</v>
      </c>
      <c r="F1219" s="681">
        <v>55</v>
      </c>
      <c r="G1219" s="682" t="s">
        <v>227</v>
      </c>
      <c r="H1219" s="682"/>
      <c r="I1219" s="682"/>
      <c r="J1219" s="682"/>
      <c r="K1219" s="682"/>
      <c r="L1219" s="683">
        <v>4360</v>
      </c>
      <c r="M1219" s="684"/>
      <c r="N1219" s="758">
        <v>1</v>
      </c>
      <c r="O1219" s="991">
        <v>1</v>
      </c>
      <c r="P1219" s="991">
        <f t="shared" si="128"/>
        <v>0</v>
      </c>
      <c r="Q1219" s="785">
        <f>3.14156295*(F1219/2)^2*L1219*0.00000785*N1219</f>
        <v>81.314369729566877</v>
      </c>
      <c r="R1219" s="873">
        <v>990</v>
      </c>
      <c r="S1219" s="760">
        <f>Q1219*R1219</f>
        <v>80501.22603227121</v>
      </c>
      <c r="T1219" s="786"/>
      <c r="U1219" s="960"/>
      <c r="W1219" s="686"/>
    </row>
    <row r="1220" spans="1:23" ht="21" customHeight="1">
      <c r="B1220" s="686" t="s">
        <v>2007</v>
      </c>
      <c r="C1220" s="782" t="s">
        <v>2007</v>
      </c>
      <c r="D1220" s="783" t="s">
        <v>1897</v>
      </c>
      <c r="E1220" s="784" t="s">
        <v>802</v>
      </c>
      <c r="F1220" s="681" t="s">
        <v>594</v>
      </c>
      <c r="G1220" s="682"/>
      <c r="H1220" s="682"/>
      <c r="I1220" s="682"/>
      <c r="J1220" s="682"/>
      <c r="K1220" s="682"/>
      <c r="L1220" s="683"/>
      <c r="M1220" s="684"/>
      <c r="N1220" s="758">
        <v>4</v>
      </c>
      <c r="O1220" s="991">
        <v>4</v>
      </c>
      <c r="P1220" s="991">
        <f t="shared" si="128"/>
        <v>0</v>
      </c>
      <c r="Q1220" s="787"/>
      <c r="R1220" s="873">
        <v>30384</v>
      </c>
      <c r="S1220" s="760">
        <f t="shared" ref="S1220:S1227" si="130">N1220*R1220</f>
        <v>121536</v>
      </c>
      <c r="T1220" s="786"/>
      <c r="U1220" s="960"/>
      <c r="W1220" s="686"/>
    </row>
    <row r="1221" spans="1:23" ht="21" customHeight="1">
      <c r="A1221" s="686" t="s">
        <v>1393</v>
      </c>
      <c r="B1221" s="686" t="s">
        <v>2007</v>
      </c>
      <c r="C1221" s="782" t="s">
        <v>2007</v>
      </c>
      <c r="D1221" s="783" t="s">
        <v>1985</v>
      </c>
      <c r="E1221" s="784" t="s">
        <v>798</v>
      </c>
      <c r="F1221" s="681" t="s">
        <v>347</v>
      </c>
      <c r="G1221" s="682" t="s">
        <v>227</v>
      </c>
      <c r="H1221" s="682" t="s">
        <v>361</v>
      </c>
      <c r="I1221" s="682"/>
      <c r="J1221" s="682"/>
      <c r="K1221" s="682"/>
      <c r="L1221" s="683"/>
      <c r="M1221" s="684"/>
      <c r="N1221" s="758">
        <v>16</v>
      </c>
      <c r="O1221" s="991">
        <v>16</v>
      </c>
      <c r="P1221" s="991">
        <f t="shared" si="128"/>
        <v>0</v>
      </c>
      <c r="Q1221" s="787"/>
      <c r="R1221" s="873">
        <v>310.2</v>
      </c>
      <c r="S1221" s="760">
        <f t="shared" si="130"/>
        <v>4963.2</v>
      </c>
      <c r="T1221" s="786"/>
      <c r="U1221" s="960"/>
      <c r="W1221" s="686"/>
    </row>
    <row r="1222" spans="1:23" ht="21" customHeight="1">
      <c r="A1222" s="686" t="s">
        <v>1390</v>
      </c>
      <c r="B1222" s="686" t="s">
        <v>2007</v>
      </c>
      <c r="C1222" s="782" t="s">
        <v>2007</v>
      </c>
      <c r="D1222" s="783" t="s">
        <v>835</v>
      </c>
      <c r="E1222" s="784" t="s">
        <v>799</v>
      </c>
      <c r="F1222" s="681" t="s">
        <v>347</v>
      </c>
      <c r="G1222" s="682"/>
      <c r="H1222" s="682"/>
      <c r="I1222" s="682"/>
      <c r="J1222" s="682"/>
      <c r="K1222" s="682"/>
      <c r="L1222" s="683"/>
      <c r="M1222" s="684"/>
      <c r="N1222" s="758">
        <v>16</v>
      </c>
      <c r="O1222" s="991">
        <v>16</v>
      </c>
      <c r="P1222" s="991">
        <f t="shared" si="128"/>
        <v>0</v>
      </c>
      <c r="Q1222" s="787"/>
      <c r="R1222" s="873">
        <v>83.6</v>
      </c>
      <c r="S1222" s="760">
        <f t="shared" si="130"/>
        <v>1337.6</v>
      </c>
      <c r="T1222" s="786"/>
      <c r="U1222" s="960"/>
      <c r="W1222" s="686"/>
    </row>
    <row r="1223" spans="1:23" ht="21" customHeight="1">
      <c r="A1223" s="686" t="s">
        <v>1251</v>
      </c>
      <c r="B1223" s="686" t="s">
        <v>2007</v>
      </c>
      <c r="C1223" s="782" t="s">
        <v>2007</v>
      </c>
      <c r="D1223" s="783" t="s">
        <v>800</v>
      </c>
      <c r="E1223" s="784" t="s">
        <v>800</v>
      </c>
      <c r="F1223" s="681" t="s">
        <v>347</v>
      </c>
      <c r="G1223" s="682"/>
      <c r="H1223" s="682"/>
      <c r="I1223" s="682"/>
      <c r="J1223" s="682"/>
      <c r="K1223" s="682"/>
      <c r="L1223" s="683"/>
      <c r="M1223" s="684"/>
      <c r="N1223" s="758">
        <v>16</v>
      </c>
      <c r="O1223" s="991">
        <v>16</v>
      </c>
      <c r="P1223" s="991">
        <f t="shared" si="128"/>
        <v>0</v>
      </c>
      <c r="Q1223" s="787"/>
      <c r="R1223" s="873">
        <v>32</v>
      </c>
      <c r="S1223" s="760">
        <f t="shared" si="130"/>
        <v>512</v>
      </c>
      <c r="T1223" s="786"/>
      <c r="U1223" s="960"/>
      <c r="W1223" s="686"/>
    </row>
    <row r="1224" spans="1:23" ht="21" customHeight="1">
      <c r="A1224" s="686" t="s">
        <v>1391</v>
      </c>
      <c r="B1224" s="686" t="s">
        <v>2007</v>
      </c>
      <c r="C1224" s="782" t="s">
        <v>2007</v>
      </c>
      <c r="D1224" s="783" t="s">
        <v>801</v>
      </c>
      <c r="E1224" s="784" t="s">
        <v>801</v>
      </c>
      <c r="F1224" s="681" t="s">
        <v>347</v>
      </c>
      <c r="G1224" s="682"/>
      <c r="H1224" s="682"/>
      <c r="I1224" s="682"/>
      <c r="J1224" s="682"/>
      <c r="K1224" s="682"/>
      <c r="L1224" s="683"/>
      <c r="M1224" s="684"/>
      <c r="N1224" s="758">
        <v>32</v>
      </c>
      <c r="O1224" s="991">
        <v>32</v>
      </c>
      <c r="P1224" s="991">
        <f t="shared" si="128"/>
        <v>0</v>
      </c>
      <c r="Q1224" s="787"/>
      <c r="R1224" s="873">
        <v>41.2</v>
      </c>
      <c r="S1224" s="760">
        <f t="shared" si="130"/>
        <v>1318.4</v>
      </c>
      <c r="T1224" s="786"/>
      <c r="U1224" s="960"/>
      <c r="W1224" s="686"/>
    </row>
    <row r="1225" spans="1:23" ht="21" customHeight="1">
      <c r="A1225" s="686" t="s">
        <v>1327</v>
      </c>
      <c r="B1225" s="686" t="s">
        <v>2007</v>
      </c>
      <c r="C1225" s="782" t="s">
        <v>2007</v>
      </c>
      <c r="D1225" s="783" t="s">
        <v>2009</v>
      </c>
      <c r="E1225" s="784" t="s">
        <v>798</v>
      </c>
      <c r="F1225" s="681" t="s">
        <v>330</v>
      </c>
      <c r="G1225" s="682" t="s">
        <v>227</v>
      </c>
      <c r="H1225" s="682" t="s">
        <v>385</v>
      </c>
      <c r="I1225" s="682"/>
      <c r="J1225" s="682"/>
      <c r="K1225" s="682"/>
      <c r="L1225" s="683"/>
      <c r="M1225" s="684"/>
      <c r="N1225" s="758">
        <v>2</v>
      </c>
      <c r="O1225" s="991">
        <v>2</v>
      </c>
      <c r="P1225" s="991">
        <f t="shared" si="128"/>
        <v>0</v>
      </c>
      <c r="Q1225" s="787"/>
      <c r="R1225" s="873">
        <v>233.2</v>
      </c>
      <c r="S1225" s="760">
        <f t="shared" si="130"/>
        <v>466.4</v>
      </c>
      <c r="T1225" s="786"/>
      <c r="U1225" s="960"/>
      <c r="W1225" s="686"/>
    </row>
    <row r="1226" spans="1:23" ht="21" customHeight="1">
      <c r="A1226" s="686" t="s">
        <v>1328</v>
      </c>
      <c r="B1226" s="686" t="s">
        <v>2007</v>
      </c>
      <c r="C1226" s="782" t="s">
        <v>2007</v>
      </c>
      <c r="D1226" s="783" t="s">
        <v>799</v>
      </c>
      <c r="E1226" s="784" t="s">
        <v>799</v>
      </c>
      <c r="F1226" s="681" t="s">
        <v>330</v>
      </c>
      <c r="G1226" s="682"/>
      <c r="H1226" s="682"/>
      <c r="I1226" s="682"/>
      <c r="J1226" s="682"/>
      <c r="K1226" s="682"/>
      <c r="L1226" s="683"/>
      <c r="M1226" s="684"/>
      <c r="N1226" s="758">
        <v>2</v>
      </c>
      <c r="O1226" s="991">
        <v>2</v>
      </c>
      <c r="P1226" s="991">
        <f t="shared" si="128"/>
        <v>0</v>
      </c>
      <c r="Q1226" s="787"/>
      <c r="R1226" s="873">
        <v>41.2</v>
      </c>
      <c r="S1226" s="760">
        <f t="shared" si="130"/>
        <v>82.4</v>
      </c>
      <c r="T1226" s="786"/>
      <c r="U1226" s="960"/>
      <c r="W1226" s="686"/>
    </row>
    <row r="1227" spans="1:23" ht="21" customHeight="1">
      <c r="A1227" s="686" t="s">
        <v>1326</v>
      </c>
      <c r="B1227" s="686" t="s">
        <v>2007</v>
      </c>
      <c r="C1227" s="782" t="s">
        <v>2007</v>
      </c>
      <c r="D1227" s="783" t="s">
        <v>801</v>
      </c>
      <c r="E1227" s="784" t="s">
        <v>801</v>
      </c>
      <c r="F1227" s="681" t="s">
        <v>330</v>
      </c>
      <c r="G1227" s="682"/>
      <c r="H1227" s="682"/>
      <c r="I1227" s="682"/>
      <c r="J1227" s="682"/>
      <c r="K1227" s="682"/>
      <c r="L1227" s="683"/>
      <c r="M1227" s="684"/>
      <c r="N1227" s="758">
        <v>2</v>
      </c>
      <c r="O1227" s="991">
        <v>2</v>
      </c>
      <c r="P1227" s="991">
        <f t="shared" si="128"/>
        <v>0</v>
      </c>
      <c r="Q1227" s="787"/>
      <c r="R1227" s="873">
        <v>22.9</v>
      </c>
      <c r="S1227" s="760">
        <f t="shared" si="130"/>
        <v>45.8</v>
      </c>
      <c r="T1227" s="786"/>
      <c r="U1227" s="960"/>
      <c r="W1227" s="686"/>
    </row>
    <row r="1228" spans="1:23" ht="21" customHeight="1">
      <c r="B1228" s="686" t="s">
        <v>2007</v>
      </c>
      <c r="C1228" s="782" t="s">
        <v>2007</v>
      </c>
      <c r="D1228" s="783" t="s">
        <v>803</v>
      </c>
      <c r="E1228" s="784" t="s">
        <v>803</v>
      </c>
      <c r="F1228" s="681">
        <v>60</v>
      </c>
      <c r="G1228" s="682"/>
      <c r="H1228" s="682"/>
      <c r="I1228" s="682"/>
      <c r="J1228" s="682"/>
      <c r="K1228" s="682"/>
      <c r="L1228" s="683">
        <v>6</v>
      </c>
      <c r="M1228" s="684"/>
      <c r="N1228" s="758">
        <v>2</v>
      </c>
      <c r="O1228" s="991">
        <v>2</v>
      </c>
      <c r="P1228" s="991">
        <f t="shared" si="128"/>
        <v>0</v>
      </c>
      <c r="Q1228" s="785"/>
      <c r="R1228" s="873">
        <v>2404</v>
      </c>
      <c r="S1228" s="873">
        <f>N1228*R1228</f>
        <v>4808</v>
      </c>
      <c r="T1228" s="786"/>
      <c r="U1228" s="960"/>
      <c r="W1228" s="686"/>
    </row>
    <row r="1229" spans="1:23" ht="21" customHeight="1">
      <c r="A1229" s="686" t="s">
        <v>1315</v>
      </c>
      <c r="B1229" s="686" t="s">
        <v>2007</v>
      </c>
      <c r="C1229" s="782" t="s">
        <v>2007</v>
      </c>
      <c r="D1229" s="783" t="s">
        <v>2010</v>
      </c>
      <c r="E1229" s="784" t="s">
        <v>798</v>
      </c>
      <c r="F1229" s="681" t="s">
        <v>330</v>
      </c>
      <c r="G1229" s="682" t="s">
        <v>227</v>
      </c>
      <c r="H1229" s="682" t="s">
        <v>345</v>
      </c>
      <c r="I1229" s="682"/>
      <c r="J1229" s="682"/>
      <c r="K1229" s="682"/>
      <c r="L1229" s="683"/>
      <c r="M1229" s="684"/>
      <c r="N1229" s="758">
        <v>2</v>
      </c>
      <c r="O1229" s="991">
        <v>2</v>
      </c>
      <c r="P1229" s="991">
        <f t="shared" si="128"/>
        <v>0</v>
      </c>
      <c r="Q1229" s="787"/>
      <c r="R1229" s="873">
        <v>124.3</v>
      </c>
      <c r="S1229" s="760">
        <f t="shared" ref="S1229:S1239" si="131">N1229*R1229</f>
        <v>248.6</v>
      </c>
      <c r="T1229" s="786"/>
      <c r="U1229" s="960"/>
      <c r="W1229" s="686"/>
    </row>
    <row r="1230" spans="1:23" ht="21" customHeight="1">
      <c r="A1230" s="686" t="s">
        <v>1233</v>
      </c>
      <c r="B1230" s="686" t="s">
        <v>2007</v>
      </c>
      <c r="C1230" s="782" t="s">
        <v>2007</v>
      </c>
      <c r="D1230" s="783" t="s">
        <v>800</v>
      </c>
      <c r="E1230" s="784" t="s">
        <v>800</v>
      </c>
      <c r="F1230" s="681" t="s">
        <v>330</v>
      </c>
      <c r="G1230" s="682"/>
      <c r="H1230" s="682"/>
      <c r="I1230" s="682"/>
      <c r="J1230" s="682"/>
      <c r="K1230" s="682"/>
      <c r="L1230" s="683"/>
      <c r="M1230" s="684"/>
      <c r="N1230" s="758">
        <v>2</v>
      </c>
      <c r="O1230" s="991">
        <v>2</v>
      </c>
      <c r="P1230" s="991">
        <f t="shared" si="128"/>
        <v>0</v>
      </c>
      <c r="Q1230" s="787"/>
      <c r="R1230" s="873">
        <v>14</v>
      </c>
      <c r="S1230" s="760">
        <f t="shared" si="131"/>
        <v>28</v>
      </c>
      <c r="T1230" s="786"/>
      <c r="U1230" s="960"/>
      <c r="W1230" s="686"/>
    </row>
    <row r="1231" spans="1:23" ht="21" customHeight="1">
      <c r="B1231" s="686" t="s">
        <v>2007</v>
      </c>
      <c r="C1231" s="782" t="s">
        <v>2007</v>
      </c>
      <c r="D1231" s="783" t="s">
        <v>1832</v>
      </c>
      <c r="E1231" s="784" t="s">
        <v>805</v>
      </c>
      <c r="F1231" s="681" t="s">
        <v>1687</v>
      </c>
      <c r="G1231" s="682"/>
      <c r="H1231" s="682"/>
      <c r="I1231" s="682"/>
      <c r="J1231" s="682"/>
      <c r="K1231" s="682"/>
      <c r="L1231" s="683"/>
      <c r="M1231" s="684"/>
      <c r="N1231" s="758">
        <v>1</v>
      </c>
      <c r="O1231" s="991">
        <v>1</v>
      </c>
      <c r="P1231" s="991">
        <f t="shared" si="128"/>
        <v>0</v>
      </c>
      <c r="Q1231" s="858" t="s">
        <v>806</v>
      </c>
      <c r="R1231" s="873">
        <v>78750</v>
      </c>
      <c r="S1231" s="760">
        <f t="shared" si="131"/>
        <v>78750</v>
      </c>
      <c r="T1231" s="786"/>
      <c r="U1231" s="960"/>
      <c r="W1231" s="686"/>
    </row>
    <row r="1232" spans="1:23" ht="21" customHeight="1">
      <c r="B1232" s="686" t="s">
        <v>2007</v>
      </c>
      <c r="C1232" s="782" t="s">
        <v>2007</v>
      </c>
      <c r="D1232" s="783" t="s">
        <v>1832</v>
      </c>
      <c r="E1232" s="784" t="s">
        <v>805</v>
      </c>
      <c r="F1232" s="681" t="s">
        <v>391</v>
      </c>
      <c r="G1232" s="682" t="s">
        <v>227</v>
      </c>
      <c r="H1232" s="682" t="s">
        <v>595</v>
      </c>
      <c r="I1232" s="682"/>
      <c r="J1232" s="682"/>
      <c r="K1232" s="682"/>
      <c r="L1232" s="683"/>
      <c r="M1232" s="684"/>
      <c r="N1232" s="758">
        <v>1</v>
      </c>
      <c r="O1232" s="991">
        <v>1</v>
      </c>
      <c r="P1232" s="991">
        <f t="shared" si="128"/>
        <v>0</v>
      </c>
      <c r="Q1232" s="858" t="s">
        <v>806</v>
      </c>
      <c r="R1232" s="873">
        <v>71250</v>
      </c>
      <c r="S1232" s="760">
        <f t="shared" si="131"/>
        <v>71250</v>
      </c>
      <c r="T1232" s="786"/>
      <c r="U1232" s="960"/>
      <c r="W1232" s="686"/>
    </row>
    <row r="1233" spans="1:23" ht="21" customHeight="1">
      <c r="A1233" s="686" t="s">
        <v>1253</v>
      </c>
      <c r="B1233" s="686" t="s">
        <v>2007</v>
      </c>
      <c r="C1233" s="782" t="s">
        <v>2007</v>
      </c>
      <c r="D1233" s="783" t="s">
        <v>808</v>
      </c>
      <c r="E1233" s="784" t="s">
        <v>807</v>
      </c>
      <c r="F1233" s="681" t="s">
        <v>330</v>
      </c>
      <c r="G1233" s="682" t="s">
        <v>227</v>
      </c>
      <c r="H1233" s="682" t="s">
        <v>348</v>
      </c>
      <c r="I1233" s="682"/>
      <c r="J1233" s="682"/>
      <c r="K1233" s="682"/>
      <c r="L1233" s="683"/>
      <c r="M1233" s="684"/>
      <c r="N1233" s="758">
        <v>4</v>
      </c>
      <c r="O1233" s="991">
        <v>4</v>
      </c>
      <c r="P1233" s="991">
        <f t="shared" si="128"/>
        <v>0</v>
      </c>
      <c r="Q1233" s="787"/>
      <c r="R1233" s="873">
        <v>68.2</v>
      </c>
      <c r="S1233" s="760">
        <f t="shared" si="131"/>
        <v>272.8</v>
      </c>
      <c r="T1233" s="786"/>
      <c r="U1233" s="960"/>
      <c r="W1233" s="686"/>
    </row>
    <row r="1234" spans="1:23" ht="21" customHeight="1">
      <c r="B1234" s="686" t="s">
        <v>2007</v>
      </c>
      <c r="C1234" s="782" t="s">
        <v>2007</v>
      </c>
      <c r="D1234" s="783" t="s">
        <v>372</v>
      </c>
      <c r="E1234" s="784" t="s">
        <v>372</v>
      </c>
      <c r="F1234" s="681">
        <v>15</v>
      </c>
      <c r="G1234" s="682" t="s">
        <v>227</v>
      </c>
      <c r="H1234" s="682">
        <v>10</v>
      </c>
      <c r="I1234" s="682" t="s">
        <v>227</v>
      </c>
      <c r="J1234" s="682"/>
      <c r="K1234" s="682"/>
      <c r="L1234" s="683">
        <v>75</v>
      </c>
      <c r="M1234" s="684"/>
      <c r="N1234" s="758">
        <v>1</v>
      </c>
      <c r="O1234" s="991">
        <v>1</v>
      </c>
      <c r="P1234" s="991">
        <f t="shared" si="128"/>
        <v>0</v>
      </c>
      <c r="Q1234" s="787"/>
      <c r="R1234" s="873">
        <v>1312</v>
      </c>
      <c r="S1234" s="760">
        <f t="shared" si="131"/>
        <v>1312</v>
      </c>
      <c r="T1234" s="786"/>
      <c r="U1234" s="960"/>
      <c r="W1234" s="686"/>
    </row>
    <row r="1235" spans="1:23" ht="21" customHeight="1">
      <c r="B1235" s="686" t="s">
        <v>2007</v>
      </c>
      <c r="C1235" s="782" t="s">
        <v>2007</v>
      </c>
      <c r="D1235" s="783" t="s">
        <v>372</v>
      </c>
      <c r="E1235" s="784" t="s">
        <v>372</v>
      </c>
      <c r="F1235" s="681">
        <v>15</v>
      </c>
      <c r="G1235" s="682" t="s">
        <v>227</v>
      </c>
      <c r="H1235" s="682">
        <v>10</v>
      </c>
      <c r="I1235" s="682" t="s">
        <v>227</v>
      </c>
      <c r="J1235" s="682"/>
      <c r="K1235" s="682"/>
      <c r="L1235" s="683">
        <v>40</v>
      </c>
      <c r="M1235" s="684"/>
      <c r="N1235" s="758">
        <v>1</v>
      </c>
      <c r="O1235" s="991">
        <v>1</v>
      </c>
      <c r="P1235" s="991">
        <f t="shared" si="128"/>
        <v>0</v>
      </c>
      <c r="Q1235" s="787"/>
      <c r="R1235" s="873">
        <v>700</v>
      </c>
      <c r="S1235" s="760">
        <f t="shared" si="131"/>
        <v>700</v>
      </c>
      <c r="T1235" s="786"/>
      <c r="U1235" s="960"/>
      <c r="W1235" s="686"/>
    </row>
    <row r="1236" spans="1:23" ht="21" customHeight="1">
      <c r="B1236" s="686" t="s">
        <v>2007</v>
      </c>
      <c r="C1236" s="782" t="s">
        <v>2007</v>
      </c>
      <c r="D1236" s="783" t="s">
        <v>2011</v>
      </c>
      <c r="E1236" s="784" t="s">
        <v>1752</v>
      </c>
      <c r="F1236" s="681">
        <v>180</v>
      </c>
      <c r="G1236" s="682" t="s">
        <v>227</v>
      </c>
      <c r="H1236" s="682"/>
      <c r="I1236" s="682"/>
      <c r="J1236" s="682"/>
      <c r="K1236" s="682"/>
      <c r="L1236" s="683">
        <v>50</v>
      </c>
      <c r="M1236" s="684" t="s">
        <v>1584</v>
      </c>
      <c r="N1236" s="758">
        <v>1</v>
      </c>
      <c r="O1236" s="991">
        <v>1</v>
      </c>
      <c r="P1236" s="991">
        <f t="shared" si="128"/>
        <v>0</v>
      </c>
      <c r="Q1236" s="787"/>
      <c r="R1236" s="873">
        <v>19739</v>
      </c>
      <c r="S1236" s="760">
        <f t="shared" si="131"/>
        <v>19739</v>
      </c>
      <c r="T1236" s="786"/>
      <c r="U1236" s="960"/>
      <c r="W1236" s="686"/>
    </row>
    <row r="1237" spans="1:23" ht="21" customHeight="1">
      <c r="A1237" s="686" t="s">
        <v>1394</v>
      </c>
      <c r="B1237" s="686" t="s">
        <v>2007</v>
      </c>
      <c r="C1237" s="782" t="s">
        <v>2007</v>
      </c>
      <c r="D1237" s="783" t="s">
        <v>2012</v>
      </c>
      <c r="E1237" s="784" t="s">
        <v>798</v>
      </c>
      <c r="F1237" s="681" t="s">
        <v>330</v>
      </c>
      <c r="G1237" s="682" t="s">
        <v>227</v>
      </c>
      <c r="H1237" s="682" t="s">
        <v>331</v>
      </c>
      <c r="I1237" s="682"/>
      <c r="J1237" s="682" t="s">
        <v>2013</v>
      </c>
      <c r="K1237" s="682"/>
      <c r="L1237" s="683"/>
      <c r="M1237" s="684"/>
      <c r="N1237" s="758">
        <v>6</v>
      </c>
      <c r="O1237" s="991">
        <v>6</v>
      </c>
      <c r="P1237" s="991">
        <f t="shared" si="128"/>
        <v>0</v>
      </c>
      <c r="Q1237" s="787"/>
      <c r="R1237" s="873">
        <v>151.80000000000001</v>
      </c>
      <c r="S1237" s="760">
        <f t="shared" si="131"/>
        <v>910.80000000000007</v>
      </c>
      <c r="T1237" s="786"/>
      <c r="U1237" s="960"/>
      <c r="W1237" s="686"/>
    </row>
    <row r="1238" spans="1:23" ht="21" customHeight="1">
      <c r="A1238" s="686" t="s">
        <v>1233</v>
      </c>
      <c r="B1238" s="686" t="s">
        <v>2007</v>
      </c>
      <c r="C1238" s="782" t="s">
        <v>2007</v>
      </c>
      <c r="D1238" s="783" t="s">
        <v>800</v>
      </c>
      <c r="E1238" s="784" t="s">
        <v>800</v>
      </c>
      <c r="F1238" s="681" t="s">
        <v>330</v>
      </c>
      <c r="G1238" s="682"/>
      <c r="H1238" s="682"/>
      <c r="I1238" s="682"/>
      <c r="J1238" s="682"/>
      <c r="K1238" s="682"/>
      <c r="L1238" s="683"/>
      <c r="M1238" s="684"/>
      <c r="N1238" s="758">
        <v>6</v>
      </c>
      <c r="O1238" s="991">
        <v>6</v>
      </c>
      <c r="P1238" s="991">
        <f t="shared" si="128"/>
        <v>0</v>
      </c>
      <c r="Q1238" s="787"/>
      <c r="R1238" s="873">
        <v>14</v>
      </c>
      <c r="S1238" s="760">
        <f t="shared" si="131"/>
        <v>84</v>
      </c>
      <c r="T1238" s="786"/>
      <c r="U1238" s="960"/>
      <c r="W1238" s="686"/>
    </row>
    <row r="1239" spans="1:23" ht="21" customHeight="1">
      <c r="A1239" s="686" t="s">
        <v>1326</v>
      </c>
      <c r="B1239" s="686" t="s">
        <v>2007</v>
      </c>
      <c r="C1239" s="782" t="s">
        <v>2007</v>
      </c>
      <c r="D1239" s="783" t="s">
        <v>801</v>
      </c>
      <c r="E1239" s="784" t="s">
        <v>801</v>
      </c>
      <c r="F1239" s="681" t="s">
        <v>330</v>
      </c>
      <c r="G1239" s="682"/>
      <c r="H1239" s="682"/>
      <c r="I1239" s="682"/>
      <c r="J1239" s="682"/>
      <c r="K1239" s="682"/>
      <c r="L1239" s="683"/>
      <c r="M1239" s="684"/>
      <c r="N1239" s="758">
        <v>12</v>
      </c>
      <c r="O1239" s="991">
        <v>12</v>
      </c>
      <c r="P1239" s="991">
        <f t="shared" si="128"/>
        <v>0</v>
      </c>
      <c r="Q1239" s="787"/>
      <c r="R1239" s="873">
        <v>22.9</v>
      </c>
      <c r="S1239" s="760">
        <f t="shared" si="131"/>
        <v>274.79999999999995</v>
      </c>
      <c r="T1239" s="786"/>
      <c r="U1239" s="960"/>
      <c r="W1239" s="686"/>
    </row>
    <row r="1240" spans="1:23" ht="21" customHeight="1">
      <c r="A1240" s="686" t="s">
        <v>1346</v>
      </c>
      <c r="B1240" s="686" t="s">
        <v>2007</v>
      </c>
      <c r="C1240" s="782" t="s">
        <v>2007</v>
      </c>
      <c r="D1240" s="783" t="s">
        <v>1929</v>
      </c>
      <c r="E1240" s="784" t="s">
        <v>797</v>
      </c>
      <c r="F1240" s="681">
        <v>70</v>
      </c>
      <c r="G1240" s="682" t="s">
        <v>227</v>
      </c>
      <c r="H1240" s="682"/>
      <c r="I1240" s="682"/>
      <c r="J1240" s="682"/>
      <c r="K1240" s="682"/>
      <c r="L1240" s="683">
        <v>20</v>
      </c>
      <c r="M1240" s="684"/>
      <c r="N1240" s="758">
        <v>4</v>
      </c>
      <c r="O1240" s="991">
        <v>4</v>
      </c>
      <c r="P1240" s="991">
        <f t="shared" si="128"/>
        <v>0</v>
      </c>
      <c r="Q1240" s="785">
        <f>3.14156295*(F1240/2)^2*L1240*0.00000785*N1240</f>
        <v>2.4168043774349997</v>
      </c>
      <c r="R1240" s="873">
        <v>990</v>
      </c>
      <c r="S1240" s="760">
        <f>Q1240*R1240</f>
        <v>2392.6363336606496</v>
      </c>
      <c r="T1240" s="786"/>
      <c r="U1240" s="960"/>
      <c r="W1240" s="686"/>
    </row>
    <row r="1241" spans="1:23" ht="21" customHeight="1">
      <c r="A1241" s="686" t="s">
        <v>1331</v>
      </c>
      <c r="B1241" s="686" t="s">
        <v>2007</v>
      </c>
      <c r="C1241" s="782" t="s">
        <v>2007</v>
      </c>
      <c r="D1241" s="783" t="s">
        <v>2014</v>
      </c>
      <c r="E1241" s="784" t="s">
        <v>807</v>
      </c>
      <c r="F1241" s="681" t="s">
        <v>330</v>
      </c>
      <c r="G1241" s="682" t="s">
        <v>227</v>
      </c>
      <c r="H1241" s="682" t="s">
        <v>363</v>
      </c>
      <c r="I1241" s="682"/>
      <c r="J1241" s="682"/>
      <c r="K1241" s="682"/>
      <c r="L1241" s="683"/>
      <c r="M1241" s="684"/>
      <c r="N1241" s="758">
        <v>8</v>
      </c>
      <c r="O1241" s="991">
        <v>8</v>
      </c>
      <c r="P1241" s="991">
        <f t="shared" si="128"/>
        <v>0</v>
      </c>
      <c r="Q1241" s="787"/>
      <c r="R1241" s="873">
        <v>37.5</v>
      </c>
      <c r="S1241" s="760">
        <f>N1241*R1241</f>
        <v>300</v>
      </c>
      <c r="T1241" s="786"/>
      <c r="U1241" s="960"/>
      <c r="W1241" s="686"/>
    </row>
    <row r="1242" spans="1:23" ht="21" customHeight="1">
      <c r="B1242" s="686" t="s">
        <v>2007</v>
      </c>
      <c r="C1242" s="782" t="s">
        <v>2007</v>
      </c>
      <c r="D1242" s="783" t="s">
        <v>1832</v>
      </c>
      <c r="E1242" s="784" t="s">
        <v>805</v>
      </c>
      <c r="F1242" s="681" t="s">
        <v>2015</v>
      </c>
      <c r="G1242" s="682"/>
      <c r="H1242" s="682"/>
      <c r="I1242" s="682"/>
      <c r="J1242" s="682"/>
      <c r="K1242" s="682"/>
      <c r="L1242" s="683"/>
      <c r="M1242" s="684"/>
      <c r="N1242" s="758">
        <v>1</v>
      </c>
      <c r="O1242" s="991">
        <v>1</v>
      </c>
      <c r="P1242" s="991">
        <f t="shared" si="128"/>
        <v>0</v>
      </c>
      <c r="Q1242" s="858" t="s">
        <v>806</v>
      </c>
      <c r="R1242" s="873">
        <v>111240</v>
      </c>
      <c r="S1242" s="760">
        <f>N1242*R1242</f>
        <v>111240</v>
      </c>
      <c r="T1242" s="786"/>
      <c r="U1242" s="960"/>
      <c r="W1242" s="686"/>
    </row>
    <row r="1243" spans="1:23" ht="21" customHeight="1">
      <c r="A1243" s="686" t="s">
        <v>1253</v>
      </c>
      <c r="B1243" s="686" t="s">
        <v>2007</v>
      </c>
      <c r="C1243" s="782" t="s">
        <v>2007</v>
      </c>
      <c r="D1243" s="783" t="s">
        <v>808</v>
      </c>
      <c r="E1243" s="784" t="s">
        <v>807</v>
      </c>
      <c r="F1243" s="681" t="s">
        <v>330</v>
      </c>
      <c r="G1243" s="682" t="s">
        <v>227</v>
      </c>
      <c r="H1243" s="682" t="s">
        <v>348</v>
      </c>
      <c r="I1243" s="682"/>
      <c r="J1243" s="682"/>
      <c r="K1243" s="682"/>
      <c r="L1243" s="683"/>
      <c r="M1243" s="684"/>
      <c r="N1243" s="758">
        <v>2</v>
      </c>
      <c r="O1243" s="991">
        <v>2</v>
      </c>
      <c r="P1243" s="991">
        <f t="shared" si="128"/>
        <v>0</v>
      </c>
      <c r="Q1243" s="787"/>
      <c r="R1243" s="873">
        <v>68.2</v>
      </c>
      <c r="S1243" s="760">
        <f>N1243*R1243</f>
        <v>136.4</v>
      </c>
      <c r="T1243" s="786"/>
      <c r="U1243" s="960"/>
      <c r="W1243" s="686"/>
    </row>
    <row r="1244" spans="1:23" ht="21" customHeight="1">
      <c r="B1244" s="686" t="s">
        <v>2007</v>
      </c>
      <c r="C1244" s="782" t="s">
        <v>2007</v>
      </c>
      <c r="D1244" s="783" t="s">
        <v>372</v>
      </c>
      <c r="E1244" s="784" t="s">
        <v>372</v>
      </c>
      <c r="F1244" s="681">
        <v>15</v>
      </c>
      <c r="G1244" s="682" t="s">
        <v>227</v>
      </c>
      <c r="H1244" s="682">
        <v>10</v>
      </c>
      <c r="I1244" s="682" t="s">
        <v>227</v>
      </c>
      <c r="J1244" s="682"/>
      <c r="K1244" s="682"/>
      <c r="L1244" s="683">
        <v>75</v>
      </c>
      <c r="M1244" s="684"/>
      <c r="N1244" s="758">
        <v>1</v>
      </c>
      <c r="O1244" s="991">
        <v>1</v>
      </c>
      <c r="P1244" s="991">
        <f t="shared" si="128"/>
        <v>0</v>
      </c>
      <c r="Q1244" s="787"/>
      <c r="R1244" s="873">
        <v>1312</v>
      </c>
      <c r="S1244" s="760">
        <f>N1244*R1244</f>
        <v>1312</v>
      </c>
      <c r="T1244" s="786"/>
      <c r="U1244" s="960"/>
      <c r="W1244" s="686"/>
    </row>
    <row r="1245" spans="1:23" ht="21" customHeight="1">
      <c r="A1245" s="686" t="s">
        <v>1392</v>
      </c>
      <c r="B1245" s="686" t="s">
        <v>2016</v>
      </c>
      <c r="C1245" s="782" t="s">
        <v>2016</v>
      </c>
      <c r="D1245" s="783" t="s">
        <v>2017</v>
      </c>
      <c r="E1245" s="784" t="s">
        <v>797</v>
      </c>
      <c r="F1245" s="681">
        <v>55</v>
      </c>
      <c r="G1245" s="682" t="s">
        <v>227</v>
      </c>
      <c r="H1245" s="682"/>
      <c r="I1245" s="682"/>
      <c r="J1245" s="682"/>
      <c r="K1245" s="682"/>
      <c r="L1245" s="683">
        <v>4710</v>
      </c>
      <c r="M1245" s="684"/>
      <c r="N1245" s="758">
        <v>1</v>
      </c>
      <c r="O1245" s="991">
        <v>1</v>
      </c>
      <c r="P1245" s="991">
        <f t="shared" si="128"/>
        <v>0</v>
      </c>
      <c r="Q1245" s="785">
        <f>3.14156295*(F1245/2)^2*L1245*0.00000785*N1245</f>
        <v>87.841899409692658</v>
      </c>
      <c r="R1245" s="873">
        <v>990</v>
      </c>
      <c r="S1245" s="760">
        <f>Q1245*R1245</f>
        <v>86963.480415595724</v>
      </c>
      <c r="T1245" s="786"/>
      <c r="U1245" s="960"/>
      <c r="W1245" s="686"/>
    </row>
    <row r="1246" spans="1:23" ht="21" customHeight="1">
      <c r="B1246" s="686" t="s">
        <v>2016</v>
      </c>
      <c r="C1246" s="782" t="s">
        <v>2016</v>
      </c>
      <c r="D1246" s="783" t="s">
        <v>1897</v>
      </c>
      <c r="E1246" s="784" t="s">
        <v>802</v>
      </c>
      <c r="F1246" s="681" t="s">
        <v>596</v>
      </c>
      <c r="G1246" s="682"/>
      <c r="H1246" s="682"/>
      <c r="I1246" s="682"/>
      <c r="J1246" s="682"/>
      <c r="K1246" s="682"/>
      <c r="L1246" s="683"/>
      <c r="M1246" s="684" t="s">
        <v>228</v>
      </c>
      <c r="N1246" s="758">
        <v>8</v>
      </c>
      <c r="O1246" s="991">
        <v>8</v>
      </c>
      <c r="P1246" s="991">
        <f t="shared" si="128"/>
        <v>0</v>
      </c>
      <c r="Q1246" s="787"/>
      <c r="R1246" s="873">
        <v>100654</v>
      </c>
      <c r="S1246" s="760">
        <f t="shared" ref="S1246:S1255" si="132">N1246*R1246</f>
        <v>805232</v>
      </c>
      <c r="T1246" s="786"/>
      <c r="U1246" s="960"/>
      <c r="W1246" s="686"/>
    </row>
    <row r="1247" spans="1:23" ht="21" customHeight="1">
      <c r="A1247" s="686" t="s">
        <v>1395</v>
      </c>
      <c r="B1247" s="686" t="s">
        <v>2016</v>
      </c>
      <c r="C1247" s="782" t="s">
        <v>2016</v>
      </c>
      <c r="D1247" s="783" t="s">
        <v>1985</v>
      </c>
      <c r="E1247" s="784" t="s">
        <v>798</v>
      </c>
      <c r="F1247" s="681" t="s">
        <v>597</v>
      </c>
      <c r="G1247" s="682" t="s">
        <v>227</v>
      </c>
      <c r="H1247" s="682" t="s">
        <v>355</v>
      </c>
      <c r="I1247" s="682"/>
      <c r="J1247" s="682"/>
      <c r="K1247" s="682"/>
      <c r="L1247" s="683"/>
      <c r="M1247" s="684"/>
      <c r="N1247" s="758">
        <v>8</v>
      </c>
      <c r="O1247" s="991">
        <v>8</v>
      </c>
      <c r="P1247" s="991">
        <f t="shared" si="128"/>
        <v>0</v>
      </c>
      <c r="Q1247" s="787"/>
      <c r="R1247" s="873">
        <v>661.1</v>
      </c>
      <c r="S1247" s="760">
        <f t="shared" si="132"/>
        <v>5288.8</v>
      </c>
      <c r="T1247" s="786"/>
      <c r="U1247" s="960"/>
      <c r="W1247" s="686"/>
    </row>
    <row r="1248" spans="1:23" ht="21" customHeight="1">
      <c r="A1248" s="686" t="s">
        <v>1396</v>
      </c>
      <c r="B1248" s="686" t="s">
        <v>2016</v>
      </c>
      <c r="C1248" s="782" t="s">
        <v>2016</v>
      </c>
      <c r="D1248" s="783" t="s">
        <v>799</v>
      </c>
      <c r="E1248" s="784" t="s">
        <v>799</v>
      </c>
      <c r="F1248" s="681" t="s">
        <v>597</v>
      </c>
      <c r="G1248" s="682"/>
      <c r="H1248" s="682"/>
      <c r="I1248" s="682"/>
      <c r="J1248" s="682"/>
      <c r="K1248" s="682"/>
      <c r="L1248" s="683"/>
      <c r="M1248" s="684"/>
      <c r="N1248" s="758">
        <v>8</v>
      </c>
      <c r="O1248" s="991">
        <v>8</v>
      </c>
      <c r="P1248" s="991">
        <f t="shared" si="128"/>
        <v>0</v>
      </c>
      <c r="Q1248" s="787"/>
      <c r="R1248" s="873">
        <v>121</v>
      </c>
      <c r="S1248" s="760">
        <f t="shared" si="132"/>
        <v>968</v>
      </c>
      <c r="T1248" s="786"/>
      <c r="U1248" s="960"/>
      <c r="W1248" s="686"/>
    </row>
    <row r="1249" spans="1:23" ht="21" customHeight="1">
      <c r="A1249" s="686" t="s">
        <v>1397</v>
      </c>
      <c r="B1249" s="686" t="s">
        <v>2016</v>
      </c>
      <c r="C1249" s="782" t="s">
        <v>2016</v>
      </c>
      <c r="D1249" s="783" t="s">
        <v>800</v>
      </c>
      <c r="E1249" s="784" t="s">
        <v>800</v>
      </c>
      <c r="F1249" s="681" t="s">
        <v>597</v>
      </c>
      <c r="G1249" s="682"/>
      <c r="H1249" s="682"/>
      <c r="I1249" s="682"/>
      <c r="J1249" s="682"/>
      <c r="K1249" s="682"/>
      <c r="L1249" s="683"/>
      <c r="M1249" s="684"/>
      <c r="N1249" s="758">
        <v>8</v>
      </c>
      <c r="O1249" s="991">
        <v>8</v>
      </c>
      <c r="P1249" s="991">
        <f t="shared" si="128"/>
        <v>0</v>
      </c>
      <c r="Q1249" s="787"/>
      <c r="R1249" s="873">
        <v>40.1</v>
      </c>
      <c r="S1249" s="760">
        <f t="shared" si="132"/>
        <v>320.8</v>
      </c>
      <c r="T1249" s="786"/>
      <c r="U1249" s="960"/>
      <c r="W1249" s="686"/>
    </row>
    <row r="1250" spans="1:23" ht="21" customHeight="1">
      <c r="A1250" s="686" t="s">
        <v>1398</v>
      </c>
      <c r="B1250" s="686" t="s">
        <v>2016</v>
      </c>
      <c r="C1250" s="782" t="s">
        <v>2016</v>
      </c>
      <c r="D1250" s="783" t="s">
        <v>808</v>
      </c>
      <c r="E1250" s="784" t="s">
        <v>798</v>
      </c>
      <c r="F1250" s="681" t="s">
        <v>597</v>
      </c>
      <c r="G1250" s="682" t="s">
        <v>227</v>
      </c>
      <c r="H1250" s="682" t="s">
        <v>396</v>
      </c>
      <c r="I1250" s="682"/>
      <c r="J1250" s="682"/>
      <c r="K1250" s="682"/>
      <c r="L1250" s="683"/>
      <c r="M1250" s="684"/>
      <c r="N1250" s="758">
        <v>4</v>
      </c>
      <c r="O1250" s="991">
        <v>4</v>
      </c>
      <c r="P1250" s="991">
        <f t="shared" si="128"/>
        <v>0</v>
      </c>
      <c r="Q1250" s="787"/>
      <c r="R1250" s="873">
        <v>680.9</v>
      </c>
      <c r="S1250" s="760">
        <f t="shared" si="132"/>
        <v>2723.6</v>
      </c>
      <c r="T1250" s="786"/>
      <c r="U1250" s="960"/>
      <c r="W1250" s="686"/>
    </row>
    <row r="1251" spans="1:23" ht="21" customHeight="1">
      <c r="A1251" s="686" t="s">
        <v>1396</v>
      </c>
      <c r="B1251" s="686" t="s">
        <v>2016</v>
      </c>
      <c r="C1251" s="782" t="s">
        <v>2016</v>
      </c>
      <c r="D1251" s="783" t="s">
        <v>799</v>
      </c>
      <c r="E1251" s="784" t="s">
        <v>799</v>
      </c>
      <c r="F1251" s="681" t="s">
        <v>597</v>
      </c>
      <c r="G1251" s="682"/>
      <c r="H1251" s="682"/>
      <c r="I1251" s="682"/>
      <c r="J1251" s="682"/>
      <c r="K1251" s="682"/>
      <c r="L1251" s="683"/>
      <c r="M1251" s="684"/>
      <c r="N1251" s="758">
        <v>4</v>
      </c>
      <c r="O1251" s="991">
        <v>4</v>
      </c>
      <c r="P1251" s="991">
        <f t="shared" si="128"/>
        <v>0</v>
      </c>
      <c r="Q1251" s="787"/>
      <c r="R1251" s="873">
        <v>121</v>
      </c>
      <c r="S1251" s="760">
        <f t="shared" si="132"/>
        <v>484</v>
      </c>
      <c r="T1251" s="786"/>
      <c r="U1251" s="960"/>
      <c r="W1251" s="686"/>
    </row>
    <row r="1252" spans="1:23" ht="21" customHeight="1">
      <c r="A1252" s="686" t="s">
        <v>1397</v>
      </c>
      <c r="B1252" s="686" t="s">
        <v>2016</v>
      </c>
      <c r="C1252" s="782" t="s">
        <v>2016</v>
      </c>
      <c r="D1252" s="783" t="s">
        <v>800</v>
      </c>
      <c r="E1252" s="784" t="s">
        <v>800</v>
      </c>
      <c r="F1252" s="681" t="s">
        <v>597</v>
      </c>
      <c r="G1252" s="682"/>
      <c r="H1252" s="682"/>
      <c r="I1252" s="682"/>
      <c r="J1252" s="682"/>
      <c r="K1252" s="682"/>
      <c r="L1252" s="683"/>
      <c r="M1252" s="684"/>
      <c r="N1252" s="758">
        <v>4</v>
      </c>
      <c r="O1252" s="991">
        <v>4</v>
      </c>
      <c r="P1252" s="991">
        <f t="shared" si="128"/>
        <v>0</v>
      </c>
      <c r="Q1252" s="787"/>
      <c r="R1252" s="873">
        <v>40.1</v>
      </c>
      <c r="S1252" s="760">
        <f t="shared" si="132"/>
        <v>160.4</v>
      </c>
      <c r="T1252" s="786"/>
      <c r="U1252" s="960"/>
      <c r="W1252" s="686"/>
    </row>
    <row r="1253" spans="1:23" ht="21" customHeight="1">
      <c r="B1253" s="686" t="s">
        <v>2016</v>
      </c>
      <c r="C1253" s="782" t="s">
        <v>2016</v>
      </c>
      <c r="D1253" s="783" t="s">
        <v>801</v>
      </c>
      <c r="E1253" s="784" t="s">
        <v>801</v>
      </c>
      <c r="F1253" s="681" t="s">
        <v>597</v>
      </c>
      <c r="G1253" s="682"/>
      <c r="H1253" s="682"/>
      <c r="I1253" s="682"/>
      <c r="J1253" s="682"/>
      <c r="K1253" s="682"/>
      <c r="L1253" s="683"/>
      <c r="M1253" s="684"/>
      <c r="N1253" s="758">
        <v>8</v>
      </c>
      <c r="O1253" s="991">
        <v>8</v>
      </c>
      <c r="P1253" s="991">
        <f t="shared" si="128"/>
        <v>0</v>
      </c>
      <c r="Q1253" s="787"/>
      <c r="R1253" s="873">
        <v>92</v>
      </c>
      <c r="S1253" s="760">
        <f t="shared" si="132"/>
        <v>736</v>
      </c>
      <c r="T1253" s="786"/>
      <c r="U1253" s="960"/>
      <c r="W1253" s="686"/>
    </row>
    <row r="1254" spans="1:23" ht="21" customHeight="1">
      <c r="B1254" s="686" t="s">
        <v>2016</v>
      </c>
      <c r="C1254" s="782" t="s">
        <v>2016</v>
      </c>
      <c r="D1254" s="783" t="s">
        <v>1832</v>
      </c>
      <c r="E1254" s="784" t="s">
        <v>805</v>
      </c>
      <c r="F1254" s="681" t="s">
        <v>598</v>
      </c>
      <c r="G1254" s="682" t="s">
        <v>227</v>
      </c>
      <c r="H1254" s="682" t="s">
        <v>392</v>
      </c>
      <c r="I1254" s="682"/>
      <c r="J1254" s="682"/>
      <c r="K1254" s="682"/>
      <c r="L1254" s="683"/>
      <c r="M1254" s="684"/>
      <c r="N1254" s="758">
        <v>4</v>
      </c>
      <c r="O1254" s="991">
        <v>4</v>
      </c>
      <c r="P1254" s="991">
        <f t="shared" si="128"/>
        <v>0</v>
      </c>
      <c r="Q1254" s="858" t="s">
        <v>806</v>
      </c>
      <c r="R1254" s="873">
        <v>56250</v>
      </c>
      <c r="S1254" s="760">
        <f t="shared" si="132"/>
        <v>225000</v>
      </c>
      <c r="T1254" s="786"/>
      <c r="U1254" s="960"/>
      <c r="W1254" s="686"/>
    </row>
    <row r="1255" spans="1:23" ht="21" customHeight="1">
      <c r="A1255" s="686" t="s">
        <v>1253</v>
      </c>
      <c r="B1255" s="686" t="s">
        <v>2016</v>
      </c>
      <c r="C1255" s="782" t="s">
        <v>2016</v>
      </c>
      <c r="D1255" s="783" t="s">
        <v>2018</v>
      </c>
      <c r="E1255" s="784" t="s">
        <v>807</v>
      </c>
      <c r="F1255" s="681" t="s">
        <v>330</v>
      </c>
      <c r="G1255" s="682" t="s">
        <v>227</v>
      </c>
      <c r="H1255" s="682" t="s">
        <v>348</v>
      </c>
      <c r="I1255" s="682"/>
      <c r="J1255" s="682"/>
      <c r="K1255" s="682"/>
      <c r="L1255" s="683"/>
      <c r="M1255" s="684"/>
      <c r="N1255" s="758">
        <v>8</v>
      </c>
      <c r="O1255" s="991">
        <v>8</v>
      </c>
      <c r="P1255" s="991">
        <f t="shared" si="128"/>
        <v>0</v>
      </c>
      <c r="Q1255" s="787"/>
      <c r="R1255" s="873">
        <v>68.2</v>
      </c>
      <c r="S1255" s="760">
        <f t="shared" si="132"/>
        <v>545.6</v>
      </c>
      <c r="T1255" s="786"/>
      <c r="U1255" s="960"/>
      <c r="W1255" s="686"/>
    </row>
    <row r="1256" spans="1:23" ht="21" customHeight="1">
      <c r="A1256" s="686" t="s">
        <v>1254</v>
      </c>
      <c r="B1256" s="686" t="s">
        <v>2016</v>
      </c>
      <c r="C1256" s="782" t="s">
        <v>2016</v>
      </c>
      <c r="D1256" s="783" t="s">
        <v>2019</v>
      </c>
      <c r="E1256" s="784" t="s">
        <v>797</v>
      </c>
      <c r="F1256" s="681">
        <v>65</v>
      </c>
      <c r="G1256" s="682" t="s">
        <v>227</v>
      </c>
      <c r="H1256" s="682"/>
      <c r="I1256" s="682"/>
      <c r="J1256" s="682"/>
      <c r="K1256" s="682"/>
      <c r="L1256" s="683">
        <v>20</v>
      </c>
      <c r="M1256" s="684"/>
      <c r="N1256" s="758">
        <v>8</v>
      </c>
      <c r="O1256" s="991">
        <v>8</v>
      </c>
      <c r="P1256" s="991">
        <f t="shared" si="128"/>
        <v>0</v>
      </c>
      <c r="Q1256" s="785">
        <f>3.14156295*(F1256/2)^2*L1256*0.00000785*N1256</f>
        <v>4.1677544876174997</v>
      </c>
      <c r="R1256" s="873">
        <v>990</v>
      </c>
      <c r="S1256" s="760">
        <f>Q1256*R1256</f>
        <v>4126.0769427413243</v>
      </c>
      <c r="T1256" s="786"/>
      <c r="U1256" s="960"/>
      <c r="W1256" s="686"/>
    </row>
    <row r="1257" spans="1:23" ht="21" customHeight="1">
      <c r="A1257" s="686" t="s">
        <v>1331</v>
      </c>
      <c r="B1257" s="686" t="s">
        <v>2016</v>
      </c>
      <c r="C1257" s="782" t="s">
        <v>2016</v>
      </c>
      <c r="D1257" s="783" t="s">
        <v>804</v>
      </c>
      <c r="E1257" s="784" t="s">
        <v>807</v>
      </c>
      <c r="F1257" s="681" t="s">
        <v>330</v>
      </c>
      <c r="G1257" s="682" t="s">
        <v>227</v>
      </c>
      <c r="H1257" s="682" t="s">
        <v>363</v>
      </c>
      <c r="I1257" s="682"/>
      <c r="J1257" s="682"/>
      <c r="K1257" s="682"/>
      <c r="L1257" s="683"/>
      <c r="M1257" s="684"/>
      <c r="N1257" s="758">
        <v>16</v>
      </c>
      <c r="O1257" s="991">
        <v>16</v>
      </c>
      <c r="P1257" s="991">
        <f t="shared" si="128"/>
        <v>0</v>
      </c>
      <c r="Q1257" s="787"/>
      <c r="R1257" s="873">
        <v>37.5</v>
      </c>
      <c r="S1257" s="760">
        <f>N1257*R1257</f>
        <v>600</v>
      </c>
      <c r="T1257" s="786"/>
      <c r="U1257" s="960"/>
      <c r="W1257" s="686"/>
    </row>
    <row r="1258" spans="1:23" ht="21" customHeight="1">
      <c r="B1258" s="686" t="s">
        <v>2016</v>
      </c>
      <c r="C1258" s="782" t="s">
        <v>2016</v>
      </c>
      <c r="D1258" s="783" t="s">
        <v>803</v>
      </c>
      <c r="E1258" s="784" t="s">
        <v>803</v>
      </c>
      <c r="F1258" s="681">
        <v>60</v>
      </c>
      <c r="G1258" s="682"/>
      <c r="H1258" s="682"/>
      <c r="I1258" s="682"/>
      <c r="J1258" s="682"/>
      <c r="K1258" s="682"/>
      <c r="L1258" s="683">
        <v>6</v>
      </c>
      <c r="M1258" s="684"/>
      <c r="N1258" s="758">
        <v>2</v>
      </c>
      <c r="O1258" s="991">
        <v>2</v>
      </c>
      <c r="P1258" s="991">
        <f t="shared" si="128"/>
        <v>0</v>
      </c>
      <c r="Q1258" s="785"/>
      <c r="R1258" s="873">
        <v>2404</v>
      </c>
      <c r="S1258" s="873">
        <f>N1258*R1258</f>
        <v>4808</v>
      </c>
      <c r="T1258" s="786"/>
      <c r="U1258" s="960"/>
      <c r="W1258" s="686"/>
    </row>
    <row r="1259" spans="1:23" ht="21" customHeight="1">
      <c r="B1259" s="686" t="s">
        <v>2016</v>
      </c>
      <c r="C1259" s="782" t="s">
        <v>2016</v>
      </c>
      <c r="D1259" s="783" t="s">
        <v>372</v>
      </c>
      <c r="E1259" s="784" t="s">
        <v>372</v>
      </c>
      <c r="F1259" s="681">
        <v>12</v>
      </c>
      <c r="G1259" s="682" t="s">
        <v>227</v>
      </c>
      <c r="H1259" s="682">
        <v>8</v>
      </c>
      <c r="I1259" s="682" t="s">
        <v>227</v>
      </c>
      <c r="J1259" s="682"/>
      <c r="K1259" s="682"/>
      <c r="L1259" s="683">
        <v>40</v>
      </c>
      <c r="M1259" s="684"/>
      <c r="N1259" s="758">
        <v>4</v>
      </c>
      <c r="O1259" s="991">
        <v>4</v>
      </c>
      <c r="P1259" s="991">
        <f t="shared" si="128"/>
        <v>0</v>
      </c>
      <c r="Q1259" s="787"/>
      <c r="R1259" s="873">
        <v>594</v>
      </c>
      <c r="S1259" s="760">
        <f>N1259*R1259</f>
        <v>2376</v>
      </c>
      <c r="T1259" s="786"/>
      <c r="U1259" s="960"/>
      <c r="W1259" s="686"/>
    </row>
    <row r="1260" spans="1:23" ht="21" customHeight="1">
      <c r="B1260" s="686" t="s">
        <v>2016</v>
      </c>
      <c r="C1260" s="782" t="s">
        <v>2016</v>
      </c>
      <c r="D1260" s="783" t="s">
        <v>372</v>
      </c>
      <c r="E1260" s="784" t="s">
        <v>372</v>
      </c>
      <c r="F1260" s="681">
        <v>12</v>
      </c>
      <c r="G1260" s="682" t="s">
        <v>227</v>
      </c>
      <c r="H1260" s="682">
        <v>8</v>
      </c>
      <c r="I1260" s="682" t="s">
        <v>227</v>
      </c>
      <c r="J1260" s="682"/>
      <c r="K1260" s="682"/>
      <c r="L1260" s="683">
        <v>75</v>
      </c>
      <c r="M1260" s="684"/>
      <c r="N1260" s="758">
        <v>2</v>
      </c>
      <c r="O1260" s="991">
        <v>2</v>
      </c>
      <c r="P1260" s="991">
        <f t="shared" si="128"/>
        <v>0</v>
      </c>
      <c r="Q1260" s="787"/>
      <c r="R1260" s="873">
        <v>1113</v>
      </c>
      <c r="S1260" s="760">
        <f>N1260*R1260</f>
        <v>2226</v>
      </c>
      <c r="T1260" s="786"/>
      <c r="U1260" s="960"/>
      <c r="W1260" s="686"/>
    </row>
    <row r="1261" spans="1:23" ht="21" customHeight="1">
      <c r="A1261" s="686" t="s">
        <v>1286</v>
      </c>
      <c r="B1261" s="686" t="s">
        <v>2016</v>
      </c>
      <c r="C1261" s="782" t="s">
        <v>2016</v>
      </c>
      <c r="D1261" s="783" t="s">
        <v>2020</v>
      </c>
      <c r="E1261" s="784" t="s">
        <v>795</v>
      </c>
      <c r="F1261" s="681">
        <v>12</v>
      </c>
      <c r="G1261" s="682"/>
      <c r="H1261" s="682">
        <v>540</v>
      </c>
      <c r="I1261" s="682"/>
      <c r="J1261" s="682"/>
      <c r="K1261" s="682"/>
      <c r="L1261" s="683">
        <v>1500</v>
      </c>
      <c r="M1261" s="684"/>
      <c r="N1261" s="758">
        <v>2</v>
      </c>
      <c r="O1261" s="991">
        <v>2</v>
      </c>
      <c r="P1261" s="991">
        <f t="shared" si="128"/>
        <v>0</v>
      </c>
      <c r="Q1261" s="785">
        <f>F1261*H1261*L1261*0.00000785*N1261</f>
        <v>152.60399999999998</v>
      </c>
      <c r="R1261" s="873">
        <v>1079</v>
      </c>
      <c r="S1261" s="760">
        <f>Q1261*R1261</f>
        <v>164659.71599999999</v>
      </c>
      <c r="T1261" s="786"/>
      <c r="U1261" s="960"/>
      <c r="W1261" s="686"/>
    </row>
    <row r="1262" spans="1:23" ht="21" customHeight="1">
      <c r="A1262" s="686" t="s">
        <v>1308</v>
      </c>
      <c r="B1262" s="686" t="s">
        <v>2016</v>
      </c>
      <c r="C1262" s="782" t="s">
        <v>2016</v>
      </c>
      <c r="D1262" s="783" t="s">
        <v>2021</v>
      </c>
      <c r="E1262" s="784" t="s">
        <v>797</v>
      </c>
      <c r="F1262" s="681">
        <v>40</v>
      </c>
      <c r="G1262" s="682" t="s">
        <v>227</v>
      </c>
      <c r="H1262" s="682"/>
      <c r="I1262" s="682"/>
      <c r="J1262" s="682"/>
      <c r="K1262" s="682"/>
      <c r="L1262" s="683">
        <v>220</v>
      </c>
      <c r="M1262" s="684"/>
      <c r="N1262" s="758">
        <v>14</v>
      </c>
      <c r="O1262" s="991">
        <v>14</v>
      </c>
      <c r="P1262" s="991">
        <f t="shared" si="128"/>
        <v>0</v>
      </c>
      <c r="Q1262" s="785">
        <f>3.14156295*(F1262/2)^2*L1262*0.00000785*N1262</f>
        <v>30.382683602039997</v>
      </c>
      <c r="R1262" s="873">
        <v>990</v>
      </c>
      <c r="S1262" s="760">
        <f>Q1262*R1262</f>
        <v>30078.856766019595</v>
      </c>
      <c r="T1262" s="786"/>
      <c r="U1262" s="960"/>
      <c r="W1262" s="686"/>
    </row>
    <row r="1263" spans="1:23" ht="21" customHeight="1">
      <c r="A1263" s="686" t="s">
        <v>1232</v>
      </c>
      <c r="B1263" s="686" t="s">
        <v>2016</v>
      </c>
      <c r="C1263" s="782" t="s">
        <v>2016</v>
      </c>
      <c r="D1263" s="783" t="s">
        <v>2021</v>
      </c>
      <c r="E1263" s="784" t="s">
        <v>798</v>
      </c>
      <c r="F1263" s="681" t="s">
        <v>330</v>
      </c>
      <c r="G1263" s="682" t="s">
        <v>227</v>
      </c>
      <c r="H1263" s="682" t="s">
        <v>331</v>
      </c>
      <c r="I1263" s="682"/>
      <c r="J1263" s="682"/>
      <c r="K1263" s="682"/>
      <c r="L1263" s="683"/>
      <c r="M1263" s="684"/>
      <c r="N1263" s="758">
        <f>N1262*2</f>
        <v>28</v>
      </c>
      <c r="O1263" s="991">
        <v>28</v>
      </c>
      <c r="P1263" s="991">
        <f t="shared" si="128"/>
        <v>0</v>
      </c>
      <c r="Q1263" s="787"/>
      <c r="R1263" s="873">
        <v>129.80000000000001</v>
      </c>
      <c r="S1263" s="760">
        <f>N1263*R1263</f>
        <v>3634.4000000000005</v>
      </c>
      <c r="T1263" s="786"/>
      <c r="U1263" s="960"/>
      <c r="W1263" s="686"/>
    </row>
    <row r="1264" spans="1:23" ht="21" customHeight="1">
      <c r="A1264" s="686" t="s">
        <v>1233</v>
      </c>
      <c r="B1264" s="686" t="s">
        <v>2016</v>
      </c>
      <c r="C1264" s="782" t="s">
        <v>2016</v>
      </c>
      <c r="D1264" s="783" t="s">
        <v>2021</v>
      </c>
      <c r="E1264" s="784" t="s">
        <v>800</v>
      </c>
      <c r="F1264" s="681" t="s">
        <v>330</v>
      </c>
      <c r="G1264" s="682"/>
      <c r="H1264" s="682"/>
      <c r="I1264" s="682"/>
      <c r="J1264" s="682"/>
      <c r="K1264" s="682"/>
      <c r="L1264" s="683"/>
      <c r="M1264" s="684"/>
      <c r="N1264" s="758">
        <f>N1263</f>
        <v>28</v>
      </c>
      <c r="O1264" s="991">
        <v>28</v>
      </c>
      <c r="P1264" s="991">
        <f t="shared" si="128"/>
        <v>0</v>
      </c>
      <c r="Q1264" s="787"/>
      <c r="R1264" s="873">
        <v>14</v>
      </c>
      <c r="S1264" s="760">
        <f>N1264*R1264</f>
        <v>392</v>
      </c>
      <c r="T1264" s="786"/>
      <c r="U1264" s="960"/>
      <c r="W1264" s="686"/>
    </row>
    <row r="1265" spans="1:23" ht="21" customHeight="1">
      <c r="A1265" s="686" t="s">
        <v>1326</v>
      </c>
      <c r="B1265" s="686" t="s">
        <v>2016</v>
      </c>
      <c r="C1265" s="782" t="s">
        <v>2016</v>
      </c>
      <c r="D1265" s="783" t="s">
        <v>2021</v>
      </c>
      <c r="E1265" s="784" t="s">
        <v>801</v>
      </c>
      <c r="F1265" s="681" t="s">
        <v>330</v>
      </c>
      <c r="G1265" s="682"/>
      <c r="H1265" s="682"/>
      <c r="I1265" s="682"/>
      <c r="J1265" s="682"/>
      <c r="K1265" s="682"/>
      <c r="L1265" s="683"/>
      <c r="M1265" s="684"/>
      <c r="N1265" s="758">
        <f>N1263</f>
        <v>28</v>
      </c>
      <c r="O1265" s="991">
        <v>28</v>
      </c>
      <c r="P1265" s="991">
        <f t="shared" si="128"/>
        <v>0</v>
      </c>
      <c r="Q1265" s="787"/>
      <c r="R1265" s="873">
        <v>22.9</v>
      </c>
      <c r="S1265" s="760">
        <f>N1265*R1265</f>
        <v>641.19999999999993</v>
      </c>
      <c r="T1265" s="786"/>
      <c r="U1265" s="960"/>
      <c r="W1265" s="686"/>
    </row>
    <row r="1266" spans="1:23" ht="21" customHeight="1">
      <c r="A1266" s="686" t="s">
        <v>1318</v>
      </c>
      <c r="B1266" s="686" t="s">
        <v>2016</v>
      </c>
      <c r="C1266" s="782" t="s">
        <v>2016</v>
      </c>
      <c r="D1266" s="783" t="s">
        <v>2022</v>
      </c>
      <c r="E1266" s="784" t="s">
        <v>797</v>
      </c>
      <c r="F1266" s="681">
        <v>60</v>
      </c>
      <c r="G1266" s="682" t="s">
        <v>227</v>
      </c>
      <c r="H1266" s="682"/>
      <c r="I1266" s="682"/>
      <c r="J1266" s="682"/>
      <c r="K1266" s="682"/>
      <c r="L1266" s="965">
        <v>16.5</v>
      </c>
      <c r="M1266" s="684"/>
      <c r="N1266" s="758">
        <v>4</v>
      </c>
      <c r="O1266" s="991">
        <v>4</v>
      </c>
      <c r="P1266" s="991">
        <f t="shared" si="128"/>
        <v>0</v>
      </c>
      <c r="Q1266" s="785">
        <f>3.14156295*(F1266/2)^2*L1266*0.00000785*N1266</f>
        <v>1.4648793879554998</v>
      </c>
      <c r="R1266" s="873">
        <v>990</v>
      </c>
      <c r="S1266" s="760">
        <f>Q1266*R1266</f>
        <v>1450.2305940759447</v>
      </c>
      <c r="T1266" s="786"/>
      <c r="U1266" s="960"/>
      <c r="W1266" s="686"/>
    </row>
    <row r="1267" spans="1:23" ht="21" customHeight="1">
      <c r="B1267" s="686" t="s">
        <v>2016</v>
      </c>
      <c r="C1267" s="782" t="s">
        <v>2016</v>
      </c>
      <c r="D1267" s="783" t="s">
        <v>1832</v>
      </c>
      <c r="E1267" s="784" t="s">
        <v>805</v>
      </c>
      <c r="F1267" s="681" t="s">
        <v>599</v>
      </c>
      <c r="G1267" s="682" t="s">
        <v>227</v>
      </c>
      <c r="H1267" s="682" t="s">
        <v>1833</v>
      </c>
      <c r="I1267" s="682"/>
      <c r="J1267" s="682"/>
      <c r="K1267" s="682"/>
      <c r="L1267" s="683"/>
      <c r="M1267" s="684"/>
      <c r="N1267" s="758">
        <v>2</v>
      </c>
      <c r="O1267" s="991">
        <v>2</v>
      </c>
      <c r="P1267" s="991">
        <f t="shared" si="128"/>
        <v>0</v>
      </c>
      <c r="Q1267" s="858" t="s">
        <v>806</v>
      </c>
      <c r="R1267" s="873">
        <v>503730</v>
      </c>
      <c r="S1267" s="760">
        <f>N1267*R1267</f>
        <v>1007460</v>
      </c>
      <c r="T1267" s="786"/>
      <c r="U1267" s="960"/>
      <c r="W1267" s="686"/>
    </row>
    <row r="1268" spans="1:23" ht="21" customHeight="1">
      <c r="A1268" s="686" t="s">
        <v>1331</v>
      </c>
      <c r="B1268" s="686" t="s">
        <v>2016</v>
      </c>
      <c r="C1268" s="782" t="s">
        <v>2016</v>
      </c>
      <c r="D1268" s="783" t="s">
        <v>804</v>
      </c>
      <c r="E1268" s="784" t="s">
        <v>807</v>
      </c>
      <c r="F1268" s="681" t="s">
        <v>330</v>
      </c>
      <c r="G1268" s="682" t="s">
        <v>227</v>
      </c>
      <c r="H1268" s="682" t="s">
        <v>363</v>
      </c>
      <c r="I1268" s="682"/>
      <c r="J1268" s="682"/>
      <c r="K1268" s="682"/>
      <c r="L1268" s="683"/>
      <c r="M1268" s="684"/>
      <c r="N1268" s="758">
        <v>4</v>
      </c>
      <c r="O1268" s="991">
        <v>4</v>
      </c>
      <c r="P1268" s="991">
        <f t="shared" si="128"/>
        <v>0</v>
      </c>
      <c r="Q1268" s="787"/>
      <c r="R1268" s="873">
        <v>37.5</v>
      </c>
      <c r="S1268" s="760">
        <f>N1268*R1268</f>
        <v>150</v>
      </c>
      <c r="T1268" s="786"/>
      <c r="U1268" s="960"/>
      <c r="W1268" s="686"/>
    </row>
    <row r="1269" spans="1:23" ht="21" customHeight="1">
      <c r="A1269" s="686" t="s">
        <v>1392</v>
      </c>
      <c r="B1269" s="686" t="s">
        <v>2023</v>
      </c>
      <c r="C1269" s="782" t="s">
        <v>2023</v>
      </c>
      <c r="D1269" s="783" t="s">
        <v>2023</v>
      </c>
      <c r="E1269" s="784" t="s">
        <v>797</v>
      </c>
      <c r="F1269" s="681">
        <v>55</v>
      </c>
      <c r="G1269" s="682" t="s">
        <v>227</v>
      </c>
      <c r="H1269" s="682"/>
      <c r="I1269" s="682"/>
      <c r="J1269" s="682"/>
      <c r="K1269" s="682"/>
      <c r="L1269" s="683">
        <v>4710</v>
      </c>
      <c r="M1269" s="684"/>
      <c r="N1269" s="758">
        <v>1</v>
      </c>
      <c r="O1269" s="991">
        <v>1</v>
      </c>
      <c r="P1269" s="991">
        <f t="shared" si="128"/>
        <v>0</v>
      </c>
      <c r="Q1269" s="785">
        <f>3.14156295*(F1269/2)^2*L1269*0.00000785*N1269</f>
        <v>87.841899409692658</v>
      </c>
      <c r="R1269" s="873">
        <v>990</v>
      </c>
      <c r="S1269" s="760">
        <f>Q1269*R1269</f>
        <v>86963.480415595724</v>
      </c>
      <c r="T1269" s="786"/>
      <c r="U1269" s="960"/>
      <c r="W1269" s="686"/>
    </row>
    <row r="1270" spans="1:23" ht="21" customHeight="1">
      <c r="B1270" s="686" t="s">
        <v>2023</v>
      </c>
      <c r="C1270" s="782" t="s">
        <v>2023</v>
      </c>
      <c r="D1270" s="783" t="s">
        <v>1897</v>
      </c>
      <c r="E1270" s="784" t="s">
        <v>802</v>
      </c>
      <c r="F1270" s="681" t="s">
        <v>596</v>
      </c>
      <c r="G1270" s="682"/>
      <c r="H1270" s="682"/>
      <c r="I1270" s="682"/>
      <c r="J1270" s="682"/>
      <c r="K1270" s="682"/>
      <c r="L1270" s="683"/>
      <c r="M1270" s="684"/>
      <c r="N1270" s="758">
        <v>8</v>
      </c>
      <c r="O1270" s="991">
        <v>8</v>
      </c>
      <c r="P1270" s="991">
        <f t="shared" si="128"/>
        <v>0</v>
      </c>
      <c r="Q1270" s="787"/>
      <c r="R1270" s="873">
        <v>30384</v>
      </c>
      <c r="S1270" s="760">
        <f t="shared" ref="S1270:S1279" si="133">N1270*R1270</f>
        <v>243072</v>
      </c>
      <c r="T1270" s="786"/>
      <c r="U1270" s="960"/>
      <c r="W1270" s="686"/>
    </row>
    <row r="1271" spans="1:23" ht="21" customHeight="1">
      <c r="A1271" s="686" t="s">
        <v>1395</v>
      </c>
      <c r="B1271" s="686" t="s">
        <v>2023</v>
      </c>
      <c r="C1271" s="782" t="s">
        <v>2023</v>
      </c>
      <c r="D1271" s="783" t="s">
        <v>1985</v>
      </c>
      <c r="E1271" s="784" t="s">
        <v>798</v>
      </c>
      <c r="F1271" s="681" t="s">
        <v>597</v>
      </c>
      <c r="G1271" s="682" t="s">
        <v>227</v>
      </c>
      <c r="H1271" s="682" t="s">
        <v>355</v>
      </c>
      <c r="I1271" s="682"/>
      <c r="J1271" s="682"/>
      <c r="K1271" s="682"/>
      <c r="L1271" s="683"/>
      <c r="M1271" s="684"/>
      <c r="N1271" s="758">
        <v>8</v>
      </c>
      <c r="O1271" s="991">
        <v>8</v>
      </c>
      <c r="P1271" s="991">
        <f t="shared" si="128"/>
        <v>0</v>
      </c>
      <c r="Q1271" s="787"/>
      <c r="R1271" s="873">
        <v>661.1</v>
      </c>
      <c r="S1271" s="760">
        <f t="shared" si="133"/>
        <v>5288.8</v>
      </c>
      <c r="T1271" s="786"/>
      <c r="U1271" s="960"/>
      <c r="W1271" s="686"/>
    </row>
    <row r="1272" spans="1:23" ht="21" customHeight="1">
      <c r="A1272" s="686" t="s">
        <v>1396</v>
      </c>
      <c r="B1272" s="686" t="s">
        <v>2023</v>
      </c>
      <c r="C1272" s="782" t="s">
        <v>2023</v>
      </c>
      <c r="D1272" s="783" t="s">
        <v>799</v>
      </c>
      <c r="E1272" s="784" t="s">
        <v>799</v>
      </c>
      <c r="F1272" s="681" t="s">
        <v>597</v>
      </c>
      <c r="G1272" s="682"/>
      <c r="H1272" s="682"/>
      <c r="I1272" s="682"/>
      <c r="J1272" s="682"/>
      <c r="K1272" s="682"/>
      <c r="L1272" s="683"/>
      <c r="M1272" s="684"/>
      <c r="N1272" s="758">
        <v>8</v>
      </c>
      <c r="O1272" s="991">
        <v>8</v>
      </c>
      <c r="P1272" s="991">
        <f t="shared" si="128"/>
        <v>0</v>
      </c>
      <c r="Q1272" s="787"/>
      <c r="R1272" s="873">
        <v>121</v>
      </c>
      <c r="S1272" s="760">
        <f t="shared" si="133"/>
        <v>968</v>
      </c>
      <c r="T1272" s="786"/>
      <c r="U1272" s="960"/>
      <c r="W1272" s="686"/>
    </row>
    <row r="1273" spans="1:23" ht="21" customHeight="1">
      <c r="A1273" s="686" t="s">
        <v>1397</v>
      </c>
      <c r="B1273" s="686" t="s">
        <v>2023</v>
      </c>
      <c r="C1273" s="782" t="s">
        <v>2023</v>
      </c>
      <c r="D1273" s="783" t="s">
        <v>800</v>
      </c>
      <c r="E1273" s="784" t="s">
        <v>800</v>
      </c>
      <c r="F1273" s="681" t="s">
        <v>597</v>
      </c>
      <c r="G1273" s="682"/>
      <c r="H1273" s="682"/>
      <c r="I1273" s="682"/>
      <c r="J1273" s="682"/>
      <c r="K1273" s="682"/>
      <c r="L1273" s="683"/>
      <c r="M1273" s="684"/>
      <c r="N1273" s="758">
        <v>8</v>
      </c>
      <c r="O1273" s="991">
        <v>8</v>
      </c>
      <c r="P1273" s="991">
        <f t="shared" si="128"/>
        <v>0</v>
      </c>
      <c r="Q1273" s="787"/>
      <c r="R1273" s="873">
        <v>40.1</v>
      </c>
      <c r="S1273" s="760">
        <f t="shared" si="133"/>
        <v>320.8</v>
      </c>
      <c r="T1273" s="786"/>
      <c r="U1273" s="960"/>
      <c r="W1273" s="686"/>
    </row>
    <row r="1274" spans="1:23" ht="21" customHeight="1">
      <c r="A1274" s="686" t="s">
        <v>1398</v>
      </c>
      <c r="B1274" s="686" t="s">
        <v>2023</v>
      </c>
      <c r="C1274" s="782" t="s">
        <v>2023</v>
      </c>
      <c r="D1274" s="783" t="s">
        <v>808</v>
      </c>
      <c r="E1274" s="784" t="s">
        <v>798</v>
      </c>
      <c r="F1274" s="681" t="s">
        <v>597</v>
      </c>
      <c r="G1274" s="682" t="s">
        <v>227</v>
      </c>
      <c r="H1274" s="682" t="s">
        <v>396</v>
      </c>
      <c r="I1274" s="682"/>
      <c r="J1274" s="682"/>
      <c r="K1274" s="682"/>
      <c r="L1274" s="683"/>
      <c r="M1274" s="684"/>
      <c r="N1274" s="758">
        <v>4</v>
      </c>
      <c r="O1274" s="991">
        <v>4</v>
      </c>
      <c r="P1274" s="991">
        <f t="shared" si="128"/>
        <v>0</v>
      </c>
      <c r="Q1274" s="787"/>
      <c r="R1274" s="873">
        <v>680.9</v>
      </c>
      <c r="S1274" s="760">
        <f t="shared" si="133"/>
        <v>2723.6</v>
      </c>
      <c r="T1274" s="786"/>
      <c r="U1274" s="960"/>
      <c r="W1274" s="686"/>
    </row>
    <row r="1275" spans="1:23" ht="21" customHeight="1">
      <c r="A1275" s="686" t="s">
        <v>1396</v>
      </c>
      <c r="B1275" s="686" t="s">
        <v>2023</v>
      </c>
      <c r="C1275" s="782" t="s">
        <v>2023</v>
      </c>
      <c r="D1275" s="783" t="s">
        <v>799</v>
      </c>
      <c r="E1275" s="784" t="s">
        <v>799</v>
      </c>
      <c r="F1275" s="681" t="s">
        <v>597</v>
      </c>
      <c r="G1275" s="682"/>
      <c r="H1275" s="682"/>
      <c r="I1275" s="682"/>
      <c r="J1275" s="682"/>
      <c r="K1275" s="682"/>
      <c r="L1275" s="683"/>
      <c r="M1275" s="684"/>
      <c r="N1275" s="758">
        <v>4</v>
      </c>
      <c r="O1275" s="991">
        <v>4</v>
      </c>
      <c r="P1275" s="991">
        <f t="shared" ref="P1275:P1338" si="134">N1275-O1275</f>
        <v>0</v>
      </c>
      <c r="Q1275" s="787"/>
      <c r="R1275" s="873">
        <v>121</v>
      </c>
      <c r="S1275" s="760">
        <f t="shared" si="133"/>
        <v>484</v>
      </c>
      <c r="T1275" s="786"/>
      <c r="U1275" s="960"/>
      <c r="W1275" s="686"/>
    </row>
    <row r="1276" spans="1:23" ht="21" customHeight="1">
      <c r="A1276" s="686" t="s">
        <v>1397</v>
      </c>
      <c r="B1276" s="686" t="s">
        <v>2023</v>
      </c>
      <c r="C1276" s="782" t="s">
        <v>2023</v>
      </c>
      <c r="D1276" s="783" t="s">
        <v>800</v>
      </c>
      <c r="E1276" s="784" t="s">
        <v>800</v>
      </c>
      <c r="F1276" s="681" t="s">
        <v>597</v>
      </c>
      <c r="G1276" s="682"/>
      <c r="H1276" s="682"/>
      <c r="I1276" s="682"/>
      <c r="J1276" s="682"/>
      <c r="K1276" s="682"/>
      <c r="L1276" s="683"/>
      <c r="M1276" s="684"/>
      <c r="N1276" s="758">
        <v>4</v>
      </c>
      <c r="O1276" s="991">
        <v>4</v>
      </c>
      <c r="P1276" s="991">
        <f t="shared" si="134"/>
        <v>0</v>
      </c>
      <c r="Q1276" s="787"/>
      <c r="R1276" s="873">
        <v>40.1</v>
      </c>
      <c r="S1276" s="760">
        <f t="shared" si="133"/>
        <v>160.4</v>
      </c>
      <c r="T1276" s="786"/>
      <c r="U1276" s="960"/>
      <c r="W1276" s="686"/>
    </row>
    <row r="1277" spans="1:23" ht="21" customHeight="1">
      <c r="B1277" s="686" t="s">
        <v>2023</v>
      </c>
      <c r="C1277" s="782" t="s">
        <v>2023</v>
      </c>
      <c r="D1277" s="783" t="s">
        <v>801</v>
      </c>
      <c r="E1277" s="784" t="s">
        <v>801</v>
      </c>
      <c r="F1277" s="681" t="s">
        <v>597</v>
      </c>
      <c r="G1277" s="682"/>
      <c r="H1277" s="682"/>
      <c r="I1277" s="682"/>
      <c r="J1277" s="682"/>
      <c r="K1277" s="682"/>
      <c r="L1277" s="683"/>
      <c r="M1277" s="684"/>
      <c r="N1277" s="758">
        <v>8</v>
      </c>
      <c r="O1277" s="991">
        <v>8</v>
      </c>
      <c r="P1277" s="991">
        <f t="shared" si="134"/>
        <v>0</v>
      </c>
      <c r="Q1277" s="787"/>
      <c r="R1277" s="873">
        <v>92</v>
      </c>
      <c r="S1277" s="760">
        <f t="shared" si="133"/>
        <v>736</v>
      </c>
      <c r="T1277" s="786"/>
      <c r="U1277" s="960"/>
      <c r="W1277" s="686"/>
    </row>
    <row r="1278" spans="1:23" ht="21" customHeight="1">
      <c r="B1278" s="686" t="s">
        <v>2023</v>
      </c>
      <c r="C1278" s="782" t="s">
        <v>2023</v>
      </c>
      <c r="D1278" s="783" t="s">
        <v>1832</v>
      </c>
      <c r="E1278" s="784" t="s">
        <v>805</v>
      </c>
      <c r="F1278" s="681" t="s">
        <v>598</v>
      </c>
      <c r="G1278" s="682" t="s">
        <v>227</v>
      </c>
      <c r="H1278" s="682" t="s">
        <v>392</v>
      </c>
      <c r="I1278" s="682"/>
      <c r="J1278" s="682"/>
      <c r="K1278" s="682"/>
      <c r="L1278" s="683"/>
      <c r="M1278" s="684"/>
      <c r="N1278" s="758">
        <v>4</v>
      </c>
      <c r="O1278" s="991">
        <v>4</v>
      </c>
      <c r="P1278" s="991">
        <f t="shared" si="134"/>
        <v>0</v>
      </c>
      <c r="Q1278" s="858" t="s">
        <v>806</v>
      </c>
      <c r="R1278" s="873">
        <v>56250</v>
      </c>
      <c r="S1278" s="760">
        <f t="shared" si="133"/>
        <v>225000</v>
      </c>
      <c r="T1278" s="786"/>
      <c r="U1278" s="960"/>
      <c r="W1278" s="686"/>
    </row>
    <row r="1279" spans="1:23" ht="21" customHeight="1">
      <c r="A1279" s="686" t="s">
        <v>1253</v>
      </c>
      <c r="B1279" s="686" t="s">
        <v>2023</v>
      </c>
      <c r="C1279" s="782" t="s">
        <v>2023</v>
      </c>
      <c r="D1279" s="783" t="s">
        <v>2018</v>
      </c>
      <c r="E1279" s="784" t="s">
        <v>807</v>
      </c>
      <c r="F1279" s="681" t="s">
        <v>330</v>
      </c>
      <c r="G1279" s="682" t="s">
        <v>227</v>
      </c>
      <c r="H1279" s="682" t="s">
        <v>348</v>
      </c>
      <c r="I1279" s="682"/>
      <c r="J1279" s="682"/>
      <c r="K1279" s="682"/>
      <c r="L1279" s="683"/>
      <c r="M1279" s="684"/>
      <c r="N1279" s="758">
        <v>8</v>
      </c>
      <c r="O1279" s="991">
        <v>8</v>
      </c>
      <c r="P1279" s="991">
        <f t="shared" si="134"/>
        <v>0</v>
      </c>
      <c r="Q1279" s="787"/>
      <c r="R1279" s="873">
        <v>68.2</v>
      </c>
      <c r="S1279" s="760">
        <f t="shared" si="133"/>
        <v>545.6</v>
      </c>
      <c r="T1279" s="786"/>
      <c r="U1279" s="960"/>
      <c r="W1279" s="686"/>
    </row>
    <row r="1280" spans="1:23" ht="21" customHeight="1">
      <c r="A1280" s="686" t="s">
        <v>1254</v>
      </c>
      <c r="B1280" s="686" t="s">
        <v>2023</v>
      </c>
      <c r="C1280" s="782" t="s">
        <v>2023</v>
      </c>
      <c r="D1280" s="783" t="s">
        <v>2019</v>
      </c>
      <c r="E1280" s="784" t="s">
        <v>797</v>
      </c>
      <c r="F1280" s="681">
        <v>65</v>
      </c>
      <c r="G1280" s="682" t="s">
        <v>227</v>
      </c>
      <c r="H1280" s="682"/>
      <c r="I1280" s="682"/>
      <c r="J1280" s="682"/>
      <c r="K1280" s="682"/>
      <c r="L1280" s="683">
        <v>20</v>
      </c>
      <c r="M1280" s="684"/>
      <c r="N1280" s="758">
        <v>8</v>
      </c>
      <c r="O1280" s="991">
        <v>8</v>
      </c>
      <c r="P1280" s="991">
        <f t="shared" si="134"/>
        <v>0</v>
      </c>
      <c r="Q1280" s="785">
        <f>3.14156295*(F1280/2)^2*L1280*0.00000785*N1280</f>
        <v>4.1677544876174997</v>
      </c>
      <c r="R1280" s="873">
        <v>990</v>
      </c>
      <c r="S1280" s="760">
        <f>Q1280*R1280</f>
        <v>4126.0769427413243</v>
      </c>
      <c r="T1280" s="786"/>
      <c r="U1280" s="960"/>
      <c r="W1280" s="686"/>
    </row>
    <row r="1281" spans="1:23" ht="21" customHeight="1">
      <c r="A1281" s="686" t="s">
        <v>1331</v>
      </c>
      <c r="B1281" s="686" t="s">
        <v>2023</v>
      </c>
      <c r="C1281" s="782" t="s">
        <v>2023</v>
      </c>
      <c r="D1281" s="783" t="s">
        <v>804</v>
      </c>
      <c r="E1281" s="784" t="s">
        <v>807</v>
      </c>
      <c r="F1281" s="681" t="s">
        <v>330</v>
      </c>
      <c r="G1281" s="682" t="s">
        <v>227</v>
      </c>
      <c r="H1281" s="682" t="s">
        <v>363</v>
      </c>
      <c r="I1281" s="682"/>
      <c r="J1281" s="682"/>
      <c r="K1281" s="682"/>
      <c r="L1281" s="683"/>
      <c r="M1281" s="684"/>
      <c r="N1281" s="758">
        <v>16</v>
      </c>
      <c r="O1281" s="991">
        <v>16</v>
      </c>
      <c r="P1281" s="991">
        <f t="shared" si="134"/>
        <v>0</v>
      </c>
      <c r="Q1281" s="787"/>
      <c r="R1281" s="873">
        <v>37.5</v>
      </c>
      <c r="S1281" s="760">
        <f>N1281*R1281</f>
        <v>600</v>
      </c>
      <c r="T1281" s="786"/>
      <c r="U1281" s="960"/>
      <c r="W1281" s="686"/>
    </row>
    <row r="1282" spans="1:23" ht="21" customHeight="1">
      <c r="B1282" s="686" t="s">
        <v>2023</v>
      </c>
      <c r="C1282" s="782" t="s">
        <v>2023</v>
      </c>
      <c r="D1282" s="783" t="s">
        <v>803</v>
      </c>
      <c r="E1282" s="784" t="s">
        <v>803</v>
      </c>
      <c r="F1282" s="681">
        <v>60</v>
      </c>
      <c r="G1282" s="682"/>
      <c r="H1282" s="682"/>
      <c r="I1282" s="682"/>
      <c r="J1282" s="682"/>
      <c r="K1282" s="682"/>
      <c r="L1282" s="683">
        <v>6</v>
      </c>
      <c r="M1282" s="684"/>
      <c r="N1282" s="758">
        <v>2</v>
      </c>
      <c r="O1282" s="991">
        <v>2</v>
      </c>
      <c r="P1282" s="991">
        <f t="shared" si="134"/>
        <v>0</v>
      </c>
      <c r="Q1282" s="785"/>
      <c r="R1282" s="873">
        <v>2404</v>
      </c>
      <c r="S1282" s="873">
        <f>N1282*R1282</f>
        <v>4808</v>
      </c>
      <c r="T1282" s="786"/>
      <c r="U1282" s="960"/>
      <c r="W1282" s="686"/>
    </row>
    <row r="1283" spans="1:23" ht="21" customHeight="1">
      <c r="B1283" s="686" t="s">
        <v>2023</v>
      </c>
      <c r="C1283" s="782" t="s">
        <v>2023</v>
      </c>
      <c r="D1283" s="783" t="s">
        <v>372</v>
      </c>
      <c r="E1283" s="784" t="s">
        <v>372</v>
      </c>
      <c r="F1283" s="681">
        <v>12</v>
      </c>
      <c r="G1283" s="682" t="s">
        <v>227</v>
      </c>
      <c r="H1283" s="682">
        <v>8</v>
      </c>
      <c r="I1283" s="682" t="s">
        <v>227</v>
      </c>
      <c r="J1283" s="682"/>
      <c r="K1283" s="682"/>
      <c r="L1283" s="683">
        <v>40</v>
      </c>
      <c r="M1283" s="684"/>
      <c r="N1283" s="758">
        <v>4</v>
      </c>
      <c r="O1283" s="991">
        <v>4</v>
      </c>
      <c r="P1283" s="991">
        <f t="shared" si="134"/>
        <v>0</v>
      </c>
      <c r="Q1283" s="787"/>
      <c r="R1283" s="873">
        <v>594</v>
      </c>
      <c r="S1283" s="760">
        <f t="shared" ref="S1283:S1291" si="135">N1283*R1283</f>
        <v>2376</v>
      </c>
      <c r="T1283" s="786"/>
      <c r="U1283" s="960"/>
      <c r="W1283" s="686"/>
    </row>
    <row r="1284" spans="1:23" ht="21" customHeight="1">
      <c r="B1284" s="686" t="s">
        <v>2023</v>
      </c>
      <c r="C1284" s="782" t="s">
        <v>2023</v>
      </c>
      <c r="D1284" s="783" t="s">
        <v>372</v>
      </c>
      <c r="E1284" s="784" t="s">
        <v>372</v>
      </c>
      <c r="F1284" s="681">
        <v>12</v>
      </c>
      <c r="G1284" s="682" t="s">
        <v>227</v>
      </c>
      <c r="H1284" s="682">
        <v>8</v>
      </c>
      <c r="I1284" s="682" t="s">
        <v>227</v>
      </c>
      <c r="J1284" s="682"/>
      <c r="K1284" s="682"/>
      <c r="L1284" s="683">
        <v>75</v>
      </c>
      <c r="M1284" s="684"/>
      <c r="N1284" s="758">
        <v>2</v>
      </c>
      <c r="O1284" s="991">
        <v>2</v>
      </c>
      <c r="P1284" s="991">
        <f t="shared" si="134"/>
        <v>0</v>
      </c>
      <c r="Q1284" s="787"/>
      <c r="R1284" s="873">
        <v>1113</v>
      </c>
      <c r="S1284" s="760">
        <f t="shared" si="135"/>
        <v>2226</v>
      </c>
      <c r="T1284" s="786"/>
      <c r="U1284" s="960"/>
      <c r="W1284" s="686"/>
    </row>
    <row r="1285" spans="1:23" ht="21" customHeight="1">
      <c r="A1285" s="686" t="s">
        <v>1232</v>
      </c>
      <c r="B1285" s="686" t="s">
        <v>2023</v>
      </c>
      <c r="C1285" s="782" t="s">
        <v>2023</v>
      </c>
      <c r="D1285" s="783" t="s">
        <v>2022</v>
      </c>
      <c r="E1285" s="784" t="s">
        <v>798</v>
      </c>
      <c r="F1285" s="681" t="s">
        <v>330</v>
      </c>
      <c r="G1285" s="682" t="s">
        <v>227</v>
      </c>
      <c r="H1285" s="682" t="s">
        <v>331</v>
      </c>
      <c r="I1285" s="682"/>
      <c r="J1285" s="682"/>
      <c r="K1285" s="682"/>
      <c r="L1285" s="683"/>
      <c r="M1285" s="684"/>
      <c r="N1285" s="758">
        <v>16</v>
      </c>
      <c r="O1285" s="991">
        <v>16</v>
      </c>
      <c r="P1285" s="991">
        <f t="shared" si="134"/>
        <v>0</v>
      </c>
      <c r="Q1285" s="787"/>
      <c r="R1285" s="873">
        <v>129.80000000000001</v>
      </c>
      <c r="S1285" s="760">
        <f t="shared" si="135"/>
        <v>2076.8000000000002</v>
      </c>
      <c r="T1285" s="786"/>
      <c r="U1285" s="960"/>
      <c r="W1285" s="686"/>
    </row>
    <row r="1286" spans="1:23" ht="21" customHeight="1">
      <c r="A1286" s="686" t="s">
        <v>1232</v>
      </c>
      <c r="B1286" s="686" t="s">
        <v>2023</v>
      </c>
      <c r="C1286" s="782" t="s">
        <v>2023</v>
      </c>
      <c r="D1286" s="783" t="s">
        <v>2024</v>
      </c>
      <c r="E1286" s="784" t="s">
        <v>798</v>
      </c>
      <c r="F1286" s="681" t="s">
        <v>330</v>
      </c>
      <c r="G1286" s="682" t="s">
        <v>227</v>
      </c>
      <c r="H1286" s="682" t="s">
        <v>331</v>
      </c>
      <c r="I1286" s="682"/>
      <c r="J1286" s="682"/>
      <c r="K1286" s="682"/>
      <c r="L1286" s="683"/>
      <c r="M1286" s="684"/>
      <c r="N1286" s="758">
        <v>16</v>
      </c>
      <c r="O1286" s="991">
        <v>16</v>
      </c>
      <c r="P1286" s="991">
        <f t="shared" si="134"/>
        <v>0</v>
      </c>
      <c r="Q1286" s="787"/>
      <c r="R1286" s="873">
        <v>129.80000000000001</v>
      </c>
      <c r="S1286" s="760">
        <f t="shared" si="135"/>
        <v>2076.8000000000002</v>
      </c>
      <c r="T1286" s="786"/>
      <c r="U1286" s="960"/>
      <c r="W1286" s="686"/>
    </row>
    <row r="1287" spans="1:23" ht="21" customHeight="1">
      <c r="A1287" s="686" t="s">
        <v>1233</v>
      </c>
      <c r="B1287" s="686" t="s">
        <v>2023</v>
      </c>
      <c r="C1287" s="782" t="s">
        <v>2023</v>
      </c>
      <c r="D1287" s="783" t="s">
        <v>800</v>
      </c>
      <c r="E1287" s="784" t="s">
        <v>800</v>
      </c>
      <c r="F1287" s="681" t="s">
        <v>330</v>
      </c>
      <c r="G1287" s="682"/>
      <c r="H1287" s="682"/>
      <c r="I1287" s="682"/>
      <c r="J1287" s="682"/>
      <c r="K1287" s="682"/>
      <c r="L1287" s="683"/>
      <c r="M1287" s="684"/>
      <c r="N1287" s="758">
        <v>24</v>
      </c>
      <c r="O1287" s="991">
        <v>24</v>
      </c>
      <c r="P1287" s="991">
        <f t="shared" si="134"/>
        <v>0</v>
      </c>
      <c r="Q1287" s="787"/>
      <c r="R1287" s="873">
        <v>14</v>
      </c>
      <c r="S1287" s="760">
        <f t="shared" si="135"/>
        <v>336</v>
      </c>
      <c r="T1287" s="786"/>
      <c r="U1287" s="960"/>
      <c r="W1287" s="686"/>
    </row>
    <row r="1288" spans="1:23" ht="21" customHeight="1">
      <c r="A1288" s="686" t="s">
        <v>1326</v>
      </c>
      <c r="B1288" s="686" t="s">
        <v>2023</v>
      </c>
      <c r="C1288" s="782" t="s">
        <v>2023</v>
      </c>
      <c r="D1288" s="783" t="s">
        <v>801</v>
      </c>
      <c r="E1288" s="784" t="s">
        <v>801</v>
      </c>
      <c r="F1288" s="681" t="s">
        <v>330</v>
      </c>
      <c r="G1288" s="682"/>
      <c r="H1288" s="682"/>
      <c r="I1288" s="682"/>
      <c r="J1288" s="682"/>
      <c r="K1288" s="682"/>
      <c r="L1288" s="683"/>
      <c r="M1288" s="684"/>
      <c r="N1288" s="758">
        <f>N1285</f>
        <v>16</v>
      </c>
      <c r="O1288" s="991">
        <v>16</v>
      </c>
      <c r="P1288" s="991">
        <f t="shared" si="134"/>
        <v>0</v>
      </c>
      <c r="Q1288" s="787"/>
      <c r="R1288" s="873">
        <v>22.9</v>
      </c>
      <c r="S1288" s="760">
        <f t="shared" si="135"/>
        <v>366.4</v>
      </c>
      <c r="T1288" s="786"/>
      <c r="U1288" s="960"/>
      <c r="W1288" s="686"/>
    </row>
    <row r="1289" spans="1:23" ht="21" customHeight="1">
      <c r="A1289" s="686" t="s">
        <v>1232</v>
      </c>
      <c r="B1289" s="686" t="s">
        <v>2023</v>
      </c>
      <c r="C1289" s="782" t="s">
        <v>2023</v>
      </c>
      <c r="D1289" s="783" t="s">
        <v>2022</v>
      </c>
      <c r="E1289" s="784" t="s">
        <v>798</v>
      </c>
      <c r="F1289" s="681" t="s">
        <v>330</v>
      </c>
      <c r="G1289" s="682" t="s">
        <v>227</v>
      </c>
      <c r="H1289" s="682" t="s">
        <v>331</v>
      </c>
      <c r="I1289" s="682"/>
      <c r="J1289" s="682"/>
      <c r="K1289" s="682"/>
      <c r="L1289" s="683"/>
      <c r="M1289" s="684"/>
      <c r="N1289" s="758">
        <v>16</v>
      </c>
      <c r="O1289" s="991">
        <v>16</v>
      </c>
      <c r="P1289" s="991">
        <f t="shared" si="134"/>
        <v>0</v>
      </c>
      <c r="Q1289" s="787"/>
      <c r="R1289" s="873">
        <v>129.80000000000001</v>
      </c>
      <c r="S1289" s="760">
        <f t="shared" si="135"/>
        <v>2076.8000000000002</v>
      </c>
      <c r="T1289" s="786"/>
      <c r="U1289" s="960"/>
      <c r="W1289" s="686"/>
    </row>
    <row r="1290" spans="1:23" ht="21" customHeight="1">
      <c r="B1290" s="686" t="s">
        <v>2023</v>
      </c>
      <c r="C1290" s="782" t="s">
        <v>2023</v>
      </c>
      <c r="D1290" s="783" t="s">
        <v>1832</v>
      </c>
      <c r="E1290" s="784" t="s">
        <v>805</v>
      </c>
      <c r="F1290" s="681" t="s">
        <v>600</v>
      </c>
      <c r="G1290" s="682" t="s">
        <v>227</v>
      </c>
      <c r="H1290" s="682" t="s">
        <v>1833</v>
      </c>
      <c r="I1290" s="682"/>
      <c r="J1290" s="682"/>
      <c r="K1290" s="682"/>
      <c r="L1290" s="683"/>
      <c r="M1290" s="684"/>
      <c r="N1290" s="758">
        <v>2</v>
      </c>
      <c r="O1290" s="991">
        <v>2</v>
      </c>
      <c r="P1290" s="991">
        <f t="shared" si="134"/>
        <v>0</v>
      </c>
      <c r="Q1290" s="858" t="s">
        <v>806</v>
      </c>
      <c r="R1290" s="873">
        <v>151870</v>
      </c>
      <c r="S1290" s="760">
        <f t="shared" si="135"/>
        <v>303740</v>
      </c>
      <c r="T1290" s="786"/>
      <c r="U1290" s="960"/>
      <c r="W1290" s="686"/>
    </row>
    <row r="1291" spans="1:23" ht="21" customHeight="1">
      <c r="B1291" s="686" t="s">
        <v>2023</v>
      </c>
      <c r="C1291" s="782" t="s">
        <v>2023</v>
      </c>
      <c r="D1291" s="783" t="s">
        <v>2025</v>
      </c>
      <c r="E1291" s="784" t="s">
        <v>795</v>
      </c>
      <c r="F1291" s="681">
        <v>26</v>
      </c>
      <c r="G1291" s="682"/>
      <c r="H1291" s="682">
        <v>200</v>
      </c>
      <c r="I1291" s="682"/>
      <c r="J1291" s="682"/>
      <c r="K1291" s="682"/>
      <c r="L1291" s="683">
        <v>200</v>
      </c>
      <c r="M1291" s="684"/>
      <c r="N1291" s="758">
        <v>2</v>
      </c>
      <c r="O1291" s="991">
        <v>2</v>
      </c>
      <c r="P1291" s="991">
        <f t="shared" si="134"/>
        <v>0</v>
      </c>
      <c r="Q1291" s="785">
        <f>F1291*H1291*L1291*0.00000785*N1291</f>
        <v>16.327999999999999</v>
      </c>
      <c r="R1291" s="873">
        <v>16784</v>
      </c>
      <c r="S1291" s="760">
        <f t="shared" si="135"/>
        <v>33568</v>
      </c>
      <c r="T1291" s="786"/>
      <c r="U1291" s="960"/>
      <c r="W1291" s="686"/>
    </row>
    <row r="1292" spans="1:23" ht="21" customHeight="1">
      <c r="A1292" s="686" t="s">
        <v>1399</v>
      </c>
      <c r="B1292" s="686" t="s">
        <v>2023</v>
      </c>
      <c r="C1292" s="782" t="s">
        <v>2023</v>
      </c>
      <c r="D1292" s="783" t="s">
        <v>2025</v>
      </c>
      <c r="E1292" s="784" t="s">
        <v>797</v>
      </c>
      <c r="F1292" s="681">
        <v>100</v>
      </c>
      <c r="G1292" s="682"/>
      <c r="H1292" s="682"/>
      <c r="I1292" s="682"/>
      <c r="J1292" s="682"/>
      <c r="K1292" s="682"/>
      <c r="L1292" s="683">
        <v>130</v>
      </c>
      <c r="M1292" s="684"/>
      <c r="N1292" s="758">
        <v>2</v>
      </c>
      <c r="O1292" s="991">
        <v>2</v>
      </c>
      <c r="P1292" s="991">
        <f t="shared" si="134"/>
        <v>0</v>
      </c>
      <c r="Q1292" s="785">
        <f>3.14156295*(F1292/2)^2*L1292*0.00000785*N1292</f>
        <v>16.029824952374998</v>
      </c>
      <c r="R1292" s="873">
        <v>990</v>
      </c>
      <c r="S1292" s="760">
        <f>Q1292*R1292</f>
        <v>15869.526702851248</v>
      </c>
      <c r="T1292" s="786"/>
      <c r="U1292" s="960"/>
      <c r="W1292" s="686"/>
    </row>
    <row r="1293" spans="1:23" ht="21" customHeight="1">
      <c r="A1293" s="686" t="s">
        <v>1232</v>
      </c>
      <c r="B1293" s="686" t="s">
        <v>2023</v>
      </c>
      <c r="C1293" s="782" t="s">
        <v>2023</v>
      </c>
      <c r="D1293" s="783" t="s">
        <v>808</v>
      </c>
      <c r="E1293" s="784" t="s">
        <v>798</v>
      </c>
      <c r="F1293" s="681" t="s">
        <v>330</v>
      </c>
      <c r="G1293" s="682" t="s">
        <v>227</v>
      </c>
      <c r="H1293" s="682" t="s">
        <v>331</v>
      </c>
      <c r="I1293" s="682"/>
      <c r="J1293" s="682"/>
      <c r="K1293" s="682"/>
      <c r="L1293" s="683"/>
      <c r="M1293" s="684"/>
      <c r="N1293" s="758">
        <v>14</v>
      </c>
      <c r="O1293" s="991">
        <v>14</v>
      </c>
      <c r="P1293" s="991">
        <f t="shared" si="134"/>
        <v>0</v>
      </c>
      <c r="Q1293" s="787"/>
      <c r="R1293" s="873">
        <v>129.80000000000001</v>
      </c>
      <c r="S1293" s="760">
        <f>N1293*R1293</f>
        <v>1817.2000000000003</v>
      </c>
      <c r="T1293" s="786"/>
      <c r="U1293" s="960"/>
      <c r="W1293" s="686"/>
    </row>
    <row r="1294" spans="1:23" ht="21" customHeight="1">
      <c r="A1294" s="686" t="s">
        <v>1331</v>
      </c>
      <c r="B1294" s="686" t="s">
        <v>2023</v>
      </c>
      <c r="C1294" s="782" t="s">
        <v>2023</v>
      </c>
      <c r="D1294" s="783" t="s">
        <v>804</v>
      </c>
      <c r="E1294" s="784" t="s">
        <v>807</v>
      </c>
      <c r="F1294" s="681" t="s">
        <v>330</v>
      </c>
      <c r="G1294" s="682" t="s">
        <v>227</v>
      </c>
      <c r="H1294" s="682" t="s">
        <v>363</v>
      </c>
      <c r="I1294" s="682"/>
      <c r="J1294" s="682"/>
      <c r="K1294" s="682"/>
      <c r="L1294" s="683"/>
      <c r="M1294" s="684"/>
      <c r="N1294" s="758">
        <v>4</v>
      </c>
      <c r="O1294" s="991">
        <v>4</v>
      </c>
      <c r="P1294" s="991">
        <f t="shared" si="134"/>
        <v>0</v>
      </c>
      <c r="Q1294" s="787"/>
      <c r="R1294" s="873">
        <v>37.5</v>
      </c>
      <c r="S1294" s="760">
        <f>N1294*R1294</f>
        <v>150</v>
      </c>
      <c r="T1294" s="786"/>
      <c r="U1294" s="960"/>
      <c r="W1294" s="686"/>
    </row>
    <row r="1295" spans="1:23" ht="21" customHeight="1">
      <c r="A1295" s="686" t="s">
        <v>1222</v>
      </c>
      <c r="B1295" s="686" t="s">
        <v>2026</v>
      </c>
      <c r="C1295" s="782" t="s">
        <v>2026</v>
      </c>
      <c r="D1295" s="783" t="s">
        <v>2027</v>
      </c>
      <c r="E1295" s="784" t="s">
        <v>797</v>
      </c>
      <c r="F1295" s="681">
        <v>50</v>
      </c>
      <c r="G1295" s="682" t="s">
        <v>227</v>
      </c>
      <c r="H1295" s="682"/>
      <c r="I1295" s="682"/>
      <c r="J1295" s="682"/>
      <c r="K1295" s="682"/>
      <c r="L1295" s="683">
        <v>4300</v>
      </c>
      <c r="M1295" s="684"/>
      <c r="N1295" s="758">
        <v>2</v>
      </c>
      <c r="O1295" s="991">
        <v>2</v>
      </c>
      <c r="P1295" s="991">
        <f t="shared" si="134"/>
        <v>0</v>
      </c>
      <c r="Q1295" s="785">
        <f>3.14156295*(F1295/2)^2*L1295*0.00000785*N1295</f>
        <v>132.55432172156247</v>
      </c>
      <c r="R1295" s="873">
        <v>990</v>
      </c>
      <c r="S1295" s="760">
        <f>Q1295*R1295</f>
        <v>131228.77850434685</v>
      </c>
      <c r="T1295" s="786"/>
      <c r="U1295" s="960"/>
      <c r="W1295" s="686"/>
    </row>
    <row r="1296" spans="1:23" ht="21" customHeight="1">
      <c r="B1296" s="686" t="s">
        <v>2026</v>
      </c>
      <c r="C1296" s="782" t="s">
        <v>2026</v>
      </c>
      <c r="D1296" s="783" t="s">
        <v>1897</v>
      </c>
      <c r="E1296" s="784" t="s">
        <v>802</v>
      </c>
      <c r="F1296" s="681" t="s">
        <v>601</v>
      </c>
      <c r="G1296" s="682"/>
      <c r="H1296" s="682"/>
      <c r="I1296" s="682"/>
      <c r="J1296" s="682"/>
      <c r="K1296" s="682"/>
      <c r="L1296" s="683"/>
      <c r="M1296" s="684"/>
      <c r="N1296" s="758">
        <v>12</v>
      </c>
      <c r="O1296" s="991">
        <v>12</v>
      </c>
      <c r="P1296" s="991">
        <f t="shared" si="134"/>
        <v>0</v>
      </c>
      <c r="Q1296" s="787"/>
      <c r="R1296" s="873">
        <v>24836</v>
      </c>
      <c r="S1296" s="760">
        <f>N1296*R1296</f>
        <v>298032</v>
      </c>
      <c r="T1296" s="786"/>
      <c r="U1296" s="960"/>
      <c r="W1296" s="686"/>
    </row>
    <row r="1297" spans="1:23" ht="21" customHeight="1">
      <c r="A1297" s="686" t="s">
        <v>1395</v>
      </c>
      <c r="B1297" s="686" t="s">
        <v>2026</v>
      </c>
      <c r="C1297" s="782" t="s">
        <v>2026</v>
      </c>
      <c r="D1297" s="783" t="s">
        <v>1985</v>
      </c>
      <c r="E1297" s="784" t="s">
        <v>798</v>
      </c>
      <c r="F1297" s="681" t="s">
        <v>597</v>
      </c>
      <c r="G1297" s="682" t="s">
        <v>227</v>
      </c>
      <c r="H1297" s="682" t="s">
        <v>355</v>
      </c>
      <c r="I1297" s="682"/>
      <c r="J1297" s="682"/>
      <c r="K1297" s="682"/>
      <c r="L1297" s="683"/>
      <c r="M1297" s="684"/>
      <c r="N1297" s="758">
        <v>24</v>
      </c>
      <c r="O1297" s="991">
        <v>24</v>
      </c>
      <c r="P1297" s="991">
        <f t="shared" si="134"/>
        <v>0</v>
      </c>
      <c r="Q1297" s="787"/>
      <c r="R1297" s="873">
        <v>661.1</v>
      </c>
      <c r="S1297" s="760">
        <f>N1297*R1297</f>
        <v>15866.400000000001</v>
      </c>
      <c r="T1297" s="786"/>
      <c r="U1297" s="960"/>
      <c r="W1297" s="686"/>
    </row>
    <row r="1298" spans="1:23" ht="21" customHeight="1">
      <c r="A1298" s="686" t="s">
        <v>1396</v>
      </c>
      <c r="B1298" s="686" t="s">
        <v>2026</v>
      </c>
      <c r="C1298" s="782" t="s">
        <v>2026</v>
      </c>
      <c r="D1298" s="783" t="s">
        <v>799</v>
      </c>
      <c r="E1298" s="784" t="s">
        <v>799</v>
      </c>
      <c r="F1298" s="681" t="s">
        <v>597</v>
      </c>
      <c r="G1298" s="682"/>
      <c r="H1298" s="682"/>
      <c r="I1298" s="682"/>
      <c r="J1298" s="682"/>
      <c r="K1298" s="682"/>
      <c r="L1298" s="683"/>
      <c r="M1298" s="684"/>
      <c r="N1298" s="758">
        <v>24</v>
      </c>
      <c r="O1298" s="991">
        <v>24</v>
      </c>
      <c r="P1298" s="991">
        <f t="shared" si="134"/>
        <v>0</v>
      </c>
      <c r="Q1298" s="787"/>
      <c r="R1298" s="873">
        <v>121</v>
      </c>
      <c r="S1298" s="760">
        <f>N1298*R1298</f>
        <v>2904</v>
      </c>
      <c r="T1298" s="786"/>
      <c r="U1298" s="960"/>
      <c r="W1298" s="686"/>
    </row>
    <row r="1299" spans="1:23" ht="21" customHeight="1">
      <c r="A1299" s="686" t="s">
        <v>1397</v>
      </c>
      <c r="B1299" s="686" t="s">
        <v>2026</v>
      </c>
      <c r="C1299" s="782" t="s">
        <v>2026</v>
      </c>
      <c r="D1299" s="783" t="s">
        <v>800</v>
      </c>
      <c r="E1299" s="784" t="s">
        <v>800</v>
      </c>
      <c r="F1299" s="681" t="s">
        <v>597</v>
      </c>
      <c r="G1299" s="682"/>
      <c r="H1299" s="682"/>
      <c r="I1299" s="682"/>
      <c r="J1299" s="682"/>
      <c r="K1299" s="682"/>
      <c r="L1299" s="683"/>
      <c r="M1299" s="684"/>
      <c r="N1299" s="758">
        <v>24</v>
      </c>
      <c r="O1299" s="991">
        <v>24</v>
      </c>
      <c r="P1299" s="991">
        <f t="shared" si="134"/>
        <v>0</v>
      </c>
      <c r="Q1299" s="787"/>
      <c r="R1299" s="873">
        <v>40.1</v>
      </c>
      <c r="S1299" s="760">
        <f>N1299*R1299</f>
        <v>962.40000000000009</v>
      </c>
      <c r="T1299" s="786"/>
      <c r="U1299" s="960"/>
      <c r="W1299" s="686"/>
    </row>
    <row r="1300" spans="1:23" ht="21" customHeight="1">
      <c r="B1300" s="686" t="s">
        <v>2026</v>
      </c>
      <c r="C1300" s="782" t="s">
        <v>2026</v>
      </c>
      <c r="D1300" s="783" t="s">
        <v>1832</v>
      </c>
      <c r="E1300" s="784" t="s">
        <v>805</v>
      </c>
      <c r="F1300" s="681" t="s">
        <v>598</v>
      </c>
      <c r="G1300" s="682" t="s">
        <v>227</v>
      </c>
      <c r="H1300" s="682" t="s">
        <v>392</v>
      </c>
      <c r="I1300" s="682"/>
      <c r="J1300" s="682"/>
      <c r="K1300" s="682"/>
      <c r="L1300" s="683"/>
      <c r="M1300" s="684"/>
      <c r="N1300" s="758">
        <v>8</v>
      </c>
      <c r="O1300" s="991">
        <v>8</v>
      </c>
      <c r="P1300" s="991">
        <f t="shared" si="134"/>
        <v>0</v>
      </c>
      <c r="Q1300" s="858" t="s">
        <v>806</v>
      </c>
      <c r="R1300" s="873">
        <v>56250</v>
      </c>
      <c r="S1300" s="760">
        <f>N1300*R1300</f>
        <v>450000</v>
      </c>
      <c r="T1300" s="786"/>
      <c r="U1300" s="960"/>
      <c r="W1300" s="686"/>
    </row>
    <row r="1301" spans="1:23" ht="21" customHeight="1">
      <c r="A1301" s="686" t="s">
        <v>1254</v>
      </c>
      <c r="B1301" s="686" t="s">
        <v>2026</v>
      </c>
      <c r="C1301" s="782" t="s">
        <v>2026</v>
      </c>
      <c r="D1301" s="783" t="s">
        <v>2019</v>
      </c>
      <c r="E1301" s="784" t="s">
        <v>797</v>
      </c>
      <c r="F1301" s="681">
        <v>65</v>
      </c>
      <c r="G1301" s="682" t="s">
        <v>227</v>
      </c>
      <c r="H1301" s="682"/>
      <c r="I1301" s="682"/>
      <c r="J1301" s="682"/>
      <c r="K1301" s="682"/>
      <c r="L1301" s="683">
        <v>20</v>
      </c>
      <c r="M1301" s="684"/>
      <c r="N1301" s="758">
        <v>16</v>
      </c>
      <c r="O1301" s="991">
        <v>16</v>
      </c>
      <c r="P1301" s="991">
        <f t="shared" si="134"/>
        <v>0</v>
      </c>
      <c r="Q1301" s="785">
        <f>3.14156295*(F1301/2)^2*L1301*0.00000785*N1301</f>
        <v>8.3355089752349993</v>
      </c>
      <c r="R1301" s="873">
        <v>990</v>
      </c>
      <c r="S1301" s="760">
        <f>Q1301*R1301</f>
        <v>8252.1538854826485</v>
      </c>
      <c r="T1301" s="786"/>
      <c r="U1301" s="960"/>
      <c r="W1301" s="686"/>
    </row>
    <row r="1302" spans="1:23" ht="21" customHeight="1">
      <c r="A1302" s="686" t="s">
        <v>1253</v>
      </c>
      <c r="B1302" s="686" t="s">
        <v>2026</v>
      </c>
      <c r="C1302" s="782" t="s">
        <v>2026</v>
      </c>
      <c r="D1302" s="783" t="s">
        <v>2028</v>
      </c>
      <c r="E1302" s="784" t="s">
        <v>807</v>
      </c>
      <c r="F1302" s="681" t="s">
        <v>330</v>
      </c>
      <c r="G1302" s="682" t="s">
        <v>227</v>
      </c>
      <c r="H1302" s="682" t="s">
        <v>348</v>
      </c>
      <c r="I1302" s="682"/>
      <c r="J1302" s="682"/>
      <c r="K1302" s="682"/>
      <c r="L1302" s="683"/>
      <c r="M1302" s="684"/>
      <c r="N1302" s="758">
        <v>16</v>
      </c>
      <c r="O1302" s="991">
        <v>16</v>
      </c>
      <c r="P1302" s="991">
        <f t="shared" si="134"/>
        <v>0</v>
      </c>
      <c r="Q1302" s="787"/>
      <c r="R1302" s="873">
        <v>68.2</v>
      </c>
      <c r="S1302" s="760">
        <f>N1302*R1302</f>
        <v>1091.2</v>
      </c>
      <c r="T1302" s="786"/>
      <c r="U1302" s="960"/>
      <c r="W1302" s="686"/>
    </row>
    <row r="1303" spans="1:23" ht="21" customHeight="1">
      <c r="B1303" s="686" t="s">
        <v>2026</v>
      </c>
      <c r="C1303" s="782" t="s">
        <v>2026</v>
      </c>
      <c r="D1303" s="783" t="s">
        <v>803</v>
      </c>
      <c r="E1303" s="784" t="s">
        <v>803</v>
      </c>
      <c r="F1303" s="681">
        <v>60</v>
      </c>
      <c r="G1303" s="682"/>
      <c r="H1303" s="682"/>
      <c r="I1303" s="682"/>
      <c r="J1303" s="682"/>
      <c r="K1303" s="682"/>
      <c r="L1303" s="683">
        <v>6</v>
      </c>
      <c r="M1303" s="684"/>
      <c r="N1303" s="758">
        <v>4</v>
      </c>
      <c r="O1303" s="991">
        <v>4</v>
      </c>
      <c r="P1303" s="991">
        <f t="shared" si="134"/>
        <v>0</v>
      </c>
      <c r="Q1303" s="785"/>
      <c r="R1303" s="873">
        <v>2404</v>
      </c>
      <c r="S1303" s="873">
        <f>N1303*R1303</f>
        <v>9616</v>
      </c>
      <c r="T1303" s="786"/>
      <c r="U1303" s="960"/>
      <c r="W1303" s="686"/>
    </row>
    <row r="1304" spans="1:23" ht="21" customHeight="1">
      <c r="A1304" s="686" t="s">
        <v>1315</v>
      </c>
      <c r="B1304" s="686" t="s">
        <v>2026</v>
      </c>
      <c r="C1304" s="782" t="s">
        <v>2026</v>
      </c>
      <c r="D1304" s="783" t="s">
        <v>804</v>
      </c>
      <c r="E1304" s="784" t="s">
        <v>798</v>
      </c>
      <c r="F1304" s="681" t="s">
        <v>330</v>
      </c>
      <c r="G1304" s="682" t="s">
        <v>227</v>
      </c>
      <c r="H1304" s="682" t="s">
        <v>345</v>
      </c>
      <c r="I1304" s="682"/>
      <c r="J1304" s="682"/>
      <c r="K1304" s="682"/>
      <c r="L1304" s="683"/>
      <c r="M1304" s="684"/>
      <c r="N1304" s="758">
        <v>4</v>
      </c>
      <c r="O1304" s="991">
        <v>4</v>
      </c>
      <c r="P1304" s="991">
        <f t="shared" si="134"/>
        <v>0</v>
      </c>
      <c r="Q1304" s="787"/>
      <c r="R1304" s="873">
        <v>124.3</v>
      </c>
      <c r="S1304" s="760">
        <f>N1304*R1304</f>
        <v>497.2</v>
      </c>
      <c r="T1304" s="786"/>
      <c r="U1304" s="960"/>
      <c r="W1304" s="686"/>
    </row>
    <row r="1305" spans="1:23" ht="21" customHeight="1">
      <c r="A1305" s="686" t="s">
        <v>1233</v>
      </c>
      <c r="B1305" s="686" t="s">
        <v>2026</v>
      </c>
      <c r="C1305" s="782" t="s">
        <v>2026</v>
      </c>
      <c r="D1305" s="783" t="s">
        <v>800</v>
      </c>
      <c r="E1305" s="784" t="s">
        <v>800</v>
      </c>
      <c r="F1305" s="681" t="s">
        <v>330</v>
      </c>
      <c r="G1305" s="682"/>
      <c r="H1305" s="682"/>
      <c r="I1305" s="682"/>
      <c r="J1305" s="682"/>
      <c r="K1305" s="682"/>
      <c r="L1305" s="683"/>
      <c r="M1305" s="684"/>
      <c r="N1305" s="758">
        <v>4</v>
      </c>
      <c r="O1305" s="991">
        <v>4</v>
      </c>
      <c r="P1305" s="991">
        <f t="shared" si="134"/>
        <v>0</v>
      </c>
      <c r="Q1305" s="787"/>
      <c r="R1305" s="873">
        <v>14</v>
      </c>
      <c r="S1305" s="760">
        <f>N1305*R1305</f>
        <v>56</v>
      </c>
      <c r="T1305" s="786"/>
      <c r="U1305" s="960"/>
      <c r="W1305" s="686"/>
    </row>
    <row r="1306" spans="1:23" ht="21" customHeight="1">
      <c r="A1306" s="686" t="s">
        <v>1286</v>
      </c>
      <c r="B1306" s="686" t="s">
        <v>2026</v>
      </c>
      <c r="C1306" s="782" t="s">
        <v>2026</v>
      </c>
      <c r="D1306" s="783" t="s">
        <v>2029</v>
      </c>
      <c r="E1306" s="784" t="s">
        <v>795</v>
      </c>
      <c r="F1306" s="681">
        <v>12</v>
      </c>
      <c r="G1306" s="682"/>
      <c r="H1306" s="682">
        <v>640</v>
      </c>
      <c r="I1306" s="682"/>
      <c r="J1306" s="682"/>
      <c r="K1306" s="682"/>
      <c r="L1306" s="683">
        <v>460</v>
      </c>
      <c r="M1306" s="684"/>
      <c r="N1306" s="758">
        <v>2</v>
      </c>
      <c r="O1306" s="991">
        <v>2</v>
      </c>
      <c r="P1306" s="991">
        <f t="shared" si="134"/>
        <v>0</v>
      </c>
      <c r="Q1306" s="785">
        <f>F1306*H1306*L1306*0.00000785*N1306</f>
        <v>55.464959999999998</v>
      </c>
      <c r="R1306" s="873">
        <v>1079</v>
      </c>
      <c r="S1306" s="760">
        <f t="shared" ref="S1306:S1311" si="136">Q1306*R1306</f>
        <v>59846.69184</v>
      </c>
      <c r="T1306" s="786"/>
      <c r="U1306" s="960"/>
      <c r="W1306" s="686"/>
    </row>
    <row r="1307" spans="1:23" ht="21" customHeight="1">
      <c r="A1307" s="686" t="s">
        <v>1286</v>
      </c>
      <c r="B1307" s="686" t="s">
        <v>2026</v>
      </c>
      <c r="C1307" s="782" t="s">
        <v>2026</v>
      </c>
      <c r="D1307" s="783" t="s">
        <v>2029</v>
      </c>
      <c r="E1307" s="784" t="s">
        <v>795</v>
      </c>
      <c r="F1307" s="681">
        <v>12</v>
      </c>
      <c r="G1307" s="682"/>
      <c r="H1307" s="682">
        <v>185</v>
      </c>
      <c r="I1307" s="682"/>
      <c r="J1307" s="682"/>
      <c r="K1307" s="682"/>
      <c r="L1307" s="683">
        <v>160</v>
      </c>
      <c r="M1307" s="684"/>
      <c r="N1307" s="758">
        <v>4</v>
      </c>
      <c r="O1307" s="991">
        <v>4</v>
      </c>
      <c r="P1307" s="991">
        <f t="shared" si="134"/>
        <v>0</v>
      </c>
      <c r="Q1307" s="785">
        <f>F1307*H1307*L1307*0.00000785*N1307</f>
        <v>11.153279999999999</v>
      </c>
      <c r="R1307" s="873">
        <v>1079</v>
      </c>
      <c r="S1307" s="760">
        <f t="shared" si="136"/>
        <v>12034.389119999998</v>
      </c>
      <c r="T1307" s="786"/>
      <c r="U1307" s="960"/>
      <c r="W1307" s="686"/>
    </row>
    <row r="1308" spans="1:23" ht="21" customHeight="1">
      <c r="A1308" s="686" t="s">
        <v>1286</v>
      </c>
      <c r="B1308" s="686" t="s">
        <v>2026</v>
      </c>
      <c r="C1308" s="782" t="s">
        <v>2026</v>
      </c>
      <c r="D1308" s="783" t="s">
        <v>2029</v>
      </c>
      <c r="E1308" s="784" t="s">
        <v>795</v>
      </c>
      <c r="F1308" s="681">
        <v>12</v>
      </c>
      <c r="G1308" s="682"/>
      <c r="H1308" s="682">
        <v>350</v>
      </c>
      <c r="I1308" s="682"/>
      <c r="J1308" s="682"/>
      <c r="K1308" s="682"/>
      <c r="L1308" s="683">
        <v>300</v>
      </c>
      <c r="M1308" s="684"/>
      <c r="N1308" s="758">
        <v>2</v>
      </c>
      <c r="O1308" s="991">
        <v>2</v>
      </c>
      <c r="P1308" s="991">
        <f t="shared" si="134"/>
        <v>0</v>
      </c>
      <c r="Q1308" s="785">
        <f>F1308*H1308*L1308*0.00000785*N1308</f>
        <v>19.782</v>
      </c>
      <c r="R1308" s="873">
        <v>1079</v>
      </c>
      <c r="S1308" s="760">
        <f t="shared" si="136"/>
        <v>21344.777999999998</v>
      </c>
      <c r="T1308" s="786"/>
      <c r="U1308" s="960"/>
      <c r="W1308" s="686"/>
    </row>
    <row r="1309" spans="1:23" ht="21" customHeight="1">
      <c r="A1309" s="686" t="s">
        <v>1286</v>
      </c>
      <c r="B1309" s="686" t="s">
        <v>2026</v>
      </c>
      <c r="C1309" s="782" t="s">
        <v>2026</v>
      </c>
      <c r="D1309" s="783" t="s">
        <v>2029</v>
      </c>
      <c r="E1309" s="784" t="s">
        <v>795</v>
      </c>
      <c r="F1309" s="681">
        <v>12</v>
      </c>
      <c r="G1309" s="682"/>
      <c r="H1309" s="682">
        <v>630</v>
      </c>
      <c r="I1309" s="682"/>
      <c r="J1309" s="682"/>
      <c r="K1309" s="682"/>
      <c r="L1309" s="683">
        <v>480</v>
      </c>
      <c r="M1309" s="684"/>
      <c r="N1309" s="758">
        <v>2</v>
      </c>
      <c r="O1309" s="991">
        <v>2</v>
      </c>
      <c r="P1309" s="991">
        <f t="shared" si="134"/>
        <v>0</v>
      </c>
      <c r="Q1309" s="785">
        <f>F1309*H1309*L1309*0.00000785*N1309</f>
        <v>56.972159999999995</v>
      </c>
      <c r="R1309" s="873">
        <v>1079</v>
      </c>
      <c r="S1309" s="760">
        <f t="shared" si="136"/>
        <v>61472.960639999998</v>
      </c>
      <c r="T1309" s="786"/>
      <c r="U1309" s="960"/>
      <c r="W1309" s="686"/>
    </row>
    <row r="1310" spans="1:23" ht="21" customHeight="1">
      <c r="A1310" s="686" t="s">
        <v>1400</v>
      </c>
      <c r="B1310" s="686" t="s">
        <v>2026</v>
      </c>
      <c r="C1310" s="782" t="s">
        <v>2026</v>
      </c>
      <c r="D1310" s="783" t="s">
        <v>2029</v>
      </c>
      <c r="E1310" s="784" t="s">
        <v>770</v>
      </c>
      <c r="F1310" s="681">
        <v>75</v>
      </c>
      <c r="G1310" s="682"/>
      <c r="H1310" s="682">
        <v>6</v>
      </c>
      <c r="I1310" s="682"/>
      <c r="J1310" s="682"/>
      <c r="K1310" s="682"/>
      <c r="L1310" s="683">
        <v>125</v>
      </c>
      <c r="M1310" s="684"/>
      <c r="N1310" s="758">
        <v>2</v>
      </c>
      <c r="O1310" s="991">
        <v>2</v>
      </c>
      <c r="P1310" s="991">
        <f t="shared" si="134"/>
        <v>0</v>
      </c>
      <c r="Q1310" s="785">
        <f>L1310/1000*N1310*T1310</f>
        <v>1.7124999999999999</v>
      </c>
      <c r="R1310" s="873">
        <v>1040</v>
      </c>
      <c r="S1310" s="760">
        <f t="shared" si="136"/>
        <v>1781</v>
      </c>
      <c r="T1310" s="791">
        <v>6.85</v>
      </c>
      <c r="U1310" s="960"/>
      <c r="W1310" s="686"/>
    </row>
    <row r="1311" spans="1:23" ht="21" customHeight="1">
      <c r="A1311" s="686" t="s">
        <v>1358</v>
      </c>
      <c r="B1311" s="686" t="s">
        <v>2026</v>
      </c>
      <c r="C1311" s="782" t="s">
        <v>2026</v>
      </c>
      <c r="D1311" s="783" t="s">
        <v>2029</v>
      </c>
      <c r="E1311" s="784" t="s">
        <v>770</v>
      </c>
      <c r="F1311" s="681">
        <v>100</v>
      </c>
      <c r="G1311" s="682"/>
      <c r="H1311" s="682">
        <v>7</v>
      </c>
      <c r="I1311" s="682"/>
      <c r="J1311" s="682"/>
      <c r="K1311" s="682"/>
      <c r="L1311" s="683">
        <v>65</v>
      </c>
      <c r="M1311" s="684"/>
      <c r="N1311" s="758">
        <v>2</v>
      </c>
      <c r="O1311" s="991">
        <v>2</v>
      </c>
      <c r="P1311" s="991">
        <f t="shared" si="134"/>
        <v>0</v>
      </c>
      <c r="Q1311" s="785">
        <f>L1311/1000*N1311*T1311</f>
        <v>1.391</v>
      </c>
      <c r="R1311" s="873">
        <v>1040</v>
      </c>
      <c r="S1311" s="760">
        <f t="shared" si="136"/>
        <v>1446.64</v>
      </c>
      <c r="T1311" s="791">
        <v>10.7</v>
      </c>
      <c r="U1311" s="960"/>
      <c r="W1311" s="686"/>
    </row>
    <row r="1312" spans="1:23" ht="21" customHeight="1">
      <c r="A1312" s="686" t="s">
        <v>1401</v>
      </c>
      <c r="B1312" s="686" t="s">
        <v>2026</v>
      </c>
      <c r="C1312" s="782" t="s">
        <v>2026</v>
      </c>
      <c r="D1312" s="783" t="s">
        <v>1952</v>
      </c>
      <c r="E1312" s="784" t="s">
        <v>798</v>
      </c>
      <c r="F1312" s="681" t="s">
        <v>330</v>
      </c>
      <c r="G1312" s="682" t="s">
        <v>227</v>
      </c>
      <c r="H1312" s="682" t="s">
        <v>364</v>
      </c>
      <c r="I1312" s="682"/>
      <c r="J1312" s="682"/>
      <c r="K1312" s="682"/>
      <c r="L1312" s="683"/>
      <c r="M1312" s="684"/>
      <c r="N1312" s="758">
        <v>24</v>
      </c>
      <c r="O1312" s="991">
        <v>24</v>
      </c>
      <c r="P1312" s="991">
        <f t="shared" si="134"/>
        <v>0</v>
      </c>
      <c r="Q1312" s="787"/>
      <c r="R1312" s="873">
        <v>171.6</v>
      </c>
      <c r="S1312" s="760">
        <f t="shared" ref="S1312:S1320" si="137">N1312*R1312</f>
        <v>4118.3999999999996</v>
      </c>
      <c r="T1312" s="786"/>
      <c r="U1312" s="960"/>
      <c r="W1312" s="686"/>
    </row>
    <row r="1313" spans="1:23" ht="21" customHeight="1">
      <c r="A1313" s="686" t="s">
        <v>1328</v>
      </c>
      <c r="B1313" s="686" t="s">
        <v>2026</v>
      </c>
      <c r="C1313" s="782" t="s">
        <v>2026</v>
      </c>
      <c r="D1313" s="783" t="s">
        <v>799</v>
      </c>
      <c r="E1313" s="784" t="s">
        <v>799</v>
      </c>
      <c r="F1313" s="681" t="s">
        <v>330</v>
      </c>
      <c r="G1313" s="682"/>
      <c r="H1313" s="682"/>
      <c r="I1313" s="682"/>
      <c r="J1313" s="682"/>
      <c r="K1313" s="682"/>
      <c r="L1313" s="683"/>
      <c r="M1313" s="684"/>
      <c r="N1313" s="758">
        <f>N1312</f>
        <v>24</v>
      </c>
      <c r="O1313" s="991">
        <v>24</v>
      </c>
      <c r="P1313" s="991">
        <f t="shared" si="134"/>
        <v>0</v>
      </c>
      <c r="Q1313" s="787"/>
      <c r="R1313" s="873">
        <v>41.2</v>
      </c>
      <c r="S1313" s="760">
        <f t="shared" si="137"/>
        <v>988.80000000000007</v>
      </c>
      <c r="T1313" s="786"/>
      <c r="U1313" s="960"/>
      <c r="W1313" s="686"/>
    </row>
    <row r="1314" spans="1:23" ht="21" customHeight="1">
      <c r="A1314" s="686" t="s">
        <v>1233</v>
      </c>
      <c r="B1314" s="686" t="s">
        <v>2026</v>
      </c>
      <c r="C1314" s="782" t="s">
        <v>2026</v>
      </c>
      <c r="D1314" s="783" t="s">
        <v>800</v>
      </c>
      <c r="E1314" s="784" t="s">
        <v>800</v>
      </c>
      <c r="F1314" s="681" t="s">
        <v>330</v>
      </c>
      <c r="G1314" s="682"/>
      <c r="H1314" s="682"/>
      <c r="I1314" s="682"/>
      <c r="J1314" s="682"/>
      <c r="K1314" s="682"/>
      <c r="L1314" s="683"/>
      <c r="M1314" s="684"/>
      <c r="N1314" s="758">
        <f>N1312</f>
        <v>24</v>
      </c>
      <c r="O1314" s="991">
        <v>24</v>
      </c>
      <c r="P1314" s="991">
        <f t="shared" si="134"/>
        <v>0</v>
      </c>
      <c r="Q1314" s="787"/>
      <c r="R1314" s="873">
        <v>14</v>
      </c>
      <c r="S1314" s="760">
        <f t="shared" si="137"/>
        <v>336</v>
      </c>
      <c r="T1314" s="786"/>
      <c r="U1314" s="960"/>
      <c r="W1314" s="686"/>
    </row>
    <row r="1315" spans="1:23" ht="21" customHeight="1">
      <c r="A1315" s="686" t="s">
        <v>1326</v>
      </c>
      <c r="B1315" s="686" t="s">
        <v>2026</v>
      </c>
      <c r="C1315" s="782" t="s">
        <v>2026</v>
      </c>
      <c r="D1315" s="783" t="s">
        <v>801</v>
      </c>
      <c r="E1315" s="784" t="s">
        <v>801</v>
      </c>
      <c r="F1315" s="681" t="s">
        <v>330</v>
      </c>
      <c r="G1315" s="682"/>
      <c r="H1315" s="682"/>
      <c r="I1315" s="682"/>
      <c r="J1315" s="682"/>
      <c r="K1315" s="682"/>
      <c r="L1315" s="683"/>
      <c r="M1315" s="684"/>
      <c r="N1315" s="758">
        <f>N1312</f>
        <v>24</v>
      </c>
      <c r="O1315" s="991">
        <v>24</v>
      </c>
      <c r="P1315" s="991">
        <f t="shared" si="134"/>
        <v>0</v>
      </c>
      <c r="Q1315" s="787"/>
      <c r="R1315" s="873">
        <v>22.9</v>
      </c>
      <c r="S1315" s="760">
        <f t="shared" si="137"/>
        <v>549.59999999999991</v>
      </c>
      <c r="T1315" s="786"/>
      <c r="U1315" s="960"/>
      <c r="W1315" s="686"/>
    </row>
    <row r="1316" spans="1:23" ht="21" customHeight="1">
      <c r="B1316" s="686" t="s">
        <v>2026</v>
      </c>
      <c r="C1316" s="782" t="s">
        <v>2026</v>
      </c>
      <c r="D1316" s="783" t="s">
        <v>1185</v>
      </c>
      <c r="E1316" s="784" t="s">
        <v>1185</v>
      </c>
      <c r="F1316" s="681" t="s">
        <v>330</v>
      </c>
      <c r="G1316" s="682"/>
      <c r="H1316" s="682"/>
      <c r="I1316" s="682"/>
      <c r="J1316" s="682"/>
      <c r="K1316" s="682"/>
      <c r="L1316" s="683"/>
      <c r="M1316" s="684"/>
      <c r="N1316" s="758">
        <f>N1312</f>
        <v>24</v>
      </c>
      <c r="O1316" s="991">
        <v>24</v>
      </c>
      <c r="P1316" s="991">
        <f t="shared" si="134"/>
        <v>0</v>
      </c>
      <c r="Q1316" s="787"/>
      <c r="R1316" s="873">
        <v>144</v>
      </c>
      <c r="S1316" s="760">
        <f t="shared" si="137"/>
        <v>3456</v>
      </c>
      <c r="T1316" s="786"/>
      <c r="U1316" s="960"/>
      <c r="W1316" s="686"/>
    </row>
    <row r="1317" spans="1:23" ht="21" customHeight="1">
      <c r="A1317" s="686" t="s">
        <v>1344</v>
      </c>
      <c r="B1317" s="686" t="s">
        <v>2026</v>
      </c>
      <c r="C1317" s="782" t="s">
        <v>2026</v>
      </c>
      <c r="D1317" s="783" t="s">
        <v>2006</v>
      </c>
      <c r="E1317" s="784" t="s">
        <v>798</v>
      </c>
      <c r="F1317" s="681" t="s">
        <v>338</v>
      </c>
      <c r="G1317" s="682" t="s">
        <v>227</v>
      </c>
      <c r="H1317" s="682" t="s">
        <v>331</v>
      </c>
      <c r="I1317" s="682"/>
      <c r="J1317" s="682"/>
      <c r="K1317" s="682"/>
      <c r="L1317" s="683"/>
      <c r="M1317" s="684"/>
      <c r="N1317" s="758">
        <v>8</v>
      </c>
      <c r="O1317" s="991">
        <v>8</v>
      </c>
      <c r="P1317" s="991">
        <f t="shared" si="134"/>
        <v>0</v>
      </c>
      <c r="Q1317" s="787"/>
      <c r="R1317" s="873">
        <v>88.9</v>
      </c>
      <c r="S1317" s="760">
        <f t="shared" si="137"/>
        <v>711.2</v>
      </c>
      <c r="T1317" s="786"/>
      <c r="U1317" s="960"/>
      <c r="W1317" s="686"/>
    </row>
    <row r="1318" spans="1:23" ht="21" customHeight="1">
      <c r="A1318" s="686" t="s">
        <v>1239</v>
      </c>
      <c r="B1318" s="686" t="s">
        <v>2026</v>
      </c>
      <c r="C1318" s="782" t="s">
        <v>2026</v>
      </c>
      <c r="D1318" s="783" t="s">
        <v>799</v>
      </c>
      <c r="E1318" s="784" t="s">
        <v>799</v>
      </c>
      <c r="F1318" s="681" t="s">
        <v>338</v>
      </c>
      <c r="G1318" s="682"/>
      <c r="H1318" s="682"/>
      <c r="I1318" s="682"/>
      <c r="J1318" s="682"/>
      <c r="K1318" s="682"/>
      <c r="L1318" s="683"/>
      <c r="M1318" s="684"/>
      <c r="N1318" s="758">
        <f>N1317</f>
        <v>8</v>
      </c>
      <c r="O1318" s="991">
        <v>8</v>
      </c>
      <c r="P1318" s="991">
        <f t="shared" si="134"/>
        <v>0</v>
      </c>
      <c r="Q1318" s="787"/>
      <c r="R1318" s="873">
        <v>28.7</v>
      </c>
      <c r="S1318" s="760">
        <f t="shared" si="137"/>
        <v>229.6</v>
      </c>
      <c r="T1318" s="786"/>
      <c r="U1318" s="960"/>
      <c r="W1318" s="686"/>
    </row>
    <row r="1319" spans="1:23" ht="21" customHeight="1">
      <c r="A1319" s="686" t="s">
        <v>1238</v>
      </c>
      <c r="B1319" s="686" t="s">
        <v>2026</v>
      </c>
      <c r="C1319" s="782" t="s">
        <v>2026</v>
      </c>
      <c r="D1319" s="783" t="s">
        <v>800</v>
      </c>
      <c r="E1319" s="784" t="s">
        <v>800</v>
      </c>
      <c r="F1319" s="681" t="s">
        <v>338</v>
      </c>
      <c r="G1319" s="682"/>
      <c r="H1319" s="682"/>
      <c r="I1319" s="682"/>
      <c r="J1319" s="682"/>
      <c r="K1319" s="682"/>
      <c r="L1319" s="683"/>
      <c r="M1319" s="684"/>
      <c r="N1319" s="758">
        <f>N1317</f>
        <v>8</v>
      </c>
      <c r="O1319" s="991">
        <v>8</v>
      </c>
      <c r="P1319" s="991">
        <f t="shared" si="134"/>
        <v>0</v>
      </c>
      <c r="Q1319" s="787"/>
      <c r="R1319" s="873">
        <v>9.1999999999999993</v>
      </c>
      <c r="S1319" s="760">
        <f t="shared" si="137"/>
        <v>73.599999999999994</v>
      </c>
      <c r="T1319" s="786"/>
      <c r="U1319" s="960"/>
      <c r="W1319" s="686"/>
    </row>
    <row r="1320" spans="1:23" ht="21" customHeight="1">
      <c r="A1320" s="686" t="s">
        <v>1237</v>
      </c>
      <c r="B1320" s="686" t="s">
        <v>2026</v>
      </c>
      <c r="C1320" s="782" t="s">
        <v>2026</v>
      </c>
      <c r="D1320" s="783" t="s">
        <v>801</v>
      </c>
      <c r="E1320" s="784" t="s">
        <v>801</v>
      </c>
      <c r="F1320" s="681" t="s">
        <v>338</v>
      </c>
      <c r="G1320" s="682"/>
      <c r="H1320" s="682"/>
      <c r="I1320" s="682"/>
      <c r="J1320" s="682"/>
      <c r="K1320" s="682"/>
      <c r="L1320" s="683"/>
      <c r="M1320" s="684"/>
      <c r="N1320" s="758">
        <f>N1317</f>
        <v>8</v>
      </c>
      <c r="O1320" s="991">
        <v>8</v>
      </c>
      <c r="P1320" s="991">
        <f t="shared" si="134"/>
        <v>0</v>
      </c>
      <c r="Q1320" s="787"/>
      <c r="R1320" s="873">
        <v>13.5</v>
      </c>
      <c r="S1320" s="760">
        <f t="shared" si="137"/>
        <v>108</v>
      </c>
      <c r="T1320" s="786"/>
      <c r="U1320" s="960"/>
      <c r="W1320" s="686"/>
    </row>
    <row r="1321" spans="1:23" ht="21" customHeight="1">
      <c r="A1321" s="686" t="s">
        <v>1392</v>
      </c>
      <c r="B1321" s="686" t="s">
        <v>2030</v>
      </c>
      <c r="C1321" s="782" t="s">
        <v>2030</v>
      </c>
      <c r="D1321" s="783" t="s">
        <v>2031</v>
      </c>
      <c r="E1321" s="784" t="s">
        <v>797</v>
      </c>
      <c r="F1321" s="681">
        <v>55</v>
      </c>
      <c r="G1321" s="682" t="s">
        <v>227</v>
      </c>
      <c r="H1321" s="682"/>
      <c r="I1321" s="682"/>
      <c r="J1321" s="682"/>
      <c r="K1321" s="682"/>
      <c r="L1321" s="683">
        <v>4376</v>
      </c>
      <c r="M1321" s="684"/>
      <c r="N1321" s="758">
        <v>2</v>
      </c>
      <c r="O1321" s="991">
        <v>2</v>
      </c>
      <c r="P1321" s="991">
        <f t="shared" si="134"/>
        <v>0</v>
      </c>
      <c r="Q1321" s="785">
        <f>3.14156295*(F1321/2)^2*L1321*0.00000785*N1321</f>
        <v>163.22554217274524</v>
      </c>
      <c r="R1321" s="873">
        <v>990</v>
      </c>
      <c r="S1321" s="760">
        <f>Q1321*R1321</f>
        <v>161593.28675101779</v>
      </c>
      <c r="T1321" s="786"/>
      <c r="U1321" s="960"/>
      <c r="W1321" s="686"/>
    </row>
    <row r="1322" spans="1:23" ht="21" customHeight="1">
      <c r="B1322" s="686" t="s">
        <v>2030</v>
      </c>
      <c r="C1322" s="782" t="s">
        <v>2030</v>
      </c>
      <c r="D1322" s="783" t="s">
        <v>1897</v>
      </c>
      <c r="E1322" s="784" t="s">
        <v>802</v>
      </c>
      <c r="F1322" s="681" t="s">
        <v>594</v>
      </c>
      <c r="G1322" s="682"/>
      <c r="H1322" s="682"/>
      <c r="I1322" s="682"/>
      <c r="J1322" s="682"/>
      <c r="K1322" s="682"/>
      <c r="L1322" s="683"/>
      <c r="M1322" s="684"/>
      <c r="N1322" s="758">
        <v>12</v>
      </c>
      <c r="O1322" s="991">
        <v>12</v>
      </c>
      <c r="P1322" s="991">
        <f t="shared" si="134"/>
        <v>0</v>
      </c>
      <c r="Q1322" s="787"/>
      <c r="R1322" s="873">
        <v>30384</v>
      </c>
      <c r="S1322" s="760">
        <f t="shared" ref="S1322:S1326" si="138">N1322*R1322</f>
        <v>364608</v>
      </c>
      <c r="T1322" s="786"/>
      <c r="U1322" s="960"/>
      <c r="W1322" s="686"/>
    </row>
    <row r="1323" spans="1:23" ht="21" customHeight="1">
      <c r="A1323" s="686" t="s">
        <v>1395</v>
      </c>
      <c r="B1323" s="686" t="s">
        <v>2030</v>
      </c>
      <c r="C1323" s="782" t="s">
        <v>2030</v>
      </c>
      <c r="D1323" s="783" t="s">
        <v>1985</v>
      </c>
      <c r="E1323" s="784" t="s">
        <v>798</v>
      </c>
      <c r="F1323" s="681" t="s">
        <v>597</v>
      </c>
      <c r="G1323" s="682" t="s">
        <v>227</v>
      </c>
      <c r="H1323" s="682" t="s">
        <v>355</v>
      </c>
      <c r="I1323" s="682"/>
      <c r="J1323" s="682"/>
      <c r="K1323" s="682"/>
      <c r="L1323" s="683"/>
      <c r="M1323" s="684"/>
      <c r="N1323" s="758">
        <v>40</v>
      </c>
      <c r="O1323" s="991">
        <v>40</v>
      </c>
      <c r="P1323" s="991">
        <f t="shared" si="134"/>
        <v>0</v>
      </c>
      <c r="Q1323" s="787"/>
      <c r="R1323" s="873">
        <v>661.1</v>
      </c>
      <c r="S1323" s="760">
        <f t="shared" si="138"/>
        <v>26444</v>
      </c>
      <c r="T1323" s="786"/>
      <c r="U1323" s="960"/>
      <c r="W1323" s="686"/>
    </row>
    <row r="1324" spans="1:23" ht="21" customHeight="1">
      <c r="A1324" s="686" t="s">
        <v>1396</v>
      </c>
      <c r="B1324" s="686" t="s">
        <v>2030</v>
      </c>
      <c r="C1324" s="782" t="s">
        <v>2030</v>
      </c>
      <c r="D1324" s="783" t="s">
        <v>799</v>
      </c>
      <c r="E1324" s="784" t="s">
        <v>799</v>
      </c>
      <c r="F1324" s="681" t="s">
        <v>597</v>
      </c>
      <c r="G1324" s="682"/>
      <c r="H1324" s="682"/>
      <c r="I1324" s="682"/>
      <c r="J1324" s="682"/>
      <c r="K1324" s="682"/>
      <c r="L1324" s="683"/>
      <c r="M1324" s="684"/>
      <c r="N1324" s="758">
        <v>40</v>
      </c>
      <c r="O1324" s="991">
        <v>40</v>
      </c>
      <c r="P1324" s="991">
        <f t="shared" si="134"/>
        <v>0</v>
      </c>
      <c r="Q1324" s="787"/>
      <c r="R1324" s="873">
        <v>121</v>
      </c>
      <c r="S1324" s="760">
        <f t="shared" si="138"/>
        <v>4840</v>
      </c>
      <c r="T1324" s="786"/>
      <c r="U1324" s="960"/>
      <c r="W1324" s="686"/>
    </row>
    <row r="1325" spans="1:23" ht="21" customHeight="1">
      <c r="A1325" s="686" t="s">
        <v>1397</v>
      </c>
      <c r="B1325" s="686" t="s">
        <v>2030</v>
      </c>
      <c r="C1325" s="782" t="s">
        <v>2030</v>
      </c>
      <c r="D1325" s="783" t="s">
        <v>800</v>
      </c>
      <c r="E1325" s="784" t="s">
        <v>800</v>
      </c>
      <c r="F1325" s="681" t="s">
        <v>597</v>
      </c>
      <c r="G1325" s="682"/>
      <c r="H1325" s="682"/>
      <c r="I1325" s="682"/>
      <c r="J1325" s="682"/>
      <c r="K1325" s="682"/>
      <c r="L1325" s="683"/>
      <c r="M1325" s="684"/>
      <c r="N1325" s="758">
        <v>40</v>
      </c>
      <c r="O1325" s="991">
        <v>40</v>
      </c>
      <c r="P1325" s="991">
        <f t="shared" si="134"/>
        <v>0</v>
      </c>
      <c r="Q1325" s="787"/>
      <c r="R1325" s="873">
        <v>40.1</v>
      </c>
      <c r="S1325" s="760">
        <f t="shared" si="138"/>
        <v>1604</v>
      </c>
      <c r="T1325" s="786"/>
      <c r="U1325" s="960"/>
      <c r="W1325" s="686"/>
    </row>
    <row r="1326" spans="1:23" ht="21" customHeight="1">
      <c r="B1326" s="686" t="s">
        <v>2030</v>
      </c>
      <c r="C1326" s="782" t="s">
        <v>2030</v>
      </c>
      <c r="D1326" s="783" t="s">
        <v>1832</v>
      </c>
      <c r="E1326" s="784" t="s">
        <v>805</v>
      </c>
      <c r="F1326" s="681" t="s">
        <v>598</v>
      </c>
      <c r="G1326" s="682" t="s">
        <v>227</v>
      </c>
      <c r="H1326" s="682" t="s">
        <v>602</v>
      </c>
      <c r="I1326" s="682"/>
      <c r="J1326" s="682"/>
      <c r="K1326" s="682"/>
      <c r="L1326" s="683"/>
      <c r="M1326" s="684"/>
      <c r="N1326" s="758">
        <v>8</v>
      </c>
      <c r="O1326" s="991">
        <v>8</v>
      </c>
      <c r="P1326" s="991">
        <f t="shared" si="134"/>
        <v>0</v>
      </c>
      <c r="Q1326" s="858" t="s">
        <v>806</v>
      </c>
      <c r="R1326" s="873">
        <v>93120</v>
      </c>
      <c r="S1326" s="760">
        <f t="shared" si="138"/>
        <v>744960</v>
      </c>
      <c r="T1326" s="786"/>
      <c r="U1326" s="960"/>
      <c r="W1326" s="686"/>
    </row>
    <row r="1327" spans="1:23" ht="21" customHeight="1">
      <c r="B1327" s="686" t="s">
        <v>2030</v>
      </c>
      <c r="C1327" s="782" t="s">
        <v>2030</v>
      </c>
      <c r="D1327" s="783" t="s">
        <v>2011</v>
      </c>
      <c r="E1327" s="784" t="s">
        <v>1752</v>
      </c>
      <c r="F1327" s="681">
        <v>180</v>
      </c>
      <c r="G1327" s="682" t="s">
        <v>227</v>
      </c>
      <c r="H1327" s="682"/>
      <c r="I1327" s="682"/>
      <c r="J1327" s="682"/>
      <c r="K1327" s="682"/>
      <c r="L1327" s="683">
        <v>50</v>
      </c>
      <c r="M1327" s="684"/>
      <c r="N1327" s="758">
        <f>N1326</f>
        <v>8</v>
      </c>
      <c r="O1327" s="991">
        <v>8</v>
      </c>
      <c r="P1327" s="991">
        <f t="shared" si="134"/>
        <v>0</v>
      </c>
      <c r="Q1327" s="858"/>
      <c r="R1327" s="873">
        <v>19739</v>
      </c>
      <c r="S1327" s="760">
        <f t="shared" ref="S1327" si="139">N1327*R1327</f>
        <v>157912</v>
      </c>
      <c r="T1327" s="786"/>
      <c r="U1327" s="960"/>
      <c r="W1327" s="686"/>
    </row>
    <row r="1328" spans="1:23" ht="21" customHeight="1">
      <c r="B1328" s="686" t="s">
        <v>2030</v>
      </c>
      <c r="C1328" s="782" t="s">
        <v>2030</v>
      </c>
      <c r="D1328" s="783" t="s">
        <v>2012</v>
      </c>
      <c r="E1328" s="784" t="s">
        <v>798</v>
      </c>
      <c r="F1328" s="681" t="s">
        <v>330</v>
      </c>
      <c r="G1328" s="682" t="s">
        <v>227</v>
      </c>
      <c r="H1328" s="682" t="s">
        <v>331</v>
      </c>
      <c r="I1328" s="682"/>
      <c r="J1328" s="682" t="s">
        <v>2013</v>
      </c>
      <c r="K1328" s="682"/>
      <c r="L1328" s="683"/>
      <c r="M1328" s="684"/>
      <c r="N1328" s="758">
        <f>N1327*6</f>
        <v>48</v>
      </c>
      <c r="O1328" s="991">
        <v>48</v>
      </c>
      <c r="P1328" s="991">
        <f t="shared" si="134"/>
        <v>0</v>
      </c>
      <c r="Q1328" s="787"/>
      <c r="R1328" s="873">
        <v>152</v>
      </c>
      <c r="S1328" s="760">
        <f t="shared" ref="S1328:S1330" si="140">N1328*R1328</f>
        <v>7296</v>
      </c>
      <c r="T1328" s="786"/>
      <c r="U1328" s="960"/>
      <c r="W1328" s="686"/>
    </row>
    <row r="1329" spans="1:23" ht="21" customHeight="1">
      <c r="B1329" s="686" t="s">
        <v>2030</v>
      </c>
      <c r="C1329" s="782" t="s">
        <v>2030</v>
      </c>
      <c r="D1329" s="783" t="s">
        <v>800</v>
      </c>
      <c r="E1329" s="784" t="s">
        <v>800</v>
      </c>
      <c r="F1329" s="681" t="s">
        <v>330</v>
      </c>
      <c r="G1329" s="682"/>
      <c r="H1329" s="682"/>
      <c r="I1329" s="682"/>
      <c r="J1329" s="682"/>
      <c r="K1329" s="682"/>
      <c r="L1329" s="683"/>
      <c r="M1329" s="684"/>
      <c r="N1329" s="758">
        <f>N1328</f>
        <v>48</v>
      </c>
      <c r="O1329" s="991">
        <v>48</v>
      </c>
      <c r="P1329" s="991">
        <f t="shared" si="134"/>
        <v>0</v>
      </c>
      <c r="Q1329" s="787"/>
      <c r="R1329" s="873">
        <v>50</v>
      </c>
      <c r="S1329" s="760">
        <f t="shared" si="140"/>
        <v>2400</v>
      </c>
      <c r="T1329" s="786"/>
      <c r="U1329" s="960"/>
      <c r="W1329" s="686"/>
    </row>
    <row r="1330" spans="1:23" ht="21" customHeight="1">
      <c r="B1330" s="686" t="s">
        <v>2030</v>
      </c>
      <c r="C1330" s="782" t="s">
        <v>2030</v>
      </c>
      <c r="D1330" s="783" t="s">
        <v>801</v>
      </c>
      <c r="E1330" s="784" t="s">
        <v>801</v>
      </c>
      <c r="F1330" s="681" t="s">
        <v>330</v>
      </c>
      <c r="G1330" s="682"/>
      <c r="H1330" s="682"/>
      <c r="I1330" s="682"/>
      <c r="J1330" s="682"/>
      <c r="K1330" s="682"/>
      <c r="L1330" s="683"/>
      <c r="M1330" s="684"/>
      <c r="N1330" s="758">
        <f>N1329</f>
        <v>48</v>
      </c>
      <c r="O1330" s="991">
        <v>48</v>
      </c>
      <c r="P1330" s="991">
        <f t="shared" si="134"/>
        <v>0</v>
      </c>
      <c r="Q1330" s="787"/>
      <c r="R1330" s="873">
        <v>39</v>
      </c>
      <c r="S1330" s="760">
        <f t="shared" si="140"/>
        <v>1872</v>
      </c>
      <c r="T1330" s="786"/>
      <c r="U1330" s="960"/>
      <c r="W1330" s="686"/>
    </row>
    <row r="1331" spans="1:23" ht="21" customHeight="1">
      <c r="A1331" s="686" t="s">
        <v>1346</v>
      </c>
      <c r="B1331" s="686" t="s">
        <v>2030</v>
      </c>
      <c r="C1331" s="782" t="s">
        <v>2030</v>
      </c>
      <c r="D1331" s="783" t="s">
        <v>2032</v>
      </c>
      <c r="E1331" s="784" t="s">
        <v>797</v>
      </c>
      <c r="F1331" s="681">
        <v>70</v>
      </c>
      <c r="G1331" s="682" t="s">
        <v>227</v>
      </c>
      <c r="H1331" s="682"/>
      <c r="I1331" s="682"/>
      <c r="J1331" s="682"/>
      <c r="K1331" s="682"/>
      <c r="L1331" s="683">
        <v>20</v>
      </c>
      <c r="M1331" s="684"/>
      <c r="N1331" s="758">
        <v>16</v>
      </c>
      <c r="O1331" s="991">
        <v>16</v>
      </c>
      <c r="P1331" s="991">
        <f t="shared" si="134"/>
        <v>0</v>
      </c>
      <c r="Q1331" s="785">
        <f>3.14156295*(F1331/2)^2*L1331*0.00000785*N1331</f>
        <v>9.6672175097399986</v>
      </c>
      <c r="R1331" s="873">
        <v>990</v>
      </c>
      <c r="S1331" s="760">
        <f>Q1331*R1331</f>
        <v>9570.5453346425984</v>
      </c>
      <c r="T1331" s="786"/>
      <c r="U1331" s="960"/>
      <c r="W1331" s="686"/>
    </row>
    <row r="1332" spans="1:23" ht="21" customHeight="1">
      <c r="A1332" s="686" t="s">
        <v>1331</v>
      </c>
      <c r="B1332" s="686" t="s">
        <v>2030</v>
      </c>
      <c r="C1332" s="782" t="s">
        <v>2030</v>
      </c>
      <c r="D1332" s="783" t="s">
        <v>1988</v>
      </c>
      <c r="E1332" s="784" t="s">
        <v>807</v>
      </c>
      <c r="F1332" s="681" t="s">
        <v>330</v>
      </c>
      <c r="G1332" s="682" t="s">
        <v>227</v>
      </c>
      <c r="H1332" s="682" t="s">
        <v>363</v>
      </c>
      <c r="I1332" s="682"/>
      <c r="J1332" s="682"/>
      <c r="K1332" s="682"/>
      <c r="L1332" s="683"/>
      <c r="M1332" s="684"/>
      <c r="N1332" s="758">
        <v>32</v>
      </c>
      <c r="O1332" s="991">
        <v>32</v>
      </c>
      <c r="P1332" s="991">
        <f t="shared" si="134"/>
        <v>0</v>
      </c>
      <c r="Q1332" s="787"/>
      <c r="R1332" s="873">
        <v>37.5</v>
      </c>
      <c r="S1332" s="760">
        <f>N1332*R1332</f>
        <v>1200</v>
      </c>
      <c r="T1332" s="786"/>
      <c r="U1332" s="960"/>
      <c r="W1332" s="686"/>
    </row>
    <row r="1333" spans="1:23" ht="21" customHeight="1">
      <c r="B1333" s="686" t="s">
        <v>2030</v>
      </c>
      <c r="C1333" s="782" t="s">
        <v>2030</v>
      </c>
      <c r="D1333" s="783" t="s">
        <v>372</v>
      </c>
      <c r="E1333" s="784" t="s">
        <v>372</v>
      </c>
      <c r="F1333" s="681">
        <v>12</v>
      </c>
      <c r="G1333" s="682" t="s">
        <v>227</v>
      </c>
      <c r="H1333" s="682">
        <v>8</v>
      </c>
      <c r="I1333" s="682" t="s">
        <v>227</v>
      </c>
      <c r="J1333" s="682"/>
      <c r="K1333" s="682"/>
      <c r="L1333" s="683">
        <v>40</v>
      </c>
      <c r="M1333" s="684"/>
      <c r="N1333" s="758">
        <v>8</v>
      </c>
      <c r="O1333" s="991">
        <v>8</v>
      </c>
      <c r="P1333" s="991">
        <f t="shared" si="134"/>
        <v>0</v>
      </c>
      <c r="Q1333" s="787"/>
      <c r="R1333" s="873">
        <v>594</v>
      </c>
      <c r="S1333" s="760">
        <f>N1333*R1333</f>
        <v>4752</v>
      </c>
      <c r="T1333" s="786"/>
      <c r="U1333" s="960"/>
      <c r="W1333" s="686"/>
    </row>
    <row r="1334" spans="1:23" ht="21" customHeight="1">
      <c r="B1334" s="686" t="s">
        <v>2030</v>
      </c>
      <c r="C1334" s="782" t="s">
        <v>2030</v>
      </c>
      <c r="D1334" s="783" t="s">
        <v>803</v>
      </c>
      <c r="E1334" s="784" t="s">
        <v>803</v>
      </c>
      <c r="F1334" s="681">
        <v>60</v>
      </c>
      <c r="G1334" s="682"/>
      <c r="H1334" s="682"/>
      <c r="I1334" s="682"/>
      <c r="J1334" s="682"/>
      <c r="K1334" s="682"/>
      <c r="L1334" s="683">
        <v>6</v>
      </c>
      <c r="M1334" s="684"/>
      <c r="N1334" s="758">
        <v>2</v>
      </c>
      <c r="O1334" s="991">
        <v>2</v>
      </c>
      <c r="P1334" s="991">
        <f t="shared" si="134"/>
        <v>0</v>
      </c>
      <c r="Q1334" s="785"/>
      <c r="R1334" s="873">
        <v>2404</v>
      </c>
      <c r="S1334" s="873">
        <f>N1334*R1334</f>
        <v>4808</v>
      </c>
      <c r="T1334" s="786"/>
      <c r="U1334" s="960"/>
      <c r="W1334" s="686"/>
    </row>
    <row r="1335" spans="1:23" ht="21" customHeight="1">
      <c r="A1335" s="686" t="s">
        <v>1315</v>
      </c>
      <c r="B1335" s="686" t="s">
        <v>2030</v>
      </c>
      <c r="C1335" s="782" t="s">
        <v>2030</v>
      </c>
      <c r="D1335" s="783" t="s">
        <v>804</v>
      </c>
      <c r="E1335" s="784" t="s">
        <v>798</v>
      </c>
      <c r="F1335" s="681" t="s">
        <v>330</v>
      </c>
      <c r="G1335" s="682" t="s">
        <v>227</v>
      </c>
      <c r="H1335" s="682" t="s">
        <v>345</v>
      </c>
      <c r="I1335" s="682"/>
      <c r="J1335" s="682"/>
      <c r="K1335" s="682"/>
      <c r="L1335" s="683"/>
      <c r="M1335" s="684"/>
      <c r="N1335" s="758">
        <v>2</v>
      </c>
      <c r="O1335" s="991">
        <v>2</v>
      </c>
      <c r="P1335" s="991">
        <f t="shared" si="134"/>
        <v>0</v>
      </c>
      <c r="Q1335" s="787"/>
      <c r="R1335" s="873">
        <v>124.3</v>
      </c>
      <c r="S1335" s="760">
        <f>N1335*R1335</f>
        <v>248.6</v>
      </c>
      <c r="T1335" s="786"/>
      <c r="U1335" s="960"/>
      <c r="W1335" s="686"/>
    </row>
    <row r="1336" spans="1:23" ht="21" customHeight="1">
      <c r="A1336" s="686" t="s">
        <v>1233</v>
      </c>
      <c r="B1336" s="686" t="s">
        <v>2030</v>
      </c>
      <c r="C1336" s="782" t="s">
        <v>2030</v>
      </c>
      <c r="D1336" s="783" t="s">
        <v>800</v>
      </c>
      <c r="E1336" s="784" t="s">
        <v>800</v>
      </c>
      <c r="F1336" s="681" t="s">
        <v>330</v>
      </c>
      <c r="G1336" s="682"/>
      <c r="H1336" s="682"/>
      <c r="I1336" s="682"/>
      <c r="J1336" s="682"/>
      <c r="K1336" s="682"/>
      <c r="L1336" s="683"/>
      <c r="M1336" s="684"/>
      <c r="N1336" s="758">
        <v>2</v>
      </c>
      <c r="O1336" s="991">
        <v>2</v>
      </c>
      <c r="P1336" s="991">
        <f t="shared" si="134"/>
        <v>0</v>
      </c>
      <c r="Q1336" s="787"/>
      <c r="R1336" s="873">
        <v>14</v>
      </c>
      <c r="S1336" s="760">
        <f>N1336*R1336</f>
        <v>28</v>
      </c>
      <c r="T1336" s="786"/>
      <c r="U1336" s="960"/>
      <c r="W1336" s="686"/>
    </row>
    <row r="1337" spans="1:23" ht="21" customHeight="1">
      <c r="A1337" s="686" t="s">
        <v>1346</v>
      </c>
      <c r="B1337" s="686" t="s">
        <v>2033</v>
      </c>
      <c r="C1337" s="782" t="s">
        <v>2033</v>
      </c>
      <c r="D1337" s="783" t="s">
        <v>2034</v>
      </c>
      <c r="E1337" s="784" t="s">
        <v>797</v>
      </c>
      <c r="F1337" s="681">
        <v>70</v>
      </c>
      <c r="G1337" s="682" t="s">
        <v>227</v>
      </c>
      <c r="H1337" s="682"/>
      <c r="I1337" s="682"/>
      <c r="J1337" s="682"/>
      <c r="K1337" s="682"/>
      <c r="L1337" s="683">
        <v>1490</v>
      </c>
      <c r="M1337" s="684"/>
      <c r="N1337" s="758">
        <v>1</v>
      </c>
      <c r="O1337" s="991">
        <v>1</v>
      </c>
      <c r="P1337" s="991">
        <f t="shared" si="134"/>
        <v>0</v>
      </c>
      <c r="Q1337" s="785">
        <f>3.14156295*(F1337/2)^2*L1337*0.00000785*N1337</f>
        <v>45.012981529726872</v>
      </c>
      <c r="R1337" s="873">
        <v>990</v>
      </c>
      <c r="S1337" s="760">
        <f>Q1337*R1337</f>
        <v>44562.851714429606</v>
      </c>
      <c r="T1337" s="786"/>
      <c r="U1337" s="960"/>
      <c r="W1337" s="686"/>
    </row>
    <row r="1338" spans="1:23" ht="21" customHeight="1">
      <c r="B1338" s="686" t="s">
        <v>2033</v>
      </c>
      <c r="C1338" s="782" t="s">
        <v>2033</v>
      </c>
      <c r="D1338" s="783" t="s">
        <v>1897</v>
      </c>
      <c r="E1338" s="784" t="s">
        <v>802</v>
      </c>
      <c r="F1338" s="681" t="s">
        <v>603</v>
      </c>
      <c r="G1338" s="682"/>
      <c r="H1338" s="682"/>
      <c r="I1338" s="682"/>
      <c r="J1338" s="682"/>
      <c r="K1338" s="682"/>
      <c r="L1338" s="683"/>
      <c r="M1338" s="684"/>
      <c r="N1338" s="758">
        <v>1</v>
      </c>
      <c r="O1338" s="991">
        <v>1</v>
      </c>
      <c r="P1338" s="991">
        <f t="shared" si="134"/>
        <v>0</v>
      </c>
      <c r="Q1338" s="787"/>
      <c r="R1338" s="873">
        <v>38857</v>
      </c>
      <c r="S1338" s="760">
        <f t="shared" ref="S1338:S1359" si="141">N1338*R1338</f>
        <v>38857</v>
      </c>
      <c r="T1338" s="786"/>
      <c r="U1338" s="960"/>
      <c r="W1338" s="686"/>
    </row>
    <row r="1339" spans="1:23" ht="21" customHeight="1">
      <c r="A1339" s="686" t="s">
        <v>1398</v>
      </c>
      <c r="B1339" s="686" t="s">
        <v>2033</v>
      </c>
      <c r="C1339" s="782" t="s">
        <v>2033</v>
      </c>
      <c r="D1339" s="783" t="s">
        <v>1985</v>
      </c>
      <c r="E1339" s="784" t="s">
        <v>798</v>
      </c>
      <c r="F1339" s="681" t="s">
        <v>597</v>
      </c>
      <c r="G1339" s="682" t="s">
        <v>227</v>
      </c>
      <c r="H1339" s="682" t="s">
        <v>396</v>
      </c>
      <c r="I1339" s="682"/>
      <c r="J1339" s="682"/>
      <c r="K1339" s="682"/>
      <c r="L1339" s="683"/>
      <c r="M1339" s="684"/>
      <c r="N1339" s="758">
        <f>N1338*4</f>
        <v>4</v>
      </c>
      <c r="O1339" s="991">
        <v>4</v>
      </c>
      <c r="P1339" s="991">
        <f t="shared" ref="P1339:P1403" si="142">N1339-O1339</f>
        <v>0</v>
      </c>
      <c r="Q1339" s="787"/>
      <c r="R1339" s="873">
        <v>680.9</v>
      </c>
      <c r="S1339" s="760">
        <f t="shared" si="141"/>
        <v>2723.6</v>
      </c>
      <c r="T1339" s="786"/>
      <c r="U1339" s="960"/>
      <c r="W1339" s="686"/>
    </row>
    <row r="1340" spans="1:23" ht="21" customHeight="1">
      <c r="A1340" s="686" t="s">
        <v>1396</v>
      </c>
      <c r="B1340" s="686" t="s">
        <v>2033</v>
      </c>
      <c r="C1340" s="782" t="s">
        <v>2033</v>
      </c>
      <c r="D1340" s="783" t="s">
        <v>799</v>
      </c>
      <c r="E1340" s="784" t="s">
        <v>799</v>
      </c>
      <c r="F1340" s="681" t="s">
        <v>597</v>
      </c>
      <c r="G1340" s="682"/>
      <c r="H1340" s="682"/>
      <c r="I1340" s="682"/>
      <c r="J1340" s="682"/>
      <c r="K1340" s="682"/>
      <c r="L1340" s="683"/>
      <c r="M1340" s="684"/>
      <c r="N1340" s="758">
        <f>N1339</f>
        <v>4</v>
      </c>
      <c r="O1340" s="991">
        <v>4</v>
      </c>
      <c r="P1340" s="991">
        <f t="shared" si="142"/>
        <v>0</v>
      </c>
      <c r="Q1340" s="787"/>
      <c r="R1340" s="873">
        <v>121</v>
      </c>
      <c r="S1340" s="760">
        <f t="shared" si="141"/>
        <v>484</v>
      </c>
      <c r="T1340" s="786"/>
      <c r="U1340" s="960"/>
      <c r="W1340" s="686"/>
    </row>
    <row r="1341" spans="1:23" ht="21" customHeight="1">
      <c r="A1341" s="686" t="s">
        <v>1397</v>
      </c>
      <c r="B1341" s="686" t="s">
        <v>2033</v>
      </c>
      <c r="C1341" s="782" t="s">
        <v>2033</v>
      </c>
      <c r="D1341" s="783" t="s">
        <v>800</v>
      </c>
      <c r="E1341" s="784" t="s">
        <v>800</v>
      </c>
      <c r="F1341" s="681" t="s">
        <v>597</v>
      </c>
      <c r="G1341" s="682"/>
      <c r="H1341" s="682"/>
      <c r="I1341" s="682"/>
      <c r="J1341" s="682"/>
      <c r="K1341" s="682"/>
      <c r="L1341" s="683"/>
      <c r="M1341" s="684"/>
      <c r="N1341" s="758">
        <f>N1339</f>
        <v>4</v>
      </c>
      <c r="O1341" s="991">
        <v>4</v>
      </c>
      <c r="P1341" s="991">
        <f t="shared" si="142"/>
        <v>0</v>
      </c>
      <c r="Q1341" s="787"/>
      <c r="R1341" s="873">
        <v>40.1</v>
      </c>
      <c r="S1341" s="760">
        <f t="shared" si="141"/>
        <v>160.4</v>
      </c>
      <c r="T1341" s="786"/>
      <c r="U1341" s="960"/>
      <c r="W1341" s="686"/>
    </row>
    <row r="1342" spans="1:23" ht="21" customHeight="1">
      <c r="B1342" s="686" t="s">
        <v>2033</v>
      </c>
      <c r="C1342" s="782" t="s">
        <v>2033</v>
      </c>
      <c r="D1342" s="783" t="s">
        <v>801</v>
      </c>
      <c r="E1342" s="784" t="s">
        <v>801</v>
      </c>
      <c r="F1342" s="681" t="s">
        <v>597</v>
      </c>
      <c r="G1342" s="682"/>
      <c r="H1342" s="682"/>
      <c r="I1342" s="682"/>
      <c r="J1342" s="682"/>
      <c r="K1342" s="682"/>
      <c r="L1342" s="683"/>
      <c r="M1342" s="684"/>
      <c r="N1342" s="758">
        <f>N1339*2</f>
        <v>8</v>
      </c>
      <c r="O1342" s="991">
        <v>8</v>
      </c>
      <c r="P1342" s="991">
        <f t="shared" si="142"/>
        <v>0</v>
      </c>
      <c r="Q1342" s="787"/>
      <c r="R1342" s="873">
        <v>92</v>
      </c>
      <c r="S1342" s="760">
        <f t="shared" si="141"/>
        <v>736</v>
      </c>
      <c r="T1342" s="786"/>
      <c r="U1342" s="960"/>
      <c r="W1342" s="686"/>
    </row>
    <row r="1343" spans="1:23" ht="21" customHeight="1">
      <c r="B1343" s="686" t="s">
        <v>2033</v>
      </c>
      <c r="C1343" s="782" t="s">
        <v>2033</v>
      </c>
      <c r="D1343" s="783" t="s">
        <v>1897</v>
      </c>
      <c r="E1343" s="784" t="s">
        <v>802</v>
      </c>
      <c r="F1343" s="681" t="s">
        <v>604</v>
      </c>
      <c r="G1343" s="682"/>
      <c r="H1343" s="682"/>
      <c r="I1343" s="682"/>
      <c r="J1343" s="682"/>
      <c r="K1343" s="682"/>
      <c r="L1343" s="683"/>
      <c r="M1343" s="684"/>
      <c r="N1343" s="758">
        <v>1</v>
      </c>
      <c r="O1343" s="991">
        <v>1</v>
      </c>
      <c r="P1343" s="991">
        <f t="shared" si="142"/>
        <v>0</v>
      </c>
      <c r="Q1343" s="787"/>
      <c r="R1343" s="873">
        <v>57935</v>
      </c>
      <c r="S1343" s="760">
        <f t="shared" si="141"/>
        <v>57935</v>
      </c>
      <c r="T1343" s="786"/>
      <c r="U1343" s="960"/>
      <c r="W1343" s="686"/>
    </row>
    <row r="1344" spans="1:23" ht="21" customHeight="1">
      <c r="A1344" s="686" t="s">
        <v>1398</v>
      </c>
      <c r="B1344" s="686" t="s">
        <v>2033</v>
      </c>
      <c r="C1344" s="782" t="s">
        <v>2033</v>
      </c>
      <c r="D1344" s="783" t="s">
        <v>1985</v>
      </c>
      <c r="E1344" s="784" t="s">
        <v>798</v>
      </c>
      <c r="F1344" s="681" t="s">
        <v>597</v>
      </c>
      <c r="G1344" s="682" t="s">
        <v>227</v>
      </c>
      <c r="H1344" s="682" t="s">
        <v>396</v>
      </c>
      <c r="I1344" s="682"/>
      <c r="J1344" s="682"/>
      <c r="K1344" s="682"/>
      <c r="L1344" s="683"/>
      <c r="M1344" s="684"/>
      <c r="N1344" s="758">
        <f>N1343*4</f>
        <v>4</v>
      </c>
      <c r="O1344" s="991">
        <v>4</v>
      </c>
      <c r="P1344" s="991">
        <f t="shared" si="142"/>
        <v>0</v>
      </c>
      <c r="Q1344" s="787"/>
      <c r="R1344" s="873">
        <v>680.9</v>
      </c>
      <c r="S1344" s="760">
        <f t="shared" si="141"/>
        <v>2723.6</v>
      </c>
      <c r="T1344" s="786"/>
      <c r="U1344" s="960"/>
      <c r="W1344" s="686"/>
    </row>
    <row r="1345" spans="1:23" ht="21" customHeight="1">
      <c r="A1345" s="686" t="s">
        <v>1396</v>
      </c>
      <c r="B1345" s="686" t="s">
        <v>2033</v>
      </c>
      <c r="C1345" s="782" t="s">
        <v>2033</v>
      </c>
      <c r="D1345" s="783" t="s">
        <v>799</v>
      </c>
      <c r="E1345" s="784" t="s">
        <v>799</v>
      </c>
      <c r="F1345" s="681" t="s">
        <v>597</v>
      </c>
      <c r="G1345" s="682"/>
      <c r="H1345" s="682"/>
      <c r="I1345" s="682"/>
      <c r="J1345" s="682"/>
      <c r="K1345" s="682"/>
      <c r="L1345" s="683"/>
      <c r="M1345" s="684"/>
      <c r="N1345" s="758">
        <f>N1344</f>
        <v>4</v>
      </c>
      <c r="O1345" s="991">
        <v>4</v>
      </c>
      <c r="P1345" s="991">
        <f t="shared" si="142"/>
        <v>0</v>
      </c>
      <c r="Q1345" s="787"/>
      <c r="R1345" s="873">
        <v>121</v>
      </c>
      <c r="S1345" s="760">
        <f t="shared" si="141"/>
        <v>484</v>
      </c>
      <c r="T1345" s="786"/>
      <c r="U1345" s="960"/>
      <c r="W1345" s="686"/>
    </row>
    <row r="1346" spans="1:23" ht="21" customHeight="1">
      <c r="A1346" s="686" t="s">
        <v>1397</v>
      </c>
      <c r="B1346" s="686" t="s">
        <v>2033</v>
      </c>
      <c r="C1346" s="782" t="s">
        <v>2033</v>
      </c>
      <c r="D1346" s="783" t="s">
        <v>800</v>
      </c>
      <c r="E1346" s="784" t="s">
        <v>800</v>
      </c>
      <c r="F1346" s="681" t="s">
        <v>597</v>
      </c>
      <c r="G1346" s="682"/>
      <c r="H1346" s="682"/>
      <c r="I1346" s="682"/>
      <c r="J1346" s="682"/>
      <c r="K1346" s="682"/>
      <c r="L1346" s="683"/>
      <c r="M1346" s="684"/>
      <c r="N1346" s="758">
        <f>N1344</f>
        <v>4</v>
      </c>
      <c r="O1346" s="991">
        <v>4</v>
      </c>
      <c r="P1346" s="991">
        <f t="shared" si="142"/>
        <v>0</v>
      </c>
      <c r="Q1346" s="787"/>
      <c r="R1346" s="873">
        <v>40.1</v>
      </c>
      <c r="S1346" s="760">
        <f t="shared" si="141"/>
        <v>160.4</v>
      </c>
      <c r="T1346" s="786"/>
      <c r="U1346" s="960"/>
      <c r="W1346" s="686"/>
    </row>
    <row r="1347" spans="1:23" ht="21" customHeight="1">
      <c r="B1347" s="686" t="s">
        <v>2033</v>
      </c>
      <c r="C1347" s="782" t="s">
        <v>2033</v>
      </c>
      <c r="D1347" s="783" t="s">
        <v>801</v>
      </c>
      <c r="E1347" s="784" t="s">
        <v>801</v>
      </c>
      <c r="F1347" s="681" t="s">
        <v>597</v>
      </c>
      <c r="G1347" s="682"/>
      <c r="H1347" s="682"/>
      <c r="I1347" s="682"/>
      <c r="J1347" s="682"/>
      <c r="K1347" s="682"/>
      <c r="L1347" s="683"/>
      <c r="M1347" s="684"/>
      <c r="N1347" s="758">
        <f>N1344*2</f>
        <v>8</v>
      </c>
      <c r="O1347" s="991">
        <v>8</v>
      </c>
      <c r="P1347" s="991">
        <f t="shared" si="142"/>
        <v>0</v>
      </c>
      <c r="Q1347" s="787"/>
      <c r="R1347" s="873">
        <v>92</v>
      </c>
      <c r="S1347" s="760">
        <f t="shared" si="141"/>
        <v>736</v>
      </c>
      <c r="T1347" s="786"/>
      <c r="U1347" s="960"/>
      <c r="W1347" s="686"/>
    </row>
    <row r="1348" spans="1:23" ht="21" customHeight="1">
      <c r="B1348" s="686" t="s">
        <v>2033</v>
      </c>
      <c r="C1348" s="782" t="s">
        <v>2033</v>
      </c>
      <c r="D1348" s="783" t="s">
        <v>1897</v>
      </c>
      <c r="E1348" s="784" t="s">
        <v>802</v>
      </c>
      <c r="F1348" s="681" t="s">
        <v>1688</v>
      </c>
      <c r="G1348" s="682"/>
      <c r="H1348" s="682"/>
      <c r="I1348" s="682"/>
      <c r="J1348" s="682"/>
      <c r="K1348" s="682"/>
      <c r="L1348" s="683"/>
      <c r="M1348" s="684"/>
      <c r="N1348" s="758">
        <v>1</v>
      </c>
      <c r="O1348" s="991">
        <v>1</v>
      </c>
      <c r="P1348" s="991">
        <f t="shared" si="142"/>
        <v>0</v>
      </c>
      <c r="Q1348" s="787"/>
      <c r="R1348" s="873">
        <v>59222</v>
      </c>
      <c r="S1348" s="760">
        <f t="shared" si="141"/>
        <v>59222</v>
      </c>
      <c r="T1348" s="786"/>
      <c r="U1348" s="960"/>
      <c r="W1348" s="686"/>
    </row>
    <row r="1349" spans="1:23" ht="21" customHeight="1">
      <c r="A1349" s="686" t="s">
        <v>1398</v>
      </c>
      <c r="B1349" s="686" t="s">
        <v>2033</v>
      </c>
      <c r="C1349" s="782" t="s">
        <v>2033</v>
      </c>
      <c r="D1349" s="783" t="s">
        <v>1985</v>
      </c>
      <c r="E1349" s="784" t="s">
        <v>798</v>
      </c>
      <c r="F1349" s="681" t="s">
        <v>597</v>
      </c>
      <c r="G1349" s="682" t="s">
        <v>227</v>
      </c>
      <c r="H1349" s="682" t="s">
        <v>396</v>
      </c>
      <c r="I1349" s="682"/>
      <c r="J1349" s="682"/>
      <c r="K1349" s="682"/>
      <c r="L1349" s="683"/>
      <c r="M1349" s="684"/>
      <c r="N1349" s="758">
        <f>N1348*4</f>
        <v>4</v>
      </c>
      <c r="O1349" s="991">
        <v>4</v>
      </c>
      <c r="P1349" s="991">
        <f t="shared" si="142"/>
        <v>0</v>
      </c>
      <c r="Q1349" s="787"/>
      <c r="R1349" s="873">
        <v>680.9</v>
      </c>
      <c r="S1349" s="760">
        <f t="shared" si="141"/>
        <v>2723.6</v>
      </c>
      <c r="T1349" s="786"/>
      <c r="U1349" s="960"/>
      <c r="W1349" s="686"/>
    </row>
    <row r="1350" spans="1:23" ht="21" customHeight="1">
      <c r="A1350" s="686" t="s">
        <v>1396</v>
      </c>
      <c r="B1350" s="686" t="s">
        <v>2033</v>
      </c>
      <c r="C1350" s="782" t="s">
        <v>2033</v>
      </c>
      <c r="D1350" s="783" t="s">
        <v>799</v>
      </c>
      <c r="E1350" s="784" t="s">
        <v>799</v>
      </c>
      <c r="F1350" s="681" t="s">
        <v>597</v>
      </c>
      <c r="G1350" s="682"/>
      <c r="H1350" s="682"/>
      <c r="I1350" s="682"/>
      <c r="J1350" s="682"/>
      <c r="K1350" s="682"/>
      <c r="L1350" s="683"/>
      <c r="M1350" s="684"/>
      <c r="N1350" s="758">
        <f>N1349</f>
        <v>4</v>
      </c>
      <c r="O1350" s="991">
        <v>4</v>
      </c>
      <c r="P1350" s="991">
        <f t="shared" si="142"/>
        <v>0</v>
      </c>
      <c r="Q1350" s="787"/>
      <c r="R1350" s="873">
        <v>121</v>
      </c>
      <c r="S1350" s="760">
        <f t="shared" si="141"/>
        <v>484</v>
      </c>
      <c r="T1350" s="786"/>
      <c r="U1350" s="960"/>
      <c r="W1350" s="686"/>
    </row>
    <row r="1351" spans="1:23" ht="21" customHeight="1">
      <c r="A1351" s="686" t="s">
        <v>1397</v>
      </c>
      <c r="B1351" s="686" t="s">
        <v>2033</v>
      </c>
      <c r="C1351" s="782" t="s">
        <v>2033</v>
      </c>
      <c r="D1351" s="783" t="s">
        <v>800</v>
      </c>
      <c r="E1351" s="784" t="s">
        <v>800</v>
      </c>
      <c r="F1351" s="681" t="s">
        <v>597</v>
      </c>
      <c r="G1351" s="682"/>
      <c r="H1351" s="682"/>
      <c r="I1351" s="682"/>
      <c r="J1351" s="682"/>
      <c r="K1351" s="682"/>
      <c r="L1351" s="683"/>
      <c r="M1351" s="684"/>
      <c r="N1351" s="758">
        <f>N1349</f>
        <v>4</v>
      </c>
      <c r="O1351" s="991">
        <v>4</v>
      </c>
      <c r="P1351" s="991">
        <f t="shared" si="142"/>
        <v>0</v>
      </c>
      <c r="Q1351" s="787"/>
      <c r="R1351" s="873">
        <v>40.1</v>
      </c>
      <c r="S1351" s="760">
        <f t="shared" si="141"/>
        <v>160.4</v>
      </c>
      <c r="T1351" s="786"/>
      <c r="U1351" s="960"/>
      <c r="W1351" s="686"/>
    </row>
    <row r="1352" spans="1:23" ht="21" customHeight="1">
      <c r="B1352" s="686" t="s">
        <v>2033</v>
      </c>
      <c r="C1352" s="782" t="s">
        <v>2033</v>
      </c>
      <c r="D1352" s="783" t="s">
        <v>801</v>
      </c>
      <c r="E1352" s="784" t="s">
        <v>801</v>
      </c>
      <c r="F1352" s="681" t="s">
        <v>597</v>
      </c>
      <c r="G1352" s="682"/>
      <c r="H1352" s="682"/>
      <c r="I1352" s="682"/>
      <c r="J1352" s="682"/>
      <c r="K1352" s="682"/>
      <c r="L1352" s="683"/>
      <c r="M1352" s="684"/>
      <c r="N1352" s="758">
        <f>N1349*2</f>
        <v>8</v>
      </c>
      <c r="O1352" s="991">
        <v>8</v>
      </c>
      <c r="P1352" s="991">
        <f t="shared" si="142"/>
        <v>0</v>
      </c>
      <c r="Q1352" s="787"/>
      <c r="R1352" s="873">
        <v>92</v>
      </c>
      <c r="S1352" s="760">
        <f t="shared" si="141"/>
        <v>736</v>
      </c>
      <c r="T1352" s="786"/>
      <c r="U1352" s="960"/>
      <c r="W1352" s="686"/>
    </row>
    <row r="1353" spans="1:23" ht="21" customHeight="1">
      <c r="A1353" s="686" t="s">
        <v>1253</v>
      </c>
      <c r="B1353" s="686" t="s">
        <v>2033</v>
      </c>
      <c r="C1353" s="782" t="s">
        <v>2033</v>
      </c>
      <c r="D1353" s="783" t="s">
        <v>2035</v>
      </c>
      <c r="E1353" s="784" t="s">
        <v>807</v>
      </c>
      <c r="F1353" s="681" t="s">
        <v>330</v>
      </c>
      <c r="G1353" s="682" t="s">
        <v>227</v>
      </c>
      <c r="H1353" s="682" t="s">
        <v>348</v>
      </c>
      <c r="I1353" s="682"/>
      <c r="J1353" s="682"/>
      <c r="K1353" s="682"/>
      <c r="L1353" s="683"/>
      <c r="M1353" s="684"/>
      <c r="N1353" s="758">
        <v>2</v>
      </c>
      <c r="O1353" s="991">
        <v>2</v>
      </c>
      <c r="P1353" s="991">
        <f t="shared" si="142"/>
        <v>0</v>
      </c>
      <c r="Q1353" s="787"/>
      <c r="R1353" s="873">
        <v>68.2</v>
      </c>
      <c r="S1353" s="760">
        <f t="shared" si="141"/>
        <v>136.4</v>
      </c>
      <c r="T1353" s="786"/>
      <c r="U1353" s="960"/>
      <c r="W1353" s="686"/>
    </row>
    <row r="1354" spans="1:23" ht="21" customHeight="1">
      <c r="B1354" s="686" t="s">
        <v>2033</v>
      </c>
      <c r="C1354" s="782" t="s">
        <v>2033</v>
      </c>
      <c r="D1354" s="783" t="s">
        <v>372</v>
      </c>
      <c r="E1354" s="784" t="s">
        <v>372</v>
      </c>
      <c r="F1354" s="681">
        <v>15</v>
      </c>
      <c r="G1354" s="682" t="s">
        <v>227</v>
      </c>
      <c r="H1354" s="682">
        <v>10</v>
      </c>
      <c r="I1354" s="682" t="s">
        <v>227</v>
      </c>
      <c r="J1354" s="682"/>
      <c r="K1354" s="682"/>
      <c r="L1354" s="683">
        <v>70</v>
      </c>
      <c r="M1354" s="684"/>
      <c r="N1354" s="758">
        <v>1</v>
      </c>
      <c r="O1354" s="991">
        <v>1</v>
      </c>
      <c r="P1354" s="991">
        <f t="shared" si="142"/>
        <v>0</v>
      </c>
      <c r="Q1354" s="787"/>
      <c r="R1354" s="873">
        <v>1225</v>
      </c>
      <c r="S1354" s="760">
        <f t="shared" si="141"/>
        <v>1225</v>
      </c>
      <c r="T1354" s="786"/>
      <c r="U1354" s="960"/>
      <c r="W1354" s="686"/>
    </row>
    <row r="1355" spans="1:23" ht="21" customHeight="1">
      <c r="B1355" s="686" t="s">
        <v>2033</v>
      </c>
      <c r="C1355" s="782" t="s">
        <v>2033</v>
      </c>
      <c r="D1355" s="783" t="s">
        <v>1832</v>
      </c>
      <c r="E1355" s="784" t="s">
        <v>805</v>
      </c>
      <c r="F1355" s="681" t="s">
        <v>383</v>
      </c>
      <c r="G1355" s="682" t="s">
        <v>227</v>
      </c>
      <c r="H1355" s="682">
        <v>24</v>
      </c>
      <c r="I1355" s="682"/>
      <c r="J1355" s="682">
        <v>3</v>
      </c>
      <c r="K1355" s="682"/>
      <c r="L1355" s="683"/>
      <c r="M1355" s="684"/>
      <c r="N1355" s="758">
        <v>1</v>
      </c>
      <c r="O1355" s="991">
        <v>1</v>
      </c>
      <c r="P1355" s="991">
        <f t="shared" si="142"/>
        <v>0</v>
      </c>
      <c r="Q1355" s="858" t="s">
        <v>806</v>
      </c>
      <c r="R1355" s="873">
        <v>232490</v>
      </c>
      <c r="S1355" s="760">
        <f t="shared" si="141"/>
        <v>232490</v>
      </c>
      <c r="T1355" s="786"/>
      <c r="U1355" s="960"/>
      <c r="W1355" s="686"/>
    </row>
    <row r="1356" spans="1:23" ht="21" customHeight="1">
      <c r="B1356" s="686" t="s">
        <v>2033</v>
      </c>
      <c r="C1356" s="782" t="s">
        <v>2033</v>
      </c>
      <c r="D1356" s="783" t="s">
        <v>1832</v>
      </c>
      <c r="E1356" s="784" t="s">
        <v>805</v>
      </c>
      <c r="F1356" s="681" t="s">
        <v>391</v>
      </c>
      <c r="G1356" s="682" t="s">
        <v>227</v>
      </c>
      <c r="H1356" s="682" t="s">
        <v>392</v>
      </c>
      <c r="I1356" s="682"/>
      <c r="J1356" s="682">
        <v>2</v>
      </c>
      <c r="K1356" s="682"/>
      <c r="L1356" s="683"/>
      <c r="M1356" s="684"/>
      <c r="N1356" s="758">
        <v>1</v>
      </c>
      <c r="O1356" s="991">
        <v>1</v>
      </c>
      <c r="P1356" s="991">
        <f t="shared" si="142"/>
        <v>0</v>
      </c>
      <c r="Q1356" s="858" t="s">
        <v>806</v>
      </c>
      <c r="R1356" s="873">
        <v>49370</v>
      </c>
      <c r="S1356" s="760">
        <f t="shared" si="141"/>
        <v>49370</v>
      </c>
      <c r="T1356" s="786"/>
      <c r="U1356" s="960"/>
      <c r="W1356" s="686"/>
    </row>
    <row r="1357" spans="1:23" ht="21" customHeight="1">
      <c r="A1357" s="686" t="s">
        <v>1253</v>
      </c>
      <c r="B1357" s="686" t="s">
        <v>2033</v>
      </c>
      <c r="C1357" s="782" t="s">
        <v>2033</v>
      </c>
      <c r="D1357" s="783" t="s">
        <v>808</v>
      </c>
      <c r="E1357" s="784" t="s">
        <v>807</v>
      </c>
      <c r="F1357" s="681" t="s">
        <v>330</v>
      </c>
      <c r="G1357" s="682" t="s">
        <v>227</v>
      </c>
      <c r="H1357" s="682" t="s">
        <v>348</v>
      </c>
      <c r="I1357" s="682"/>
      <c r="J1357" s="682"/>
      <c r="K1357" s="682"/>
      <c r="L1357" s="683"/>
      <c r="M1357" s="684"/>
      <c r="N1357" s="758">
        <v>8</v>
      </c>
      <c r="O1357" s="991">
        <v>8</v>
      </c>
      <c r="P1357" s="991">
        <f t="shared" si="142"/>
        <v>0</v>
      </c>
      <c r="Q1357" s="787"/>
      <c r="R1357" s="873">
        <v>68.2</v>
      </c>
      <c r="S1357" s="760">
        <f t="shared" si="141"/>
        <v>545.6</v>
      </c>
      <c r="T1357" s="786"/>
      <c r="U1357" s="960"/>
      <c r="W1357" s="686"/>
    </row>
    <row r="1358" spans="1:23" ht="21" customHeight="1">
      <c r="B1358" s="686" t="s">
        <v>2033</v>
      </c>
      <c r="C1358" s="782" t="s">
        <v>2033</v>
      </c>
      <c r="D1358" s="783" t="s">
        <v>372</v>
      </c>
      <c r="E1358" s="784" t="s">
        <v>372</v>
      </c>
      <c r="F1358" s="681">
        <v>15</v>
      </c>
      <c r="G1358" s="682" t="s">
        <v>227</v>
      </c>
      <c r="H1358" s="682">
        <v>10</v>
      </c>
      <c r="I1358" s="682" t="s">
        <v>227</v>
      </c>
      <c r="J1358" s="682"/>
      <c r="K1358" s="682"/>
      <c r="L1358" s="683">
        <v>40</v>
      </c>
      <c r="M1358" s="684"/>
      <c r="N1358" s="758">
        <v>1</v>
      </c>
      <c r="O1358" s="991">
        <v>1</v>
      </c>
      <c r="P1358" s="991">
        <f t="shared" si="142"/>
        <v>0</v>
      </c>
      <c r="Q1358" s="787"/>
      <c r="R1358" s="873">
        <v>700</v>
      </c>
      <c r="S1358" s="760">
        <f t="shared" si="141"/>
        <v>700</v>
      </c>
      <c r="T1358" s="786"/>
      <c r="U1358" s="960"/>
      <c r="W1358" s="686"/>
    </row>
    <row r="1359" spans="1:23" ht="21" customHeight="1">
      <c r="B1359" s="686" t="s">
        <v>2034</v>
      </c>
      <c r="C1359" s="782" t="s">
        <v>2034</v>
      </c>
      <c r="D1359" s="783" t="s">
        <v>1951</v>
      </c>
      <c r="E1359" s="784" t="s">
        <v>1951</v>
      </c>
      <c r="F1359" s="681" t="s">
        <v>1520</v>
      </c>
      <c r="G1359" s="682"/>
      <c r="H1359" s="682"/>
      <c r="I1359" s="682"/>
      <c r="J1359" s="682"/>
      <c r="K1359" s="682"/>
      <c r="L1359" s="683"/>
      <c r="M1359" s="684"/>
      <c r="N1359" s="758">
        <v>1</v>
      </c>
      <c r="O1359" s="991">
        <v>1</v>
      </c>
      <c r="P1359" s="991">
        <f t="shared" si="142"/>
        <v>0</v>
      </c>
      <c r="Q1359" s="858" t="s">
        <v>806</v>
      </c>
      <c r="R1359" s="873">
        <v>441460</v>
      </c>
      <c r="S1359" s="760">
        <f t="shared" si="141"/>
        <v>441460</v>
      </c>
      <c r="T1359" s="786"/>
      <c r="U1359" s="960"/>
      <c r="W1359" s="686"/>
    </row>
    <row r="1360" spans="1:23" ht="21" customHeight="1">
      <c r="A1360" s="686" t="s">
        <v>1311</v>
      </c>
      <c r="B1360" s="686" t="s">
        <v>2033</v>
      </c>
      <c r="C1360" s="782" t="s">
        <v>2033</v>
      </c>
      <c r="D1360" s="783" t="s">
        <v>1989</v>
      </c>
      <c r="E1360" s="784" t="s">
        <v>797</v>
      </c>
      <c r="F1360" s="681">
        <v>140</v>
      </c>
      <c r="G1360" s="682"/>
      <c r="H1360" s="682"/>
      <c r="I1360" s="682"/>
      <c r="J1360" s="682"/>
      <c r="K1360" s="682"/>
      <c r="L1360" s="683">
        <v>112</v>
      </c>
      <c r="M1360" s="684"/>
      <c r="N1360" s="758">
        <v>1</v>
      </c>
      <c r="O1360" s="991">
        <v>1</v>
      </c>
      <c r="P1360" s="991">
        <f t="shared" si="142"/>
        <v>0</v>
      </c>
      <c r="Q1360" s="785">
        <f>3.14156295*(F1360/2)^2*L1360*0.00000785*N1360</f>
        <v>13.534104513636001</v>
      </c>
      <c r="R1360" s="873">
        <v>990</v>
      </c>
      <c r="S1360" s="760">
        <f>Q1360*R1360</f>
        <v>13398.763468499641</v>
      </c>
      <c r="T1360" s="786"/>
      <c r="U1360" s="960"/>
      <c r="W1360" s="686"/>
    </row>
    <row r="1361" spans="1:23" ht="21" customHeight="1">
      <c r="A1361" s="686" t="s">
        <v>1303</v>
      </c>
      <c r="B1361" s="686" t="s">
        <v>2033</v>
      </c>
      <c r="C1361" s="782" t="s">
        <v>2033</v>
      </c>
      <c r="D1361" s="783" t="s">
        <v>1989</v>
      </c>
      <c r="E1361" s="784" t="s">
        <v>798</v>
      </c>
      <c r="F1361" s="681" t="s">
        <v>330</v>
      </c>
      <c r="G1361" s="682" t="s">
        <v>227</v>
      </c>
      <c r="H1361" s="682" t="s">
        <v>357</v>
      </c>
      <c r="I1361" s="682"/>
      <c r="J1361" s="682"/>
      <c r="K1361" s="682"/>
      <c r="L1361" s="683"/>
      <c r="M1361" s="684"/>
      <c r="N1361" s="758">
        <v>10</v>
      </c>
      <c r="O1361" s="991">
        <v>10</v>
      </c>
      <c r="P1361" s="991">
        <f t="shared" si="142"/>
        <v>0</v>
      </c>
      <c r="Q1361" s="787"/>
      <c r="R1361" s="873">
        <v>463</v>
      </c>
      <c r="S1361" s="760">
        <f>N1361*R1361</f>
        <v>4630</v>
      </c>
      <c r="T1361" s="786"/>
      <c r="U1361" s="960"/>
      <c r="W1361" s="686"/>
    </row>
    <row r="1362" spans="1:23" ht="21" customHeight="1">
      <c r="A1362" s="686" t="s">
        <v>1233</v>
      </c>
      <c r="B1362" s="686" t="s">
        <v>2033</v>
      </c>
      <c r="C1362" s="782" t="s">
        <v>2033</v>
      </c>
      <c r="D1362" s="783" t="s">
        <v>1989</v>
      </c>
      <c r="E1362" s="784" t="s">
        <v>800</v>
      </c>
      <c r="F1362" s="681" t="s">
        <v>330</v>
      </c>
      <c r="G1362" s="682"/>
      <c r="H1362" s="682"/>
      <c r="I1362" s="682"/>
      <c r="J1362" s="682"/>
      <c r="K1362" s="682"/>
      <c r="L1362" s="683"/>
      <c r="M1362" s="684"/>
      <c r="N1362" s="758">
        <f>N1361</f>
        <v>10</v>
      </c>
      <c r="O1362" s="991">
        <v>10</v>
      </c>
      <c r="P1362" s="991">
        <f t="shared" si="142"/>
        <v>0</v>
      </c>
      <c r="Q1362" s="787"/>
      <c r="R1362" s="873">
        <v>14</v>
      </c>
      <c r="S1362" s="760">
        <f>N1362*R1362</f>
        <v>140</v>
      </c>
      <c r="T1362" s="786"/>
      <c r="U1362" s="960"/>
      <c r="W1362" s="686"/>
    </row>
    <row r="1363" spans="1:23" ht="21" customHeight="1">
      <c r="A1363" s="686" t="s">
        <v>1326</v>
      </c>
      <c r="B1363" s="686" t="s">
        <v>2033</v>
      </c>
      <c r="C1363" s="782" t="s">
        <v>2033</v>
      </c>
      <c r="D1363" s="783" t="s">
        <v>1989</v>
      </c>
      <c r="E1363" s="784" t="s">
        <v>801</v>
      </c>
      <c r="F1363" s="681" t="s">
        <v>330</v>
      </c>
      <c r="G1363" s="682"/>
      <c r="H1363" s="682"/>
      <c r="I1363" s="682"/>
      <c r="J1363" s="682"/>
      <c r="K1363" s="682"/>
      <c r="L1363" s="683"/>
      <c r="M1363" s="684"/>
      <c r="N1363" s="758">
        <f>N1361</f>
        <v>10</v>
      </c>
      <c r="O1363" s="991">
        <v>10</v>
      </c>
      <c r="P1363" s="991">
        <f t="shared" si="142"/>
        <v>0</v>
      </c>
      <c r="Q1363" s="787"/>
      <c r="R1363" s="873">
        <v>22.9</v>
      </c>
      <c r="S1363" s="760">
        <f>N1363*R1363</f>
        <v>229</v>
      </c>
      <c r="T1363" s="786"/>
      <c r="U1363" s="960"/>
      <c r="W1363" s="686"/>
    </row>
    <row r="1364" spans="1:23" ht="21" customHeight="1">
      <c r="A1364" s="686" t="s">
        <v>1346</v>
      </c>
      <c r="B1364" s="686" t="s">
        <v>2036</v>
      </c>
      <c r="C1364" s="782" t="s">
        <v>2036</v>
      </c>
      <c r="D1364" s="783" t="s">
        <v>2037</v>
      </c>
      <c r="E1364" s="784" t="s">
        <v>797</v>
      </c>
      <c r="F1364" s="681">
        <v>70</v>
      </c>
      <c r="G1364" s="682" t="s">
        <v>227</v>
      </c>
      <c r="H1364" s="682"/>
      <c r="I1364" s="682"/>
      <c r="J1364" s="682"/>
      <c r="K1364" s="682"/>
      <c r="L1364" s="683">
        <v>600</v>
      </c>
      <c r="M1364" s="684"/>
      <c r="N1364" s="758">
        <v>1</v>
      </c>
      <c r="O1364" s="991">
        <v>1</v>
      </c>
      <c r="P1364" s="991">
        <f t="shared" si="142"/>
        <v>0</v>
      </c>
      <c r="Q1364" s="785">
        <f>3.14156295*(F1364/2)^2*L1364*0.00000785*N1364</f>
        <v>18.126032830762501</v>
      </c>
      <c r="R1364" s="873">
        <v>990</v>
      </c>
      <c r="S1364" s="760">
        <f>Q1364*R1364</f>
        <v>17944.772502454874</v>
      </c>
      <c r="T1364" s="786"/>
      <c r="U1364" s="960"/>
      <c r="W1364" s="686"/>
    </row>
    <row r="1365" spans="1:23" ht="21" customHeight="1">
      <c r="B1365" s="686" t="s">
        <v>2036</v>
      </c>
      <c r="C1365" s="782" t="s">
        <v>2036</v>
      </c>
      <c r="D1365" s="783" t="s">
        <v>1897</v>
      </c>
      <c r="E1365" s="784" t="s">
        <v>802</v>
      </c>
      <c r="F1365" s="681" t="s">
        <v>604</v>
      </c>
      <c r="G1365" s="682"/>
      <c r="H1365" s="682"/>
      <c r="I1365" s="682"/>
      <c r="J1365" s="682"/>
      <c r="K1365" s="682"/>
      <c r="L1365" s="683"/>
      <c r="M1365" s="684"/>
      <c r="N1365" s="758">
        <v>1</v>
      </c>
      <c r="O1365" s="991">
        <v>1</v>
      </c>
      <c r="P1365" s="991">
        <f t="shared" si="142"/>
        <v>0</v>
      </c>
      <c r="Q1365" s="787"/>
      <c r="R1365" s="873">
        <v>57935</v>
      </c>
      <c r="S1365" s="760">
        <f t="shared" ref="S1365:S1374" si="143">N1365*R1365</f>
        <v>57935</v>
      </c>
      <c r="T1365" s="786"/>
      <c r="U1365" s="960"/>
      <c r="W1365" s="686"/>
    </row>
    <row r="1366" spans="1:23" ht="21" customHeight="1">
      <c r="A1366" s="686" t="s">
        <v>1398</v>
      </c>
      <c r="B1366" s="686" t="s">
        <v>2036</v>
      </c>
      <c r="C1366" s="782" t="s">
        <v>2036</v>
      </c>
      <c r="D1366" s="783" t="s">
        <v>1985</v>
      </c>
      <c r="E1366" s="784" t="s">
        <v>798</v>
      </c>
      <c r="F1366" s="681" t="s">
        <v>597</v>
      </c>
      <c r="G1366" s="682" t="s">
        <v>227</v>
      </c>
      <c r="H1366" s="682" t="s">
        <v>396</v>
      </c>
      <c r="I1366" s="682"/>
      <c r="J1366" s="682"/>
      <c r="K1366" s="682"/>
      <c r="L1366" s="683"/>
      <c r="M1366" s="684"/>
      <c r="N1366" s="758">
        <v>4</v>
      </c>
      <c r="O1366" s="991">
        <v>4</v>
      </c>
      <c r="P1366" s="991">
        <f t="shared" si="142"/>
        <v>0</v>
      </c>
      <c r="Q1366" s="787"/>
      <c r="R1366" s="873">
        <v>680.9</v>
      </c>
      <c r="S1366" s="760">
        <f t="shared" si="143"/>
        <v>2723.6</v>
      </c>
      <c r="T1366" s="786"/>
      <c r="U1366" s="960"/>
      <c r="W1366" s="686"/>
    </row>
    <row r="1367" spans="1:23" ht="21" customHeight="1">
      <c r="A1367" s="686" t="s">
        <v>1396</v>
      </c>
      <c r="B1367" s="686" t="s">
        <v>2036</v>
      </c>
      <c r="C1367" s="782" t="s">
        <v>2036</v>
      </c>
      <c r="D1367" s="783" t="s">
        <v>799</v>
      </c>
      <c r="E1367" s="784" t="s">
        <v>799</v>
      </c>
      <c r="F1367" s="681" t="s">
        <v>597</v>
      </c>
      <c r="G1367" s="682"/>
      <c r="H1367" s="682"/>
      <c r="I1367" s="682"/>
      <c r="J1367" s="682"/>
      <c r="K1367" s="682"/>
      <c r="L1367" s="683"/>
      <c r="M1367" s="684"/>
      <c r="N1367" s="758">
        <v>4</v>
      </c>
      <c r="O1367" s="991">
        <v>4</v>
      </c>
      <c r="P1367" s="991">
        <f t="shared" si="142"/>
        <v>0</v>
      </c>
      <c r="Q1367" s="787"/>
      <c r="R1367" s="873">
        <v>121</v>
      </c>
      <c r="S1367" s="760">
        <f t="shared" si="143"/>
        <v>484</v>
      </c>
      <c r="T1367" s="786"/>
      <c r="U1367" s="960"/>
      <c r="W1367" s="686"/>
    </row>
    <row r="1368" spans="1:23" ht="21" customHeight="1">
      <c r="A1368" s="686" t="s">
        <v>1397</v>
      </c>
      <c r="B1368" s="686" t="s">
        <v>2036</v>
      </c>
      <c r="C1368" s="782" t="s">
        <v>2036</v>
      </c>
      <c r="D1368" s="783" t="s">
        <v>800</v>
      </c>
      <c r="E1368" s="784" t="s">
        <v>800</v>
      </c>
      <c r="F1368" s="681" t="s">
        <v>597</v>
      </c>
      <c r="G1368" s="682"/>
      <c r="H1368" s="682"/>
      <c r="I1368" s="682"/>
      <c r="J1368" s="682"/>
      <c r="K1368" s="682"/>
      <c r="L1368" s="683"/>
      <c r="M1368" s="684"/>
      <c r="N1368" s="758">
        <v>4</v>
      </c>
      <c r="O1368" s="991">
        <v>4</v>
      </c>
      <c r="P1368" s="991">
        <f t="shared" si="142"/>
        <v>0</v>
      </c>
      <c r="Q1368" s="787"/>
      <c r="R1368" s="873">
        <v>40.1</v>
      </c>
      <c r="S1368" s="760">
        <f t="shared" si="143"/>
        <v>160.4</v>
      </c>
      <c r="T1368" s="786"/>
      <c r="U1368" s="960"/>
      <c r="W1368" s="686"/>
    </row>
    <row r="1369" spans="1:23" ht="21" customHeight="1">
      <c r="B1369" s="686" t="s">
        <v>2036</v>
      </c>
      <c r="C1369" s="782" t="s">
        <v>2036</v>
      </c>
      <c r="D1369" s="783" t="s">
        <v>801</v>
      </c>
      <c r="E1369" s="784" t="s">
        <v>801</v>
      </c>
      <c r="F1369" s="681" t="s">
        <v>597</v>
      </c>
      <c r="G1369" s="682"/>
      <c r="H1369" s="682"/>
      <c r="I1369" s="682"/>
      <c r="J1369" s="682"/>
      <c r="K1369" s="682"/>
      <c r="L1369" s="683"/>
      <c r="M1369" s="684"/>
      <c r="N1369" s="758">
        <v>4</v>
      </c>
      <c r="O1369" s="991">
        <v>4</v>
      </c>
      <c r="P1369" s="991">
        <f t="shared" si="142"/>
        <v>0</v>
      </c>
      <c r="Q1369" s="787"/>
      <c r="R1369" s="873">
        <v>92</v>
      </c>
      <c r="S1369" s="760">
        <f t="shared" si="143"/>
        <v>368</v>
      </c>
      <c r="T1369" s="786"/>
      <c r="U1369" s="960"/>
      <c r="W1369" s="686"/>
    </row>
    <row r="1370" spans="1:23" ht="21" customHeight="1">
      <c r="B1370" s="686" t="s">
        <v>2036</v>
      </c>
      <c r="C1370" s="782" t="s">
        <v>2036</v>
      </c>
      <c r="D1370" s="783" t="s">
        <v>1951</v>
      </c>
      <c r="E1370" s="784" t="s">
        <v>1951</v>
      </c>
      <c r="F1370" s="681" t="s">
        <v>1520</v>
      </c>
      <c r="G1370" s="682"/>
      <c r="H1370" s="682"/>
      <c r="I1370" s="682"/>
      <c r="J1370" s="682"/>
      <c r="K1370" s="682"/>
      <c r="L1370" s="683"/>
      <c r="M1370" s="684"/>
      <c r="N1370" s="758">
        <v>1</v>
      </c>
      <c r="O1370" s="991">
        <v>1</v>
      </c>
      <c r="P1370" s="991">
        <f t="shared" si="142"/>
        <v>0</v>
      </c>
      <c r="Q1370" s="787"/>
      <c r="R1370" s="873">
        <v>441456</v>
      </c>
      <c r="S1370" s="760">
        <f t="shared" si="143"/>
        <v>441456</v>
      </c>
      <c r="T1370" s="786"/>
      <c r="U1370" s="960"/>
      <c r="W1370" s="686"/>
    </row>
    <row r="1371" spans="1:23" ht="21" customHeight="1">
      <c r="A1371" s="686" t="s">
        <v>1313</v>
      </c>
      <c r="B1371" s="686" t="s">
        <v>2036</v>
      </c>
      <c r="C1371" s="782" t="s">
        <v>2036</v>
      </c>
      <c r="D1371" s="783" t="s">
        <v>1989</v>
      </c>
      <c r="E1371" s="784" t="s">
        <v>797</v>
      </c>
      <c r="F1371" s="681">
        <v>140</v>
      </c>
      <c r="G1371" s="682"/>
      <c r="H1371" s="682"/>
      <c r="I1371" s="682"/>
      <c r="J1371" s="682"/>
      <c r="K1371" s="682"/>
      <c r="L1371" s="683">
        <v>112</v>
      </c>
      <c r="M1371" s="684"/>
      <c r="N1371" s="758">
        <v>1</v>
      </c>
      <c r="O1371" s="991">
        <v>1</v>
      </c>
      <c r="P1371" s="991">
        <f t="shared" si="142"/>
        <v>0</v>
      </c>
      <c r="Q1371" s="785"/>
      <c r="R1371" s="873">
        <v>26751</v>
      </c>
      <c r="S1371" s="760">
        <f t="shared" si="143"/>
        <v>26751</v>
      </c>
      <c r="T1371" s="786"/>
      <c r="U1371" s="960"/>
      <c r="W1371" s="686"/>
    </row>
    <row r="1372" spans="1:23" ht="21" customHeight="1">
      <c r="A1372" s="686" t="s">
        <v>1401</v>
      </c>
      <c r="B1372" s="686" t="s">
        <v>2036</v>
      </c>
      <c r="C1372" s="782" t="s">
        <v>2036</v>
      </c>
      <c r="D1372" s="783" t="s">
        <v>1989</v>
      </c>
      <c r="E1372" s="784" t="s">
        <v>798</v>
      </c>
      <c r="F1372" s="681" t="s">
        <v>330</v>
      </c>
      <c r="G1372" s="682" t="s">
        <v>227</v>
      </c>
      <c r="H1372" s="682" t="s">
        <v>357</v>
      </c>
      <c r="I1372" s="682"/>
      <c r="J1372" s="682"/>
      <c r="K1372" s="682"/>
      <c r="L1372" s="683"/>
      <c r="M1372" s="684"/>
      <c r="N1372" s="758">
        <v>10</v>
      </c>
      <c r="O1372" s="991">
        <v>10</v>
      </c>
      <c r="P1372" s="991">
        <f t="shared" si="142"/>
        <v>0</v>
      </c>
      <c r="Q1372" s="787"/>
      <c r="R1372" s="873">
        <v>171.6</v>
      </c>
      <c r="S1372" s="760">
        <f t="shared" si="143"/>
        <v>1716</v>
      </c>
      <c r="T1372" s="786"/>
      <c r="U1372" s="960"/>
      <c r="W1372" s="686"/>
    </row>
    <row r="1373" spans="1:23" ht="21" customHeight="1">
      <c r="A1373" s="686" t="s">
        <v>1233</v>
      </c>
      <c r="B1373" s="686" t="s">
        <v>2036</v>
      </c>
      <c r="C1373" s="782" t="s">
        <v>2036</v>
      </c>
      <c r="D1373" s="783" t="s">
        <v>1989</v>
      </c>
      <c r="E1373" s="784" t="s">
        <v>800</v>
      </c>
      <c r="F1373" s="681" t="s">
        <v>330</v>
      </c>
      <c r="G1373" s="682"/>
      <c r="H1373" s="682"/>
      <c r="I1373" s="682"/>
      <c r="J1373" s="682"/>
      <c r="K1373" s="682"/>
      <c r="L1373" s="683"/>
      <c r="M1373" s="684"/>
      <c r="N1373" s="758">
        <f>N1372</f>
        <v>10</v>
      </c>
      <c r="O1373" s="991">
        <v>10</v>
      </c>
      <c r="P1373" s="991">
        <f t="shared" si="142"/>
        <v>0</v>
      </c>
      <c r="Q1373" s="787"/>
      <c r="R1373" s="873">
        <v>14</v>
      </c>
      <c r="S1373" s="760">
        <f t="shared" si="143"/>
        <v>140</v>
      </c>
      <c r="T1373" s="786"/>
      <c r="U1373" s="960"/>
      <c r="W1373" s="686"/>
    </row>
    <row r="1374" spans="1:23" ht="21" customHeight="1">
      <c r="A1374" s="686" t="s">
        <v>1326</v>
      </c>
      <c r="B1374" s="686" t="s">
        <v>2036</v>
      </c>
      <c r="C1374" s="782" t="s">
        <v>2036</v>
      </c>
      <c r="D1374" s="783" t="s">
        <v>1989</v>
      </c>
      <c r="E1374" s="784" t="s">
        <v>801</v>
      </c>
      <c r="F1374" s="681" t="s">
        <v>330</v>
      </c>
      <c r="G1374" s="682"/>
      <c r="H1374" s="682"/>
      <c r="I1374" s="682"/>
      <c r="J1374" s="682"/>
      <c r="K1374" s="682"/>
      <c r="L1374" s="683"/>
      <c r="M1374" s="684"/>
      <c r="N1374" s="758">
        <f>N1372</f>
        <v>10</v>
      </c>
      <c r="O1374" s="991">
        <v>10</v>
      </c>
      <c r="P1374" s="991">
        <f t="shared" si="142"/>
        <v>0</v>
      </c>
      <c r="Q1374" s="787"/>
      <c r="R1374" s="873">
        <v>22.9</v>
      </c>
      <c r="S1374" s="760">
        <f t="shared" si="143"/>
        <v>229</v>
      </c>
      <c r="T1374" s="786"/>
      <c r="U1374" s="960"/>
      <c r="W1374" s="686"/>
    </row>
    <row r="1375" spans="1:23" ht="21" customHeight="1">
      <c r="A1375" s="686" t="s">
        <v>1313</v>
      </c>
      <c r="B1375" s="686" t="s">
        <v>2036</v>
      </c>
      <c r="C1375" s="782" t="s">
        <v>2036</v>
      </c>
      <c r="D1375" s="783" t="s">
        <v>2038</v>
      </c>
      <c r="E1375" s="784" t="s">
        <v>797</v>
      </c>
      <c r="F1375" s="681">
        <v>200</v>
      </c>
      <c r="G1375" s="682"/>
      <c r="H1375" s="682"/>
      <c r="I1375" s="682"/>
      <c r="J1375" s="682"/>
      <c r="K1375" s="682"/>
      <c r="L1375" s="683">
        <v>90</v>
      </c>
      <c r="M1375" s="684" t="s">
        <v>337</v>
      </c>
      <c r="N1375" s="758">
        <v>1</v>
      </c>
      <c r="O1375" s="991">
        <v>1</v>
      </c>
      <c r="P1375" s="991">
        <f t="shared" si="142"/>
        <v>0</v>
      </c>
      <c r="Q1375" s="785">
        <f>3.14156295*(F1375/2)^2*L1375*0.00000785*N1375</f>
        <v>22.195142241749998</v>
      </c>
      <c r="R1375" s="873">
        <v>5350</v>
      </c>
      <c r="S1375" s="760">
        <f>Q1375*R1375</f>
        <v>118744.01099336249</v>
      </c>
      <c r="T1375" s="786"/>
      <c r="U1375" s="960"/>
      <c r="W1375" s="686"/>
    </row>
    <row r="1376" spans="1:23" ht="21" customHeight="1">
      <c r="A1376" s="686" t="s">
        <v>1253</v>
      </c>
      <c r="B1376" s="686" t="s">
        <v>2036</v>
      </c>
      <c r="C1376" s="782" t="s">
        <v>2036</v>
      </c>
      <c r="D1376" s="783" t="s">
        <v>804</v>
      </c>
      <c r="E1376" s="784" t="s">
        <v>807</v>
      </c>
      <c r="F1376" s="681" t="s">
        <v>330</v>
      </c>
      <c r="G1376" s="682" t="s">
        <v>227</v>
      </c>
      <c r="H1376" s="682" t="s">
        <v>348</v>
      </c>
      <c r="I1376" s="682"/>
      <c r="J1376" s="682"/>
      <c r="K1376" s="682"/>
      <c r="L1376" s="683"/>
      <c r="M1376" s="684"/>
      <c r="N1376" s="758">
        <v>6</v>
      </c>
      <c r="O1376" s="991">
        <v>6</v>
      </c>
      <c r="P1376" s="991">
        <f t="shared" si="142"/>
        <v>0</v>
      </c>
      <c r="Q1376" s="787"/>
      <c r="R1376" s="873">
        <v>68.2</v>
      </c>
      <c r="S1376" s="760">
        <f>N1376*R1376</f>
        <v>409.20000000000005</v>
      </c>
      <c r="T1376" s="786"/>
      <c r="U1376" s="960"/>
      <c r="W1376" s="686"/>
    </row>
    <row r="1377" spans="1:23" ht="21" customHeight="1">
      <c r="B1377" s="686" t="s">
        <v>2036</v>
      </c>
      <c r="C1377" s="782" t="s">
        <v>2036</v>
      </c>
      <c r="D1377" s="783" t="s">
        <v>372</v>
      </c>
      <c r="E1377" s="784" t="s">
        <v>372</v>
      </c>
      <c r="F1377" s="681">
        <v>15</v>
      </c>
      <c r="G1377" s="682" t="s">
        <v>227</v>
      </c>
      <c r="H1377" s="682">
        <v>10</v>
      </c>
      <c r="I1377" s="682" t="s">
        <v>227</v>
      </c>
      <c r="J1377" s="682"/>
      <c r="K1377" s="682"/>
      <c r="L1377" s="683">
        <v>90</v>
      </c>
      <c r="M1377" s="684"/>
      <c r="N1377" s="758">
        <v>1</v>
      </c>
      <c r="O1377" s="991">
        <v>1</v>
      </c>
      <c r="P1377" s="991">
        <f t="shared" si="142"/>
        <v>0</v>
      </c>
      <c r="Q1377" s="787"/>
      <c r="R1377" s="873">
        <v>1575</v>
      </c>
      <c r="S1377" s="760">
        <f>N1377*R1377</f>
        <v>1575</v>
      </c>
      <c r="T1377" s="786"/>
      <c r="U1377" s="960"/>
      <c r="W1377" s="686"/>
    </row>
    <row r="1378" spans="1:23" ht="21" customHeight="1">
      <c r="B1378" s="686" t="s">
        <v>2036</v>
      </c>
      <c r="C1378" s="782" t="s">
        <v>2039</v>
      </c>
      <c r="D1378" s="783" t="s">
        <v>2344</v>
      </c>
      <c r="E1378" s="784" t="s">
        <v>2345</v>
      </c>
      <c r="F1378" s="681">
        <v>320</v>
      </c>
      <c r="G1378" s="682"/>
      <c r="H1378" s="682"/>
      <c r="I1378" s="682"/>
      <c r="J1378" s="682"/>
      <c r="K1378" s="682"/>
      <c r="L1378" s="683"/>
      <c r="M1378" s="684"/>
      <c r="N1378" s="758">
        <v>1</v>
      </c>
      <c r="O1378" s="991">
        <v>1</v>
      </c>
      <c r="P1378" s="991">
        <f t="shared" ref="P1378" si="144">N1378-O1378</f>
        <v>0</v>
      </c>
      <c r="Q1378" s="787"/>
      <c r="R1378" s="873">
        <v>14235619</v>
      </c>
      <c r="S1378" s="760">
        <f>N1378*R1378</f>
        <v>14235619</v>
      </c>
      <c r="T1378" s="786"/>
      <c r="U1378" s="960"/>
      <c r="W1378" s="686"/>
    </row>
    <row r="1379" spans="1:23" ht="21" customHeight="1">
      <c r="A1379" s="686" t="s">
        <v>1253</v>
      </c>
      <c r="B1379" s="686" t="s">
        <v>2039</v>
      </c>
      <c r="C1379" s="782" t="s">
        <v>2039</v>
      </c>
      <c r="D1379" s="783" t="s">
        <v>804</v>
      </c>
      <c r="E1379" s="784" t="s">
        <v>807</v>
      </c>
      <c r="F1379" s="681" t="s">
        <v>330</v>
      </c>
      <c r="G1379" s="682" t="s">
        <v>227</v>
      </c>
      <c r="H1379" s="682" t="s">
        <v>348</v>
      </c>
      <c r="I1379" s="682"/>
      <c r="J1379" s="682"/>
      <c r="K1379" s="682"/>
      <c r="L1379" s="683"/>
      <c r="M1379" s="684"/>
      <c r="N1379" s="758">
        <v>6</v>
      </c>
      <c r="O1379" s="991">
        <v>6</v>
      </c>
      <c r="P1379" s="991">
        <f t="shared" si="142"/>
        <v>0</v>
      </c>
      <c r="Q1379" s="787"/>
      <c r="R1379" s="873">
        <v>68.2</v>
      </c>
      <c r="S1379" s="760">
        <f>N1379*R1379</f>
        <v>409.20000000000005</v>
      </c>
      <c r="T1379" s="786"/>
      <c r="U1379" s="960"/>
      <c r="W1379" s="686"/>
    </row>
    <row r="1380" spans="1:23" ht="21" customHeight="1">
      <c r="A1380" s="686" t="s">
        <v>1313</v>
      </c>
      <c r="B1380" s="686" t="s">
        <v>2039</v>
      </c>
      <c r="C1380" s="782" t="s">
        <v>2039</v>
      </c>
      <c r="D1380" s="783" t="s">
        <v>2038</v>
      </c>
      <c r="E1380" s="784" t="s">
        <v>797</v>
      </c>
      <c r="F1380" s="681">
        <v>200</v>
      </c>
      <c r="G1380" s="682"/>
      <c r="H1380" s="682"/>
      <c r="I1380" s="682"/>
      <c r="J1380" s="682"/>
      <c r="K1380" s="682"/>
      <c r="L1380" s="683">
        <v>90</v>
      </c>
      <c r="M1380" s="684" t="s">
        <v>337</v>
      </c>
      <c r="N1380" s="758">
        <v>6</v>
      </c>
      <c r="O1380" s="991">
        <v>6</v>
      </c>
      <c r="P1380" s="991">
        <f t="shared" si="142"/>
        <v>0</v>
      </c>
      <c r="Q1380" s="785">
        <f>3.14156295*(F1380/2)^2*L1380*0.00000785*N1380</f>
        <v>133.17085345049998</v>
      </c>
      <c r="R1380" s="873">
        <v>5350</v>
      </c>
      <c r="S1380" s="760">
        <f>Q1380*R1380</f>
        <v>712464.06596017489</v>
      </c>
      <c r="T1380" s="786"/>
      <c r="U1380" s="960"/>
      <c r="W1380" s="686"/>
    </row>
    <row r="1381" spans="1:23" ht="21" customHeight="1">
      <c r="A1381" s="686" t="s">
        <v>1253</v>
      </c>
      <c r="B1381" s="686" t="s">
        <v>2039</v>
      </c>
      <c r="C1381" s="782" t="s">
        <v>2039</v>
      </c>
      <c r="D1381" s="783" t="s">
        <v>804</v>
      </c>
      <c r="E1381" s="784" t="s">
        <v>807</v>
      </c>
      <c r="F1381" s="681" t="s">
        <v>330</v>
      </c>
      <c r="G1381" s="682" t="s">
        <v>227</v>
      </c>
      <c r="H1381" s="682" t="s">
        <v>348</v>
      </c>
      <c r="I1381" s="682"/>
      <c r="J1381" s="682"/>
      <c r="K1381" s="682"/>
      <c r="L1381" s="683"/>
      <c r="M1381" s="684"/>
      <c r="N1381" s="758">
        <v>8</v>
      </c>
      <c r="O1381" s="991">
        <v>8</v>
      </c>
      <c r="P1381" s="991">
        <f t="shared" si="142"/>
        <v>0</v>
      </c>
      <c r="Q1381" s="787"/>
      <c r="R1381" s="873">
        <v>68.2</v>
      </c>
      <c r="S1381" s="760">
        <f>N1381*R1381</f>
        <v>545.6</v>
      </c>
      <c r="T1381" s="786"/>
      <c r="U1381" s="960"/>
      <c r="W1381" s="686"/>
    </row>
    <row r="1382" spans="1:23" ht="21" customHeight="1">
      <c r="B1382" s="686" t="s">
        <v>2039</v>
      </c>
      <c r="C1382" s="782" t="s">
        <v>2039</v>
      </c>
      <c r="D1382" s="783" t="s">
        <v>372</v>
      </c>
      <c r="E1382" s="784" t="s">
        <v>372</v>
      </c>
      <c r="F1382" s="681">
        <v>15</v>
      </c>
      <c r="G1382" s="682" t="s">
        <v>227</v>
      </c>
      <c r="H1382" s="682">
        <v>10</v>
      </c>
      <c r="I1382" s="682" t="s">
        <v>227</v>
      </c>
      <c r="J1382" s="682"/>
      <c r="K1382" s="682"/>
      <c r="L1382" s="683">
        <v>90</v>
      </c>
      <c r="M1382" s="684"/>
      <c r="N1382" s="758">
        <v>2</v>
      </c>
      <c r="O1382" s="991">
        <v>2</v>
      </c>
      <c r="P1382" s="991">
        <f t="shared" si="142"/>
        <v>0</v>
      </c>
      <c r="Q1382" s="787"/>
      <c r="R1382" s="873">
        <v>1575</v>
      </c>
      <c r="S1382" s="760">
        <f>N1382*R1382</f>
        <v>3150</v>
      </c>
      <c r="T1382" s="786"/>
      <c r="U1382" s="960"/>
      <c r="W1382" s="686"/>
    </row>
    <row r="1383" spans="1:23" ht="21" customHeight="1">
      <c r="A1383" s="686" t="s">
        <v>1254</v>
      </c>
      <c r="B1383" s="686" t="s">
        <v>2040</v>
      </c>
      <c r="C1383" s="782" t="s">
        <v>2040</v>
      </c>
      <c r="D1383" s="783" t="s">
        <v>2040</v>
      </c>
      <c r="E1383" s="784" t="s">
        <v>797</v>
      </c>
      <c r="F1383" s="681">
        <v>65</v>
      </c>
      <c r="G1383" s="682" t="s">
        <v>227</v>
      </c>
      <c r="H1383" s="682"/>
      <c r="I1383" s="682"/>
      <c r="J1383" s="682"/>
      <c r="K1383" s="682"/>
      <c r="L1383" s="683">
        <v>4550</v>
      </c>
      <c r="M1383" s="684"/>
      <c r="N1383" s="758">
        <v>1</v>
      </c>
      <c r="O1383" s="991">
        <v>1</v>
      </c>
      <c r="P1383" s="991">
        <f t="shared" si="142"/>
        <v>0</v>
      </c>
      <c r="Q1383" s="785">
        <f>3.14156295*(F1383/2)^2*L1383*0.00000785*N1383</f>
        <v>118.52051824162265</v>
      </c>
      <c r="R1383" s="873">
        <v>990</v>
      </c>
      <c r="S1383" s="760">
        <f>Q1383*R1383</f>
        <v>117335.31305920643</v>
      </c>
      <c r="T1383" s="786"/>
      <c r="U1383" s="960"/>
      <c r="W1383" s="686"/>
    </row>
    <row r="1384" spans="1:23" ht="21" customHeight="1">
      <c r="B1384" s="686" t="s">
        <v>2040</v>
      </c>
      <c r="C1384" s="782" t="s">
        <v>2040</v>
      </c>
      <c r="D1384" s="783" t="s">
        <v>1897</v>
      </c>
      <c r="E1384" s="784" t="s">
        <v>802</v>
      </c>
      <c r="F1384" s="681" t="s">
        <v>605</v>
      </c>
      <c r="G1384" s="682"/>
      <c r="H1384" s="682"/>
      <c r="I1384" s="682"/>
      <c r="J1384" s="682"/>
      <c r="K1384" s="682"/>
      <c r="L1384" s="683"/>
      <c r="M1384" s="684"/>
      <c r="N1384" s="758">
        <v>6</v>
      </c>
      <c r="O1384" s="991">
        <v>6</v>
      </c>
      <c r="P1384" s="991">
        <f t="shared" si="142"/>
        <v>0</v>
      </c>
      <c r="Q1384" s="787"/>
      <c r="R1384" s="873">
        <v>46734</v>
      </c>
      <c r="S1384" s="760">
        <f t="shared" ref="S1384:S1394" si="145">N1384*R1384</f>
        <v>280404</v>
      </c>
      <c r="T1384" s="786"/>
      <c r="U1384" s="960"/>
      <c r="W1384" s="686"/>
    </row>
    <row r="1385" spans="1:23" ht="21" customHeight="1">
      <c r="A1385" s="686" t="s">
        <v>1398</v>
      </c>
      <c r="B1385" s="686" t="s">
        <v>2040</v>
      </c>
      <c r="C1385" s="782" t="s">
        <v>2040</v>
      </c>
      <c r="D1385" s="783" t="s">
        <v>1985</v>
      </c>
      <c r="E1385" s="784" t="s">
        <v>798</v>
      </c>
      <c r="F1385" s="681" t="s">
        <v>597</v>
      </c>
      <c r="G1385" s="682" t="s">
        <v>227</v>
      </c>
      <c r="H1385" s="682" t="s">
        <v>396</v>
      </c>
      <c r="I1385" s="682"/>
      <c r="J1385" s="682"/>
      <c r="K1385" s="682"/>
      <c r="L1385" s="683"/>
      <c r="M1385" s="684"/>
      <c r="N1385" s="758">
        <v>16</v>
      </c>
      <c r="O1385" s="991">
        <v>16</v>
      </c>
      <c r="P1385" s="991">
        <f t="shared" si="142"/>
        <v>0</v>
      </c>
      <c r="Q1385" s="787"/>
      <c r="R1385" s="873">
        <v>680.9</v>
      </c>
      <c r="S1385" s="760">
        <f t="shared" si="145"/>
        <v>10894.4</v>
      </c>
      <c r="T1385" s="786"/>
      <c r="U1385" s="960"/>
      <c r="W1385" s="686"/>
    </row>
    <row r="1386" spans="1:23" ht="21" customHeight="1">
      <c r="A1386" s="686" t="s">
        <v>1396</v>
      </c>
      <c r="B1386" s="686" t="s">
        <v>2040</v>
      </c>
      <c r="C1386" s="782" t="s">
        <v>2040</v>
      </c>
      <c r="D1386" s="783" t="s">
        <v>799</v>
      </c>
      <c r="E1386" s="784" t="s">
        <v>799</v>
      </c>
      <c r="F1386" s="681" t="s">
        <v>597</v>
      </c>
      <c r="G1386" s="682"/>
      <c r="H1386" s="682"/>
      <c r="I1386" s="682"/>
      <c r="J1386" s="682"/>
      <c r="K1386" s="682"/>
      <c r="L1386" s="683"/>
      <c r="M1386" s="684"/>
      <c r="N1386" s="758">
        <v>16</v>
      </c>
      <c r="O1386" s="991">
        <v>16</v>
      </c>
      <c r="P1386" s="991">
        <f t="shared" si="142"/>
        <v>0</v>
      </c>
      <c r="Q1386" s="787"/>
      <c r="R1386" s="873">
        <v>121</v>
      </c>
      <c r="S1386" s="760">
        <f t="shared" si="145"/>
        <v>1936</v>
      </c>
      <c r="T1386" s="786"/>
      <c r="U1386" s="960"/>
      <c r="W1386" s="686"/>
    </row>
    <row r="1387" spans="1:23" ht="21" customHeight="1">
      <c r="A1387" s="686" t="s">
        <v>1397</v>
      </c>
      <c r="B1387" s="686" t="s">
        <v>2040</v>
      </c>
      <c r="C1387" s="782" t="s">
        <v>2040</v>
      </c>
      <c r="D1387" s="783" t="s">
        <v>800</v>
      </c>
      <c r="E1387" s="784" t="s">
        <v>800</v>
      </c>
      <c r="F1387" s="681" t="s">
        <v>597</v>
      </c>
      <c r="G1387" s="682"/>
      <c r="H1387" s="682"/>
      <c r="I1387" s="682"/>
      <c r="J1387" s="682"/>
      <c r="K1387" s="682"/>
      <c r="L1387" s="683"/>
      <c r="M1387" s="684"/>
      <c r="N1387" s="758">
        <v>16</v>
      </c>
      <c r="O1387" s="991">
        <v>16</v>
      </c>
      <c r="P1387" s="991">
        <f t="shared" si="142"/>
        <v>0</v>
      </c>
      <c r="Q1387" s="787"/>
      <c r="R1387" s="873">
        <v>40.1</v>
      </c>
      <c r="S1387" s="760">
        <f t="shared" si="145"/>
        <v>641.6</v>
      </c>
      <c r="T1387" s="786"/>
      <c r="U1387" s="960"/>
      <c r="W1387" s="686"/>
    </row>
    <row r="1388" spans="1:23" ht="21" customHeight="1">
      <c r="B1388" s="686" t="s">
        <v>2040</v>
      </c>
      <c r="C1388" s="782" t="s">
        <v>2040</v>
      </c>
      <c r="D1388" s="783" t="s">
        <v>801</v>
      </c>
      <c r="E1388" s="784" t="s">
        <v>801</v>
      </c>
      <c r="F1388" s="681" t="s">
        <v>597</v>
      </c>
      <c r="G1388" s="682"/>
      <c r="H1388" s="682"/>
      <c r="I1388" s="682"/>
      <c r="J1388" s="682"/>
      <c r="K1388" s="682"/>
      <c r="L1388" s="683"/>
      <c r="M1388" s="684"/>
      <c r="N1388" s="758">
        <v>16</v>
      </c>
      <c r="O1388" s="991">
        <v>16</v>
      </c>
      <c r="P1388" s="991">
        <f t="shared" si="142"/>
        <v>0</v>
      </c>
      <c r="Q1388" s="787"/>
      <c r="R1388" s="873">
        <v>92</v>
      </c>
      <c r="S1388" s="760">
        <f t="shared" si="145"/>
        <v>1472</v>
      </c>
      <c r="T1388" s="786"/>
      <c r="U1388" s="960"/>
      <c r="W1388" s="686"/>
    </row>
    <row r="1389" spans="1:23" ht="21" customHeight="1">
      <c r="B1389" s="686" t="s">
        <v>2040</v>
      </c>
      <c r="C1389" s="782" t="s">
        <v>2040</v>
      </c>
      <c r="D1389" s="783" t="s">
        <v>1897</v>
      </c>
      <c r="E1389" s="784" t="s">
        <v>802</v>
      </c>
      <c r="F1389" s="681" t="s">
        <v>606</v>
      </c>
      <c r="G1389" s="682"/>
      <c r="H1389" s="682"/>
      <c r="I1389" s="682"/>
      <c r="J1389" s="682"/>
      <c r="K1389" s="682"/>
      <c r="L1389" s="683"/>
      <c r="M1389" s="684"/>
      <c r="N1389" s="758">
        <v>1</v>
      </c>
      <c r="O1389" s="991">
        <v>1</v>
      </c>
      <c r="P1389" s="991">
        <f t="shared" si="142"/>
        <v>0</v>
      </c>
      <c r="Q1389" s="787"/>
      <c r="R1389" s="873">
        <v>119814</v>
      </c>
      <c r="S1389" s="760">
        <f t="shared" si="145"/>
        <v>119814</v>
      </c>
      <c r="T1389" s="786"/>
      <c r="U1389" s="960"/>
      <c r="W1389" s="686"/>
    </row>
    <row r="1390" spans="1:23" ht="21" customHeight="1">
      <c r="A1390" s="686" t="s">
        <v>1402</v>
      </c>
      <c r="B1390" s="686" t="s">
        <v>2040</v>
      </c>
      <c r="C1390" s="782" t="s">
        <v>2040</v>
      </c>
      <c r="D1390" s="783" t="s">
        <v>1985</v>
      </c>
      <c r="E1390" s="784" t="s">
        <v>798</v>
      </c>
      <c r="F1390" s="681" t="s">
        <v>347</v>
      </c>
      <c r="G1390" s="682" t="s">
        <v>227</v>
      </c>
      <c r="H1390" s="682" t="s">
        <v>364</v>
      </c>
      <c r="I1390" s="682"/>
      <c r="J1390" s="682"/>
      <c r="K1390" s="682"/>
      <c r="L1390" s="683"/>
      <c r="M1390" s="684"/>
      <c r="N1390" s="758">
        <v>4</v>
      </c>
      <c r="O1390" s="991">
        <v>4</v>
      </c>
      <c r="P1390" s="991">
        <f t="shared" si="142"/>
        <v>0</v>
      </c>
      <c r="Q1390" s="787"/>
      <c r="R1390" s="873">
        <v>327.8</v>
      </c>
      <c r="S1390" s="760">
        <f t="shared" si="145"/>
        <v>1311.2</v>
      </c>
      <c r="T1390" s="786"/>
      <c r="U1390" s="960"/>
      <c r="W1390" s="686"/>
    </row>
    <row r="1391" spans="1:23" ht="21" customHeight="1">
      <c r="A1391" s="686" t="s">
        <v>1390</v>
      </c>
      <c r="B1391" s="686" t="s">
        <v>2040</v>
      </c>
      <c r="C1391" s="782" t="s">
        <v>2040</v>
      </c>
      <c r="D1391" s="783" t="s">
        <v>799</v>
      </c>
      <c r="E1391" s="784" t="s">
        <v>799</v>
      </c>
      <c r="F1391" s="681" t="s">
        <v>347</v>
      </c>
      <c r="G1391" s="682"/>
      <c r="H1391" s="682"/>
      <c r="I1391" s="682"/>
      <c r="J1391" s="682"/>
      <c r="K1391" s="682"/>
      <c r="L1391" s="683"/>
      <c r="M1391" s="684"/>
      <c r="N1391" s="758">
        <v>4</v>
      </c>
      <c r="O1391" s="991">
        <v>4</v>
      </c>
      <c r="P1391" s="991">
        <f t="shared" si="142"/>
        <v>0</v>
      </c>
      <c r="Q1391" s="787"/>
      <c r="R1391" s="873">
        <v>83.6</v>
      </c>
      <c r="S1391" s="760">
        <f t="shared" si="145"/>
        <v>334.4</v>
      </c>
      <c r="T1391" s="786"/>
      <c r="U1391" s="960"/>
      <c r="W1391" s="686"/>
    </row>
    <row r="1392" spans="1:23" ht="21" customHeight="1">
      <c r="A1392" s="686" t="s">
        <v>1251</v>
      </c>
      <c r="B1392" s="686" t="s">
        <v>2040</v>
      </c>
      <c r="C1392" s="782" t="s">
        <v>2040</v>
      </c>
      <c r="D1392" s="783" t="s">
        <v>800</v>
      </c>
      <c r="E1392" s="784" t="s">
        <v>800</v>
      </c>
      <c r="F1392" s="681" t="s">
        <v>347</v>
      </c>
      <c r="G1392" s="682"/>
      <c r="H1392" s="682"/>
      <c r="I1392" s="682"/>
      <c r="J1392" s="682"/>
      <c r="K1392" s="682"/>
      <c r="L1392" s="683"/>
      <c r="M1392" s="684"/>
      <c r="N1392" s="758">
        <v>4</v>
      </c>
      <c r="O1392" s="991">
        <v>4</v>
      </c>
      <c r="P1392" s="991">
        <f t="shared" si="142"/>
        <v>0</v>
      </c>
      <c r="Q1392" s="787"/>
      <c r="R1392" s="873">
        <v>32</v>
      </c>
      <c r="S1392" s="760">
        <f t="shared" si="145"/>
        <v>128</v>
      </c>
      <c r="T1392" s="786"/>
      <c r="U1392" s="960"/>
      <c r="W1392" s="686"/>
    </row>
    <row r="1393" spans="1:23" ht="21" customHeight="1">
      <c r="A1393" s="686" t="s">
        <v>1391</v>
      </c>
      <c r="B1393" s="686" t="s">
        <v>2040</v>
      </c>
      <c r="C1393" s="782" t="s">
        <v>2040</v>
      </c>
      <c r="D1393" s="783" t="s">
        <v>801</v>
      </c>
      <c r="E1393" s="784" t="s">
        <v>801</v>
      </c>
      <c r="F1393" s="681" t="s">
        <v>347</v>
      </c>
      <c r="G1393" s="682"/>
      <c r="H1393" s="682"/>
      <c r="I1393" s="682"/>
      <c r="J1393" s="682"/>
      <c r="K1393" s="682"/>
      <c r="L1393" s="683"/>
      <c r="M1393" s="684"/>
      <c r="N1393" s="758">
        <v>8</v>
      </c>
      <c r="O1393" s="991">
        <v>8</v>
      </c>
      <c r="P1393" s="991">
        <f t="shared" si="142"/>
        <v>0</v>
      </c>
      <c r="Q1393" s="787"/>
      <c r="R1393" s="873">
        <v>41.2</v>
      </c>
      <c r="S1393" s="760">
        <f t="shared" si="145"/>
        <v>329.6</v>
      </c>
      <c r="T1393" s="786"/>
      <c r="U1393" s="960"/>
      <c r="W1393" s="686"/>
    </row>
    <row r="1394" spans="1:23" ht="21" customHeight="1">
      <c r="B1394" s="686" t="s">
        <v>2040</v>
      </c>
      <c r="C1394" s="782" t="s">
        <v>2040</v>
      </c>
      <c r="D1394" s="783" t="s">
        <v>1832</v>
      </c>
      <c r="E1394" s="784" t="s">
        <v>805</v>
      </c>
      <c r="F1394" s="681" t="s">
        <v>383</v>
      </c>
      <c r="G1394" s="682" t="s">
        <v>227</v>
      </c>
      <c r="H1394" s="682" t="s">
        <v>588</v>
      </c>
      <c r="I1394" s="682"/>
      <c r="J1394" s="682"/>
      <c r="K1394" s="682"/>
      <c r="L1394" s="683"/>
      <c r="M1394" s="684"/>
      <c r="N1394" s="758">
        <v>2</v>
      </c>
      <c r="O1394" s="991">
        <v>2</v>
      </c>
      <c r="P1394" s="991">
        <f t="shared" si="142"/>
        <v>0</v>
      </c>
      <c r="Q1394" s="858" t="s">
        <v>806</v>
      </c>
      <c r="R1394" s="873">
        <v>151870</v>
      </c>
      <c r="S1394" s="760">
        <f t="shared" si="145"/>
        <v>303740</v>
      </c>
      <c r="T1394" s="786"/>
      <c r="U1394" s="960"/>
      <c r="W1394" s="686"/>
    </row>
    <row r="1395" spans="1:23" ht="21" customHeight="1">
      <c r="A1395" s="686" t="s">
        <v>1284</v>
      </c>
      <c r="B1395" s="686" t="s">
        <v>2040</v>
      </c>
      <c r="C1395" s="782" t="s">
        <v>2040</v>
      </c>
      <c r="D1395" s="783" t="s">
        <v>1990</v>
      </c>
      <c r="E1395" s="784" t="s">
        <v>797</v>
      </c>
      <c r="F1395" s="681">
        <v>110</v>
      </c>
      <c r="G1395" s="682"/>
      <c r="H1395" s="682"/>
      <c r="I1395" s="682"/>
      <c r="J1395" s="682"/>
      <c r="K1395" s="682"/>
      <c r="L1395" s="683">
        <v>125</v>
      </c>
      <c r="M1395" s="684"/>
      <c r="N1395" s="758">
        <v>2</v>
      </c>
      <c r="O1395" s="991">
        <v>2</v>
      </c>
      <c r="P1395" s="991">
        <f t="shared" si="142"/>
        <v>0</v>
      </c>
      <c r="Q1395" s="785">
        <f>3.14156295*(F1395/2)^2*L1395*0.00000785*N1395</f>
        <v>18.650084800359373</v>
      </c>
      <c r="R1395" s="873">
        <v>990</v>
      </c>
      <c r="S1395" s="760">
        <f>Q1395*R1395</f>
        <v>18463.583952355781</v>
      </c>
      <c r="T1395" s="786"/>
      <c r="U1395" s="960"/>
      <c r="W1395" s="686"/>
    </row>
    <row r="1396" spans="1:23" ht="21" customHeight="1">
      <c r="A1396" s="686" t="s">
        <v>1324</v>
      </c>
      <c r="B1396" s="686" t="s">
        <v>2040</v>
      </c>
      <c r="C1396" s="782" t="s">
        <v>2040</v>
      </c>
      <c r="D1396" s="783" t="s">
        <v>1990</v>
      </c>
      <c r="E1396" s="784" t="s">
        <v>795</v>
      </c>
      <c r="F1396" s="681">
        <v>19</v>
      </c>
      <c r="G1396" s="682"/>
      <c r="H1396" s="682">
        <v>200</v>
      </c>
      <c r="I1396" s="682"/>
      <c r="J1396" s="682"/>
      <c r="K1396" s="682"/>
      <c r="L1396" s="683">
        <v>200</v>
      </c>
      <c r="M1396" s="684"/>
      <c r="N1396" s="758">
        <f>N1395</f>
        <v>2</v>
      </c>
      <c r="O1396" s="991">
        <v>2</v>
      </c>
      <c r="P1396" s="991">
        <f t="shared" si="142"/>
        <v>0</v>
      </c>
      <c r="Q1396" s="785">
        <f>F1396*H1396*L1396*0.00000785*N1396</f>
        <v>11.931999999999999</v>
      </c>
      <c r="R1396" s="873">
        <v>1044</v>
      </c>
      <c r="S1396" s="760">
        <f>Q1396*R1396</f>
        <v>12457.007999999998</v>
      </c>
      <c r="T1396" s="786"/>
      <c r="U1396" s="960"/>
      <c r="W1396" s="686"/>
    </row>
    <row r="1397" spans="1:23" ht="21" customHeight="1">
      <c r="A1397" s="686" t="s">
        <v>1303</v>
      </c>
      <c r="B1397" s="686" t="s">
        <v>2040</v>
      </c>
      <c r="C1397" s="782" t="s">
        <v>2040</v>
      </c>
      <c r="D1397" s="783" t="s">
        <v>1990</v>
      </c>
      <c r="E1397" s="784" t="s">
        <v>798</v>
      </c>
      <c r="F1397" s="681" t="s">
        <v>330</v>
      </c>
      <c r="G1397" s="682" t="s">
        <v>227</v>
      </c>
      <c r="H1397" s="682" t="s">
        <v>357</v>
      </c>
      <c r="I1397" s="682"/>
      <c r="J1397" s="682"/>
      <c r="K1397" s="682"/>
      <c r="L1397" s="683"/>
      <c r="M1397" s="684"/>
      <c r="N1397" s="758">
        <f>N1394*5</f>
        <v>10</v>
      </c>
      <c r="O1397" s="991">
        <v>10</v>
      </c>
      <c r="P1397" s="991">
        <f t="shared" si="142"/>
        <v>0</v>
      </c>
      <c r="Q1397" s="787"/>
      <c r="R1397" s="873">
        <v>463</v>
      </c>
      <c r="S1397" s="760">
        <f t="shared" ref="S1397:S1421" si="146">N1397*R1397</f>
        <v>4630</v>
      </c>
      <c r="T1397" s="786"/>
      <c r="U1397" s="960"/>
      <c r="W1397" s="686"/>
    </row>
    <row r="1398" spans="1:23" ht="21" customHeight="1">
      <c r="A1398" s="686" t="s">
        <v>1233</v>
      </c>
      <c r="B1398" s="686" t="s">
        <v>2040</v>
      </c>
      <c r="C1398" s="782" t="s">
        <v>2040</v>
      </c>
      <c r="D1398" s="783" t="s">
        <v>1990</v>
      </c>
      <c r="E1398" s="784" t="s">
        <v>800</v>
      </c>
      <c r="F1398" s="681" t="s">
        <v>330</v>
      </c>
      <c r="G1398" s="682"/>
      <c r="H1398" s="682"/>
      <c r="I1398" s="682"/>
      <c r="J1398" s="682"/>
      <c r="K1398" s="682"/>
      <c r="L1398" s="683"/>
      <c r="M1398" s="684"/>
      <c r="N1398" s="758">
        <f>N1397</f>
        <v>10</v>
      </c>
      <c r="O1398" s="991">
        <v>10</v>
      </c>
      <c r="P1398" s="991">
        <f t="shared" si="142"/>
        <v>0</v>
      </c>
      <c r="Q1398" s="787"/>
      <c r="R1398" s="873">
        <v>14</v>
      </c>
      <c r="S1398" s="760">
        <f t="shared" si="146"/>
        <v>140</v>
      </c>
      <c r="T1398" s="786"/>
      <c r="U1398" s="960"/>
      <c r="W1398" s="686"/>
    </row>
    <row r="1399" spans="1:23" ht="21" customHeight="1">
      <c r="A1399" s="686" t="s">
        <v>1326</v>
      </c>
      <c r="B1399" s="686" t="s">
        <v>2040</v>
      </c>
      <c r="C1399" s="782" t="s">
        <v>2040</v>
      </c>
      <c r="D1399" s="783" t="s">
        <v>1990</v>
      </c>
      <c r="E1399" s="784" t="s">
        <v>801</v>
      </c>
      <c r="F1399" s="681" t="s">
        <v>330</v>
      </c>
      <c r="G1399" s="682"/>
      <c r="H1399" s="682"/>
      <c r="I1399" s="682"/>
      <c r="J1399" s="682"/>
      <c r="K1399" s="682"/>
      <c r="L1399" s="683"/>
      <c r="M1399" s="684"/>
      <c r="N1399" s="758">
        <f>N1397</f>
        <v>10</v>
      </c>
      <c r="O1399" s="991">
        <v>10</v>
      </c>
      <c r="P1399" s="991">
        <f t="shared" si="142"/>
        <v>0</v>
      </c>
      <c r="Q1399" s="787"/>
      <c r="R1399" s="873">
        <v>22.9</v>
      </c>
      <c r="S1399" s="760">
        <f t="shared" si="146"/>
        <v>229</v>
      </c>
      <c r="T1399" s="786"/>
      <c r="U1399" s="960"/>
      <c r="W1399" s="686"/>
    </row>
    <row r="1400" spans="1:23" ht="21" customHeight="1">
      <c r="A1400" s="686" t="s">
        <v>1387</v>
      </c>
      <c r="B1400" s="686" t="s">
        <v>2040</v>
      </c>
      <c r="C1400" s="782" t="s">
        <v>2040</v>
      </c>
      <c r="D1400" s="783" t="s">
        <v>1990</v>
      </c>
      <c r="E1400" s="784" t="s">
        <v>798</v>
      </c>
      <c r="F1400" s="681" t="s">
        <v>330</v>
      </c>
      <c r="G1400" s="682" t="s">
        <v>227</v>
      </c>
      <c r="H1400" s="682" t="s">
        <v>585</v>
      </c>
      <c r="I1400" s="682"/>
      <c r="J1400" s="682"/>
      <c r="K1400" s="682"/>
      <c r="L1400" s="683"/>
      <c r="M1400" s="684"/>
      <c r="N1400" s="758">
        <f>N1394*2</f>
        <v>4</v>
      </c>
      <c r="O1400" s="991">
        <v>4</v>
      </c>
      <c r="P1400" s="991">
        <f t="shared" si="142"/>
        <v>0</v>
      </c>
      <c r="Q1400" s="787"/>
      <c r="R1400" s="873">
        <v>216.7</v>
      </c>
      <c r="S1400" s="760">
        <f t="shared" si="146"/>
        <v>866.8</v>
      </c>
      <c r="T1400" s="786"/>
      <c r="U1400" s="960"/>
      <c r="W1400" s="686"/>
    </row>
    <row r="1401" spans="1:23" ht="21" customHeight="1">
      <c r="B1401" s="686" t="s">
        <v>2040</v>
      </c>
      <c r="C1401" s="782" t="s">
        <v>2040</v>
      </c>
      <c r="D1401" s="783" t="s">
        <v>372</v>
      </c>
      <c r="E1401" s="784" t="s">
        <v>372</v>
      </c>
      <c r="F1401" s="681">
        <v>15</v>
      </c>
      <c r="G1401" s="682" t="s">
        <v>227</v>
      </c>
      <c r="H1401" s="682">
        <v>10</v>
      </c>
      <c r="I1401" s="682" t="s">
        <v>227</v>
      </c>
      <c r="J1401" s="682"/>
      <c r="K1401" s="682"/>
      <c r="L1401" s="683">
        <v>80</v>
      </c>
      <c r="M1401" s="684"/>
      <c r="N1401" s="758">
        <v>2</v>
      </c>
      <c r="O1401" s="991">
        <v>2</v>
      </c>
      <c r="P1401" s="991">
        <f t="shared" si="142"/>
        <v>0</v>
      </c>
      <c r="Q1401" s="787"/>
      <c r="R1401" s="873">
        <v>1400</v>
      </c>
      <c r="S1401" s="760">
        <f t="shared" si="146"/>
        <v>2800</v>
      </c>
      <c r="T1401" s="786"/>
      <c r="U1401" s="960"/>
      <c r="W1401" s="686"/>
    </row>
    <row r="1402" spans="1:23" ht="21" customHeight="1">
      <c r="B1402" s="686" t="s">
        <v>2040</v>
      </c>
      <c r="C1402" s="782" t="s">
        <v>2040</v>
      </c>
      <c r="D1402" s="783" t="s">
        <v>1951</v>
      </c>
      <c r="E1402" s="784" t="s">
        <v>1951</v>
      </c>
      <c r="F1402" s="681" t="s">
        <v>1689</v>
      </c>
      <c r="G1402" s="682"/>
      <c r="H1402" s="682"/>
      <c r="I1402" s="682"/>
      <c r="J1402" s="682"/>
      <c r="K1402" s="682"/>
      <c r="L1402" s="683"/>
      <c r="M1402" s="684"/>
      <c r="N1402" s="758">
        <v>1</v>
      </c>
      <c r="O1402" s="991">
        <v>1</v>
      </c>
      <c r="P1402" s="991">
        <f t="shared" si="142"/>
        <v>0</v>
      </c>
      <c r="Q1402" s="858" t="s">
        <v>806</v>
      </c>
      <c r="R1402" s="873">
        <v>752860</v>
      </c>
      <c r="S1402" s="760">
        <f t="shared" si="146"/>
        <v>752860</v>
      </c>
      <c r="T1402" s="786"/>
      <c r="U1402" s="960"/>
      <c r="W1402" s="686"/>
    </row>
    <row r="1403" spans="1:23" ht="21" customHeight="1">
      <c r="A1403" s="686" t="s">
        <v>1253</v>
      </c>
      <c r="B1403" s="686" t="s">
        <v>2040</v>
      </c>
      <c r="C1403" s="782" t="s">
        <v>2040</v>
      </c>
      <c r="D1403" s="783" t="s">
        <v>804</v>
      </c>
      <c r="E1403" s="784" t="s">
        <v>807</v>
      </c>
      <c r="F1403" s="681" t="s">
        <v>330</v>
      </c>
      <c r="G1403" s="682" t="s">
        <v>227</v>
      </c>
      <c r="H1403" s="682" t="s">
        <v>348</v>
      </c>
      <c r="I1403" s="682"/>
      <c r="J1403" s="682"/>
      <c r="K1403" s="682"/>
      <c r="L1403" s="683"/>
      <c r="M1403" s="684"/>
      <c r="N1403" s="758">
        <v>2</v>
      </c>
      <c r="O1403" s="991">
        <v>2</v>
      </c>
      <c r="P1403" s="991">
        <f t="shared" si="142"/>
        <v>0</v>
      </c>
      <c r="Q1403" s="787"/>
      <c r="R1403" s="873">
        <v>68.2</v>
      </c>
      <c r="S1403" s="760">
        <f t="shared" si="146"/>
        <v>136.4</v>
      </c>
      <c r="T1403" s="786"/>
      <c r="U1403" s="960"/>
      <c r="W1403" s="686"/>
    </row>
    <row r="1404" spans="1:23" ht="21" customHeight="1">
      <c r="B1404" s="686" t="s">
        <v>2040</v>
      </c>
      <c r="C1404" s="782" t="s">
        <v>2040</v>
      </c>
      <c r="D1404" s="783" t="s">
        <v>372</v>
      </c>
      <c r="E1404" s="784" t="s">
        <v>372</v>
      </c>
      <c r="F1404" s="681">
        <v>15</v>
      </c>
      <c r="G1404" s="682" t="s">
        <v>227</v>
      </c>
      <c r="H1404" s="682">
        <v>10</v>
      </c>
      <c r="I1404" s="682" t="s">
        <v>227</v>
      </c>
      <c r="J1404" s="682"/>
      <c r="K1404" s="682"/>
      <c r="L1404" s="683">
        <v>90</v>
      </c>
      <c r="M1404" s="684"/>
      <c r="N1404" s="758">
        <v>1</v>
      </c>
      <c r="O1404" s="991">
        <v>1</v>
      </c>
      <c r="P1404" s="991">
        <f t="shared" ref="P1404:P1467" si="147">N1404-O1404</f>
        <v>0</v>
      </c>
      <c r="Q1404" s="787"/>
      <c r="R1404" s="873">
        <v>1575</v>
      </c>
      <c r="S1404" s="760">
        <f t="shared" si="146"/>
        <v>1575</v>
      </c>
      <c r="T1404" s="786"/>
      <c r="U1404" s="960"/>
      <c r="W1404" s="686"/>
    </row>
    <row r="1405" spans="1:23" ht="21" customHeight="1">
      <c r="B1405" s="686" t="s">
        <v>2041</v>
      </c>
      <c r="C1405" s="782" t="s">
        <v>2041</v>
      </c>
      <c r="D1405" s="783" t="s">
        <v>2041</v>
      </c>
      <c r="E1405" s="784" t="s">
        <v>797</v>
      </c>
      <c r="F1405" s="681">
        <v>65</v>
      </c>
      <c r="G1405" s="682" t="s">
        <v>227</v>
      </c>
      <c r="H1405" s="682"/>
      <c r="I1405" s="682"/>
      <c r="J1405" s="682"/>
      <c r="K1405" s="682"/>
      <c r="L1405" s="683">
        <v>2560</v>
      </c>
      <c r="M1405" s="684"/>
      <c r="N1405" s="758">
        <v>1</v>
      </c>
      <c r="O1405" s="991">
        <v>1</v>
      </c>
      <c r="P1405" s="991">
        <f t="shared" si="147"/>
        <v>0</v>
      </c>
      <c r="Q1405" s="785">
        <f>3.14156295*(F1405/2)^2*L1405*0.00000785*N1405</f>
        <v>66.684071801879995</v>
      </c>
      <c r="R1405" s="873">
        <v>131385</v>
      </c>
      <c r="S1405" s="760">
        <f t="shared" si="146"/>
        <v>131385</v>
      </c>
      <c r="T1405" s="786"/>
      <c r="U1405" s="960"/>
      <c r="W1405" s="686"/>
    </row>
    <row r="1406" spans="1:23" ht="21" customHeight="1">
      <c r="B1406" s="686" t="s">
        <v>2041</v>
      </c>
      <c r="C1406" s="782" t="s">
        <v>2041</v>
      </c>
      <c r="D1406" s="783" t="s">
        <v>1897</v>
      </c>
      <c r="E1406" s="784" t="s">
        <v>802</v>
      </c>
      <c r="F1406" s="681" t="s">
        <v>1521</v>
      </c>
      <c r="G1406" s="682"/>
      <c r="H1406" s="682"/>
      <c r="I1406" s="682"/>
      <c r="J1406" s="682"/>
      <c r="K1406" s="682"/>
      <c r="L1406" s="683"/>
      <c r="M1406" s="684"/>
      <c r="N1406" s="758">
        <v>2</v>
      </c>
      <c r="O1406" s="991">
        <v>2</v>
      </c>
      <c r="P1406" s="991">
        <f t="shared" si="147"/>
        <v>0</v>
      </c>
      <c r="Q1406" s="785"/>
      <c r="R1406" s="873">
        <v>59222</v>
      </c>
      <c r="S1406" s="760">
        <f t="shared" si="146"/>
        <v>118444</v>
      </c>
      <c r="T1406" s="786"/>
      <c r="U1406" s="960"/>
      <c r="W1406" s="686"/>
    </row>
    <row r="1407" spans="1:23" ht="21" customHeight="1">
      <c r="B1407" s="686" t="s">
        <v>2041</v>
      </c>
      <c r="C1407" s="782" t="s">
        <v>2041</v>
      </c>
      <c r="D1407" s="783" t="s">
        <v>1985</v>
      </c>
      <c r="E1407" s="784" t="s">
        <v>798</v>
      </c>
      <c r="F1407" s="681" t="s">
        <v>597</v>
      </c>
      <c r="G1407" s="682" t="s">
        <v>227</v>
      </c>
      <c r="H1407" s="682" t="s">
        <v>396</v>
      </c>
      <c r="I1407" s="682"/>
      <c r="J1407" s="682"/>
      <c r="K1407" s="682"/>
      <c r="L1407" s="683"/>
      <c r="M1407" s="684"/>
      <c r="N1407" s="758">
        <f>N1406*4</f>
        <v>8</v>
      </c>
      <c r="O1407" s="991">
        <v>8</v>
      </c>
      <c r="P1407" s="991">
        <f t="shared" si="147"/>
        <v>0</v>
      </c>
      <c r="Q1407" s="785"/>
      <c r="R1407" s="873">
        <v>809</v>
      </c>
      <c r="S1407" s="760">
        <f t="shared" si="146"/>
        <v>6472</v>
      </c>
      <c r="T1407" s="786"/>
      <c r="U1407" s="960"/>
      <c r="W1407" s="686"/>
    </row>
    <row r="1408" spans="1:23" ht="21" customHeight="1">
      <c r="A1408" s="686" t="s">
        <v>1396</v>
      </c>
      <c r="B1408" s="686" t="s">
        <v>2041</v>
      </c>
      <c r="C1408" s="782" t="s">
        <v>2041</v>
      </c>
      <c r="D1408" s="783" t="s">
        <v>799</v>
      </c>
      <c r="E1408" s="784" t="s">
        <v>799</v>
      </c>
      <c r="F1408" s="681" t="s">
        <v>597</v>
      </c>
      <c r="G1408" s="682"/>
      <c r="H1408" s="682"/>
      <c r="I1408" s="682"/>
      <c r="J1408" s="682"/>
      <c r="K1408" s="682"/>
      <c r="L1408" s="683"/>
      <c r="M1408" s="684"/>
      <c r="N1408" s="758">
        <f>N1407</f>
        <v>8</v>
      </c>
      <c r="O1408" s="991">
        <v>8</v>
      </c>
      <c r="P1408" s="991">
        <f t="shared" si="147"/>
        <v>0</v>
      </c>
      <c r="Q1408" s="785"/>
      <c r="R1408" s="873">
        <v>121</v>
      </c>
      <c r="S1408" s="760">
        <f t="shared" si="146"/>
        <v>968</v>
      </c>
      <c r="T1408" s="786"/>
      <c r="U1408" s="960"/>
      <c r="W1408" s="686"/>
    </row>
    <row r="1409" spans="1:23" ht="21" customHeight="1">
      <c r="B1409" s="686" t="s">
        <v>2041</v>
      </c>
      <c r="C1409" s="782" t="s">
        <v>2041</v>
      </c>
      <c r="D1409" s="783" t="s">
        <v>800</v>
      </c>
      <c r="E1409" s="784" t="s">
        <v>800</v>
      </c>
      <c r="F1409" s="681" t="s">
        <v>597</v>
      </c>
      <c r="G1409" s="682"/>
      <c r="H1409" s="682"/>
      <c r="I1409" s="682"/>
      <c r="J1409" s="682"/>
      <c r="K1409" s="682"/>
      <c r="L1409" s="683"/>
      <c r="M1409" s="684"/>
      <c r="N1409" s="758">
        <f>N1407</f>
        <v>8</v>
      </c>
      <c r="O1409" s="991">
        <v>8</v>
      </c>
      <c r="P1409" s="991">
        <f t="shared" si="147"/>
        <v>0</v>
      </c>
      <c r="Q1409" s="785"/>
      <c r="R1409" s="873">
        <v>137</v>
      </c>
      <c r="S1409" s="760">
        <f t="shared" si="146"/>
        <v>1096</v>
      </c>
      <c r="T1409" s="786"/>
      <c r="U1409" s="960"/>
      <c r="W1409" s="686"/>
    </row>
    <row r="1410" spans="1:23" ht="21" customHeight="1">
      <c r="B1410" s="686" t="s">
        <v>2041</v>
      </c>
      <c r="C1410" s="782" t="s">
        <v>2041</v>
      </c>
      <c r="D1410" s="783" t="s">
        <v>801</v>
      </c>
      <c r="E1410" s="784" t="s">
        <v>801</v>
      </c>
      <c r="F1410" s="681" t="s">
        <v>597</v>
      </c>
      <c r="G1410" s="682"/>
      <c r="H1410" s="682"/>
      <c r="I1410" s="682"/>
      <c r="J1410" s="682"/>
      <c r="K1410" s="682"/>
      <c r="L1410" s="683"/>
      <c r="M1410" s="684"/>
      <c r="N1410" s="758">
        <f>N1407*2</f>
        <v>16</v>
      </c>
      <c r="O1410" s="991">
        <v>16</v>
      </c>
      <c r="P1410" s="991">
        <f t="shared" si="147"/>
        <v>0</v>
      </c>
      <c r="Q1410" s="785"/>
      <c r="R1410" s="873">
        <v>92</v>
      </c>
      <c r="S1410" s="760">
        <f t="shared" si="146"/>
        <v>1472</v>
      </c>
      <c r="T1410" s="786"/>
      <c r="U1410" s="960"/>
      <c r="W1410" s="686"/>
    </row>
    <row r="1411" spans="1:23" ht="21" customHeight="1">
      <c r="B1411" s="686" t="s">
        <v>2041</v>
      </c>
      <c r="C1411" s="782" t="s">
        <v>2041</v>
      </c>
      <c r="D1411" s="783" t="s">
        <v>1897</v>
      </c>
      <c r="E1411" s="784" t="s">
        <v>802</v>
      </c>
      <c r="F1411" s="681" t="s">
        <v>606</v>
      </c>
      <c r="G1411" s="682"/>
      <c r="H1411" s="682"/>
      <c r="I1411" s="682"/>
      <c r="J1411" s="682"/>
      <c r="K1411" s="682"/>
      <c r="L1411" s="683"/>
      <c r="M1411" s="684"/>
      <c r="N1411" s="758">
        <v>1</v>
      </c>
      <c r="O1411" s="991">
        <v>1</v>
      </c>
      <c r="P1411" s="991">
        <f t="shared" si="147"/>
        <v>0</v>
      </c>
      <c r="Q1411" s="787"/>
      <c r="R1411" s="873">
        <v>119814</v>
      </c>
      <c r="S1411" s="760">
        <f t="shared" si="146"/>
        <v>119814</v>
      </c>
      <c r="T1411" s="786"/>
      <c r="U1411" s="960"/>
      <c r="W1411" s="686"/>
    </row>
    <row r="1412" spans="1:23" ht="21" customHeight="1">
      <c r="A1412" s="686" t="s">
        <v>1402</v>
      </c>
      <c r="B1412" s="686" t="s">
        <v>2041</v>
      </c>
      <c r="C1412" s="782" t="s">
        <v>2041</v>
      </c>
      <c r="D1412" s="783" t="s">
        <v>1985</v>
      </c>
      <c r="E1412" s="784" t="s">
        <v>798</v>
      </c>
      <c r="F1412" s="681" t="s">
        <v>347</v>
      </c>
      <c r="G1412" s="682" t="s">
        <v>227</v>
      </c>
      <c r="H1412" s="682" t="s">
        <v>364</v>
      </c>
      <c r="I1412" s="682"/>
      <c r="J1412" s="682"/>
      <c r="K1412" s="682"/>
      <c r="L1412" s="683"/>
      <c r="M1412" s="684"/>
      <c r="N1412" s="758">
        <v>4</v>
      </c>
      <c r="O1412" s="991">
        <v>4</v>
      </c>
      <c r="P1412" s="991">
        <f t="shared" si="147"/>
        <v>0</v>
      </c>
      <c r="Q1412" s="787"/>
      <c r="R1412" s="873">
        <v>327.8</v>
      </c>
      <c r="S1412" s="760">
        <f t="shared" si="146"/>
        <v>1311.2</v>
      </c>
      <c r="T1412" s="786"/>
      <c r="U1412" s="960"/>
      <c r="W1412" s="686"/>
    </row>
    <row r="1413" spans="1:23" ht="21" customHeight="1">
      <c r="A1413" s="686" t="s">
        <v>1390</v>
      </c>
      <c r="B1413" s="686" t="s">
        <v>2041</v>
      </c>
      <c r="C1413" s="782" t="s">
        <v>2041</v>
      </c>
      <c r="D1413" s="783" t="s">
        <v>799</v>
      </c>
      <c r="E1413" s="784" t="s">
        <v>799</v>
      </c>
      <c r="F1413" s="681" t="s">
        <v>347</v>
      </c>
      <c r="G1413" s="682"/>
      <c r="H1413" s="682"/>
      <c r="I1413" s="682"/>
      <c r="J1413" s="682"/>
      <c r="K1413" s="682"/>
      <c r="L1413" s="683"/>
      <c r="M1413" s="684"/>
      <c r="N1413" s="758">
        <v>4</v>
      </c>
      <c r="O1413" s="991">
        <v>4</v>
      </c>
      <c r="P1413" s="991">
        <f t="shared" si="147"/>
        <v>0</v>
      </c>
      <c r="Q1413" s="787"/>
      <c r="R1413" s="873">
        <v>83.6</v>
      </c>
      <c r="S1413" s="760">
        <f t="shared" si="146"/>
        <v>334.4</v>
      </c>
      <c r="T1413" s="786"/>
      <c r="U1413" s="960"/>
      <c r="W1413" s="686"/>
    </row>
    <row r="1414" spans="1:23" ht="21" customHeight="1">
      <c r="A1414" s="686" t="s">
        <v>1251</v>
      </c>
      <c r="B1414" s="686" t="s">
        <v>2041</v>
      </c>
      <c r="C1414" s="782" t="s">
        <v>2041</v>
      </c>
      <c r="D1414" s="783" t="s">
        <v>800</v>
      </c>
      <c r="E1414" s="784" t="s">
        <v>800</v>
      </c>
      <c r="F1414" s="681" t="s">
        <v>347</v>
      </c>
      <c r="G1414" s="682"/>
      <c r="H1414" s="682"/>
      <c r="I1414" s="682"/>
      <c r="J1414" s="682"/>
      <c r="K1414" s="682"/>
      <c r="L1414" s="683"/>
      <c r="M1414" s="684"/>
      <c r="N1414" s="758">
        <v>4</v>
      </c>
      <c r="O1414" s="991">
        <v>4</v>
      </c>
      <c r="P1414" s="991">
        <f t="shared" si="147"/>
        <v>0</v>
      </c>
      <c r="Q1414" s="787"/>
      <c r="R1414" s="873">
        <v>32</v>
      </c>
      <c r="S1414" s="760">
        <f t="shared" si="146"/>
        <v>128</v>
      </c>
      <c r="T1414" s="786"/>
      <c r="U1414" s="960"/>
      <c r="W1414" s="686"/>
    </row>
    <row r="1415" spans="1:23" ht="21" customHeight="1">
      <c r="A1415" s="686" t="s">
        <v>1391</v>
      </c>
      <c r="B1415" s="686" t="s">
        <v>2041</v>
      </c>
      <c r="C1415" s="782" t="s">
        <v>2041</v>
      </c>
      <c r="D1415" s="783" t="s">
        <v>801</v>
      </c>
      <c r="E1415" s="784" t="s">
        <v>801</v>
      </c>
      <c r="F1415" s="681" t="s">
        <v>347</v>
      </c>
      <c r="G1415" s="682"/>
      <c r="H1415" s="682"/>
      <c r="I1415" s="682"/>
      <c r="J1415" s="682"/>
      <c r="K1415" s="682"/>
      <c r="L1415" s="683"/>
      <c r="M1415" s="684"/>
      <c r="N1415" s="758">
        <v>8</v>
      </c>
      <c r="O1415" s="991">
        <v>8</v>
      </c>
      <c r="P1415" s="991">
        <f t="shared" si="147"/>
        <v>0</v>
      </c>
      <c r="Q1415" s="787"/>
      <c r="R1415" s="873">
        <v>41.2</v>
      </c>
      <c r="S1415" s="760">
        <f t="shared" si="146"/>
        <v>329.6</v>
      </c>
      <c r="T1415" s="786"/>
      <c r="U1415" s="960"/>
      <c r="W1415" s="686"/>
    </row>
    <row r="1416" spans="1:23" ht="21" customHeight="1">
      <c r="B1416" s="686" t="s">
        <v>2041</v>
      </c>
      <c r="C1416" s="782" t="s">
        <v>2041</v>
      </c>
      <c r="D1416" s="783" t="s">
        <v>1951</v>
      </c>
      <c r="E1416" s="784" t="s">
        <v>1951</v>
      </c>
      <c r="F1416" s="681" t="s">
        <v>1690</v>
      </c>
      <c r="G1416" s="682"/>
      <c r="H1416" s="682"/>
      <c r="I1416" s="682"/>
      <c r="J1416" s="682"/>
      <c r="K1416" s="682"/>
      <c r="L1416" s="683"/>
      <c r="M1416" s="684"/>
      <c r="N1416" s="758">
        <v>1</v>
      </c>
      <c r="O1416" s="991">
        <v>1</v>
      </c>
      <c r="P1416" s="991">
        <f t="shared" si="147"/>
        <v>0</v>
      </c>
      <c r="Q1416" s="858" t="s">
        <v>806</v>
      </c>
      <c r="R1416" s="873">
        <v>250560</v>
      </c>
      <c r="S1416" s="760">
        <f t="shared" si="146"/>
        <v>250560</v>
      </c>
      <c r="T1416" s="786"/>
      <c r="U1416" s="960"/>
      <c r="W1416" s="686"/>
    </row>
    <row r="1417" spans="1:23" ht="21" customHeight="1">
      <c r="A1417" s="686" t="s">
        <v>1253</v>
      </c>
      <c r="B1417" s="686" t="s">
        <v>2041</v>
      </c>
      <c r="C1417" s="782" t="s">
        <v>2041</v>
      </c>
      <c r="D1417" s="783" t="s">
        <v>804</v>
      </c>
      <c r="E1417" s="784" t="s">
        <v>807</v>
      </c>
      <c r="F1417" s="681" t="s">
        <v>330</v>
      </c>
      <c r="G1417" s="682" t="s">
        <v>227</v>
      </c>
      <c r="H1417" s="682" t="s">
        <v>348</v>
      </c>
      <c r="I1417" s="682"/>
      <c r="J1417" s="682"/>
      <c r="K1417" s="682"/>
      <c r="L1417" s="683"/>
      <c r="M1417" s="684"/>
      <c r="N1417" s="758">
        <v>2</v>
      </c>
      <c r="O1417" s="991">
        <v>2</v>
      </c>
      <c r="P1417" s="991">
        <f t="shared" si="147"/>
        <v>0</v>
      </c>
      <c r="Q1417" s="787"/>
      <c r="R1417" s="873">
        <v>68.2</v>
      </c>
      <c r="S1417" s="760">
        <f t="shared" si="146"/>
        <v>136.4</v>
      </c>
      <c r="T1417" s="786"/>
      <c r="U1417" s="960"/>
      <c r="W1417" s="686"/>
    </row>
    <row r="1418" spans="1:23" ht="21" customHeight="1">
      <c r="B1418" s="686" t="s">
        <v>2041</v>
      </c>
      <c r="C1418" s="782" t="s">
        <v>2041</v>
      </c>
      <c r="D1418" s="783" t="s">
        <v>372</v>
      </c>
      <c r="E1418" s="784" t="s">
        <v>372</v>
      </c>
      <c r="F1418" s="681">
        <v>15</v>
      </c>
      <c r="G1418" s="682" t="s">
        <v>227</v>
      </c>
      <c r="H1418" s="682">
        <v>10</v>
      </c>
      <c r="I1418" s="682" t="s">
        <v>227</v>
      </c>
      <c r="J1418" s="682"/>
      <c r="K1418" s="682"/>
      <c r="L1418" s="683">
        <v>90</v>
      </c>
      <c r="M1418" s="684"/>
      <c r="N1418" s="758">
        <v>1</v>
      </c>
      <c r="O1418" s="991">
        <v>1</v>
      </c>
      <c r="P1418" s="991">
        <f t="shared" si="147"/>
        <v>0</v>
      </c>
      <c r="Q1418" s="787"/>
      <c r="R1418" s="873">
        <v>1575</v>
      </c>
      <c r="S1418" s="760">
        <f t="shared" si="146"/>
        <v>1575</v>
      </c>
      <c r="T1418" s="786"/>
      <c r="U1418" s="960"/>
      <c r="W1418" s="686"/>
    </row>
    <row r="1419" spans="1:23" ht="21" customHeight="1">
      <c r="B1419" s="686" t="s">
        <v>2041</v>
      </c>
      <c r="C1419" s="782" t="s">
        <v>2041</v>
      </c>
      <c r="D1419" s="783" t="s">
        <v>1832</v>
      </c>
      <c r="E1419" s="784" t="s">
        <v>805</v>
      </c>
      <c r="F1419" s="681" t="s">
        <v>391</v>
      </c>
      <c r="G1419" s="682" t="s">
        <v>227</v>
      </c>
      <c r="H1419" s="682" t="s">
        <v>607</v>
      </c>
      <c r="I1419" s="682"/>
      <c r="J1419" s="682">
        <v>3</v>
      </c>
      <c r="K1419" s="682"/>
      <c r="L1419" s="683"/>
      <c r="M1419" s="684"/>
      <c r="N1419" s="758">
        <v>1</v>
      </c>
      <c r="O1419" s="991">
        <v>1</v>
      </c>
      <c r="P1419" s="991">
        <f t="shared" si="147"/>
        <v>0</v>
      </c>
      <c r="Q1419" s="858" t="s">
        <v>806</v>
      </c>
      <c r="R1419" s="873">
        <v>518730</v>
      </c>
      <c r="S1419" s="760">
        <f t="shared" si="146"/>
        <v>518730</v>
      </c>
      <c r="T1419" s="786"/>
      <c r="U1419" s="960"/>
      <c r="W1419" s="686"/>
    </row>
    <row r="1420" spans="1:23" ht="21" customHeight="1">
      <c r="A1420" s="686" t="s">
        <v>1303</v>
      </c>
      <c r="B1420" s="686" t="s">
        <v>2041</v>
      </c>
      <c r="C1420" s="782" t="s">
        <v>2041</v>
      </c>
      <c r="D1420" s="783" t="s">
        <v>2035</v>
      </c>
      <c r="E1420" s="784" t="s">
        <v>798</v>
      </c>
      <c r="F1420" s="681" t="s">
        <v>330</v>
      </c>
      <c r="G1420" s="682" t="s">
        <v>227</v>
      </c>
      <c r="H1420" s="682" t="s">
        <v>357</v>
      </c>
      <c r="I1420" s="682"/>
      <c r="J1420" s="682"/>
      <c r="K1420" s="682"/>
      <c r="L1420" s="683"/>
      <c r="M1420" s="684"/>
      <c r="N1420" s="758">
        <v>5</v>
      </c>
      <c r="O1420" s="991">
        <v>5</v>
      </c>
      <c r="P1420" s="991">
        <f t="shared" si="147"/>
        <v>0</v>
      </c>
      <c r="Q1420" s="787"/>
      <c r="R1420" s="873">
        <v>463</v>
      </c>
      <c r="S1420" s="760">
        <f t="shared" si="146"/>
        <v>2315</v>
      </c>
      <c r="T1420" s="786"/>
      <c r="U1420" s="960"/>
      <c r="W1420" s="686"/>
    </row>
    <row r="1421" spans="1:23" ht="21" customHeight="1">
      <c r="B1421" s="686" t="s">
        <v>2041</v>
      </c>
      <c r="C1421" s="782" t="s">
        <v>2041</v>
      </c>
      <c r="D1421" s="783" t="s">
        <v>2025</v>
      </c>
      <c r="E1421" s="784" t="s">
        <v>795</v>
      </c>
      <c r="F1421" s="681">
        <v>26</v>
      </c>
      <c r="G1421" s="682"/>
      <c r="H1421" s="682">
        <v>200</v>
      </c>
      <c r="I1421" s="682"/>
      <c r="J1421" s="682"/>
      <c r="K1421" s="682"/>
      <c r="L1421" s="683">
        <v>200</v>
      </c>
      <c r="M1421" s="684"/>
      <c r="N1421" s="758">
        <v>1</v>
      </c>
      <c r="O1421" s="991">
        <v>1</v>
      </c>
      <c r="P1421" s="991">
        <f t="shared" si="147"/>
        <v>0</v>
      </c>
      <c r="Q1421" s="785">
        <f>F1421*H1421*L1421*0.00000785*N1421</f>
        <v>8.1639999999999997</v>
      </c>
      <c r="R1421" s="873">
        <v>16784</v>
      </c>
      <c r="S1421" s="760">
        <f t="shared" si="146"/>
        <v>16784</v>
      </c>
      <c r="T1421" s="786"/>
      <c r="U1421" s="960"/>
      <c r="W1421" s="686"/>
    </row>
    <row r="1422" spans="1:23" ht="21" customHeight="1">
      <c r="A1422" s="686" t="s">
        <v>1399</v>
      </c>
      <c r="B1422" s="686" t="s">
        <v>2041</v>
      </c>
      <c r="C1422" s="782" t="s">
        <v>2041</v>
      </c>
      <c r="D1422" s="783" t="s">
        <v>2025</v>
      </c>
      <c r="E1422" s="784" t="s">
        <v>797</v>
      </c>
      <c r="F1422" s="681">
        <v>100</v>
      </c>
      <c r="G1422" s="682"/>
      <c r="H1422" s="682"/>
      <c r="I1422" s="682"/>
      <c r="J1422" s="682"/>
      <c r="K1422" s="682"/>
      <c r="L1422" s="683">
        <v>130</v>
      </c>
      <c r="M1422" s="684"/>
      <c r="N1422" s="758">
        <v>1</v>
      </c>
      <c r="O1422" s="991">
        <v>1</v>
      </c>
      <c r="P1422" s="991">
        <f t="shared" si="147"/>
        <v>0</v>
      </c>
      <c r="Q1422" s="785">
        <f>3.14156295*(F1422/2)^2*L1422*0.00000785*N1422</f>
        <v>8.014912476187499</v>
      </c>
      <c r="R1422" s="873">
        <v>990</v>
      </c>
      <c r="S1422" s="760">
        <f>Q1422*R1422</f>
        <v>7934.763351425624</v>
      </c>
      <c r="T1422" s="786"/>
      <c r="U1422" s="960"/>
      <c r="W1422" s="686"/>
    </row>
    <row r="1423" spans="1:23" ht="21" customHeight="1">
      <c r="A1423" s="686" t="s">
        <v>1232</v>
      </c>
      <c r="B1423" s="686" t="s">
        <v>2041</v>
      </c>
      <c r="C1423" s="782" t="s">
        <v>2041</v>
      </c>
      <c r="D1423" s="783" t="s">
        <v>808</v>
      </c>
      <c r="E1423" s="784" t="s">
        <v>798</v>
      </c>
      <c r="F1423" s="681" t="s">
        <v>330</v>
      </c>
      <c r="G1423" s="682" t="s">
        <v>227</v>
      </c>
      <c r="H1423" s="682" t="s">
        <v>331</v>
      </c>
      <c r="I1423" s="682"/>
      <c r="J1423" s="682"/>
      <c r="K1423" s="682"/>
      <c r="L1423" s="683"/>
      <c r="M1423" s="684"/>
      <c r="N1423" s="758">
        <v>7</v>
      </c>
      <c r="O1423" s="991">
        <v>7</v>
      </c>
      <c r="P1423" s="991">
        <f t="shared" si="147"/>
        <v>0</v>
      </c>
      <c r="Q1423" s="787"/>
      <c r="R1423" s="873">
        <v>129.80000000000001</v>
      </c>
      <c r="S1423" s="760">
        <f t="shared" ref="S1423:S1428" si="148">N1423*R1423</f>
        <v>908.60000000000014</v>
      </c>
      <c r="T1423" s="786"/>
      <c r="U1423" s="960"/>
      <c r="W1423" s="686"/>
    </row>
    <row r="1424" spans="1:23" ht="21" customHeight="1">
      <c r="A1424" s="686" t="s">
        <v>1253</v>
      </c>
      <c r="B1424" s="686" t="s">
        <v>2041</v>
      </c>
      <c r="C1424" s="782" t="s">
        <v>2041</v>
      </c>
      <c r="D1424" s="783" t="s">
        <v>804</v>
      </c>
      <c r="E1424" s="784" t="s">
        <v>807</v>
      </c>
      <c r="F1424" s="681" t="s">
        <v>330</v>
      </c>
      <c r="G1424" s="682" t="s">
        <v>227</v>
      </c>
      <c r="H1424" s="682" t="s">
        <v>348</v>
      </c>
      <c r="I1424" s="682"/>
      <c r="J1424" s="682"/>
      <c r="K1424" s="682"/>
      <c r="L1424" s="683"/>
      <c r="M1424" s="684"/>
      <c r="N1424" s="758">
        <v>2</v>
      </c>
      <c r="O1424" s="991">
        <v>2</v>
      </c>
      <c r="P1424" s="991">
        <f t="shared" si="147"/>
        <v>0</v>
      </c>
      <c r="Q1424" s="787"/>
      <c r="R1424" s="873">
        <v>68.2</v>
      </c>
      <c r="S1424" s="760">
        <f t="shared" si="148"/>
        <v>136.4</v>
      </c>
      <c r="T1424" s="786"/>
      <c r="U1424" s="960"/>
      <c r="W1424" s="686"/>
    </row>
    <row r="1425" spans="1:23" ht="21" customHeight="1">
      <c r="B1425" s="686" t="s">
        <v>2041</v>
      </c>
      <c r="C1425" s="782" t="s">
        <v>2041</v>
      </c>
      <c r="D1425" s="783" t="s">
        <v>372</v>
      </c>
      <c r="E1425" s="784" t="s">
        <v>372</v>
      </c>
      <c r="F1425" s="681">
        <v>15</v>
      </c>
      <c r="G1425" s="682" t="s">
        <v>227</v>
      </c>
      <c r="H1425" s="682">
        <v>10</v>
      </c>
      <c r="I1425" s="682" t="s">
        <v>227</v>
      </c>
      <c r="J1425" s="682"/>
      <c r="K1425" s="682"/>
      <c r="L1425" s="683">
        <v>130</v>
      </c>
      <c r="M1425" s="684"/>
      <c r="N1425" s="758">
        <v>1</v>
      </c>
      <c r="O1425" s="991">
        <v>1</v>
      </c>
      <c r="P1425" s="991">
        <f t="shared" si="147"/>
        <v>0</v>
      </c>
      <c r="Q1425" s="787"/>
      <c r="R1425" s="873">
        <v>2275</v>
      </c>
      <c r="S1425" s="760">
        <f t="shared" si="148"/>
        <v>2275</v>
      </c>
      <c r="T1425" s="786"/>
      <c r="U1425" s="960"/>
      <c r="W1425" s="686"/>
    </row>
    <row r="1426" spans="1:23" ht="21" customHeight="1">
      <c r="B1426" s="686" t="s">
        <v>2041</v>
      </c>
      <c r="C1426" s="782" t="s">
        <v>2041</v>
      </c>
      <c r="D1426" s="783" t="s">
        <v>1951</v>
      </c>
      <c r="E1426" s="784" t="s">
        <v>1951</v>
      </c>
      <c r="F1426" s="681" t="s">
        <v>1691</v>
      </c>
      <c r="G1426" s="682"/>
      <c r="H1426" s="682"/>
      <c r="I1426" s="682"/>
      <c r="J1426" s="682"/>
      <c r="K1426" s="682"/>
      <c r="L1426" s="683"/>
      <c r="M1426" s="684"/>
      <c r="N1426" s="758">
        <v>1</v>
      </c>
      <c r="O1426" s="991">
        <v>1</v>
      </c>
      <c r="P1426" s="991">
        <f t="shared" si="147"/>
        <v>0</v>
      </c>
      <c r="Q1426" s="858" t="s">
        <v>806</v>
      </c>
      <c r="R1426" s="873">
        <v>101420</v>
      </c>
      <c r="S1426" s="760">
        <f t="shared" si="148"/>
        <v>101420</v>
      </c>
      <c r="T1426" s="786"/>
      <c r="U1426" s="960"/>
      <c r="W1426" s="686"/>
    </row>
    <row r="1427" spans="1:23" ht="21" customHeight="1">
      <c r="A1427" s="686" t="s">
        <v>1253</v>
      </c>
      <c r="B1427" s="686" t="s">
        <v>2041</v>
      </c>
      <c r="C1427" s="782" t="s">
        <v>2041</v>
      </c>
      <c r="D1427" s="783" t="s">
        <v>804</v>
      </c>
      <c r="E1427" s="784" t="s">
        <v>807</v>
      </c>
      <c r="F1427" s="681" t="s">
        <v>330</v>
      </c>
      <c r="G1427" s="682" t="s">
        <v>227</v>
      </c>
      <c r="H1427" s="682" t="s">
        <v>348</v>
      </c>
      <c r="I1427" s="682"/>
      <c r="J1427" s="682"/>
      <c r="K1427" s="682"/>
      <c r="L1427" s="683"/>
      <c r="M1427" s="684"/>
      <c r="N1427" s="758">
        <v>2</v>
      </c>
      <c r="O1427" s="991">
        <v>2</v>
      </c>
      <c r="P1427" s="991">
        <f t="shared" si="147"/>
        <v>0</v>
      </c>
      <c r="Q1427" s="787"/>
      <c r="R1427" s="873">
        <v>68.2</v>
      </c>
      <c r="S1427" s="760">
        <f t="shared" si="148"/>
        <v>136.4</v>
      </c>
      <c r="T1427" s="786"/>
      <c r="U1427" s="960"/>
      <c r="W1427" s="686"/>
    </row>
    <row r="1428" spans="1:23" ht="21" customHeight="1">
      <c r="B1428" s="686" t="s">
        <v>2041</v>
      </c>
      <c r="C1428" s="782" t="s">
        <v>2041</v>
      </c>
      <c r="D1428" s="783" t="s">
        <v>372</v>
      </c>
      <c r="E1428" s="784" t="s">
        <v>372</v>
      </c>
      <c r="F1428" s="681">
        <v>15</v>
      </c>
      <c r="G1428" s="682" t="s">
        <v>227</v>
      </c>
      <c r="H1428" s="682">
        <v>10</v>
      </c>
      <c r="I1428" s="682" t="s">
        <v>227</v>
      </c>
      <c r="J1428" s="682"/>
      <c r="K1428" s="682"/>
      <c r="L1428" s="683">
        <v>90</v>
      </c>
      <c r="M1428" s="684"/>
      <c r="N1428" s="758">
        <v>1</v>
      </c>
      <c r="O1428" s="991">
        <v>1</v>
      </c>
      <c r="P1428" s="991">
        <f t="shared" si="147"/>
        <v>0</v>
      </c>
      <c r="Q1428" s="787"/>
      <c r="R1428" s="873">
        <v>1575</v>
      </c>
      <c r="S1428" s="760">
        <f t="shared" si="148"/>
        <v>1575</v>
      </c>
      <c r="T1428" s="786"/>
      <c r="U1428" s="960"/>
      <c r="W1428" s="686"/>
    </row>
    <row r="1429" spans="1:23" ht="21" customHeight="1">
      <c r="A1429" s="686" t="s">
        <v>1313</v>
      </c>
      <c r="B1429" s="686" t="s">
        <v>2041</v>
      </c>
      <c r="C1429" s="782" t="s">
        <v>2041</v>
      </c>
      <c r="D1429" s="783" t="s">
        <v>2038</v>
      </c>
      <c r="E1429" s="784" t="s">
        <v>797</v>
      </c>
      <c r="F1429" s="681">
        <v>200</v>
      </c>
      <c r="G1429" s="682"/>
      <c r="H1429" s="682"/>
      <c r="I1429" s="682"/>
      <c r="J1429" s="682"/>
      <c r="K1429" s="682"/>
      <c r="L1429" s="683">
        <v>90</v>
      </c>
      <c r="M1429" s="684" t="s">
        <v>337</v>
      </c>
      <c r="N1429" s="758">
        <v>1</v>
      </c>
      <c r="O1429" s="991">
        <v>1</v>
      </c>
      <c r="P1429" s="991">
        <f t="shared" si="147"/>
        <v>0</v>
      </c>
      <c r="Q1429" s="785">
        <f>3.14156295*(F1429/2)^2*L1429*0.00000785*N1429</f>
        <v>22.195142241749998</v>
      </c>
      <c r="R1429" s="873">
        <v>5350</v>
      </c>
      <c r="S1429" s="760">
        <f>Q1429*R1429</f>
        <v>118744.01099336249</v>
      </c>
      <c r="T1429" s="786"/>
      <c r="U1429" s="960"/>
      <c r="W1429" s="686"/>
    </row>
    <row r="1430" spans="1:23" ht="21" customHeight="1">
      <c r="A1430" s="686" t="s">
        <v>1253</v>
      </c>
      <c r="B1430" s="686" t="s">
        <v>2041</v>
      </c>
      <c r="C1430" s="782" t="s">
        <v>2041</v>
      </c>
      <c r="D1430" s="783" t="s">
        <v>804</v>
      </c>
      <c r="E1430" s="784" t="s">
        <v>807</v>
      </c>
      <c r="F1430" s="681" t="s">
        <v>330</v>
      </c>
      <c r="G1430" s="682" t="s">
        <v>227</v>
      </c>
      <c r="H1430" s="682" t="s">
        <v>348</v>
      </c>
      <c r="I1430" s="682"/>
      <c r="J1430" s="682"/>
      <c r="K1430" s="682"/>
      <c r="L1430" s="683"/>
      <c r="M1430" s="684"/>
      <c r="N1430" s="758">
        <v>6</v>
      </c>
      <c r="O1430" s="991">
        <v>6</v>
      </c>
      <c r="P1430" s="991">
        <f t="shared" si="147"/>
        <v>0</v>
      </c>
      <c r="Q1430" s="787"/>
      <c r="R1430" s="873">
        <v>68.2</v>
      </c>
      <c r="S1430" s="760">
        <f>N1430*R1430</f>
        <v>409.20000000000005</v>
      </c>
      <c r="T1430" s="786"/>
      <c r="U1430" s="960"/>
      <c r="W1430" s="686"/>
    </row>
    <row r="1431" spans="1:23" ht="21" customHeight="1">
      <c r="B1431" s="686" t="s">
        <v>2041</v>
      </c>
      <c r="C1431" s="782" t="s">
        <v>2041</v>
      </c>
      <c r="D1431" s="783" t="s">
        <v>372</v>
      </c>
      <c r="E1431" s="784" t="s">
        <v>372</v>
      </c>
      <c r="F1431" s="681">
        <v>15</v>
      </c>
      <c r="G1431" s="682" t="s">
        <v>227</v>
      </c>
      <c r="H1431" s="682">
        <v>10</v>
      </c>
      <c r="I1431" s="682" t="s">
        <v>227</v>
      </c>
      <c r="J1431" s="682"/>
      <c r="K1431" s="682"/>
      <c r="L1431" s="683">
        <v>90</v>
      </c>
      <c r="M1431" s="684"/>
      <c r="N1431" s="758">
        <v>1</v>
      </c>
      <c r="O1431" s="991">
        <v>1</v>
      </c>
      <c r="P1431" s="991">
        <f t="shared" si="147"/>
        <v>0</v>
      </c>
      <c r="Q1431" s="787"/>
      <c r="R1431" s="873">
        <v>1575</v>
      </c>
      <c r="S1431" s="760">
        <f>N1431*R1431</f>
        <v>1575</v>
      </c>
      <c r="T1431" s="786"/>
      <c r="U1431" s="960"/>
      <c r="W1431" s="686"/>
    </row>
    <row r="1432" spans="1:23" ht="21" customHeight="1">
      <c r="A1432" s="686" t="s">
        <v>1222</v>
      </c>
      <c r="B1432" s="686" t="s">
        <v>2042</v>
      </c>
      <c r="C1432" s="782" t="s">
        <v>2042</v>
      </c>
      <c r="D1432" s="783" t="s">
        <v>2043</v>
      </c>
      <c r="E1432" s="784" t="s">
        <v>797</v>
      </c>
      <c r="F1432" s="681">
        <v>50</v>
      </c>
      <c r="G1432" s="682" t="s">
        <v>227</v>
      </c>
      <c r="H1432" s="682"/>
      <c r="I1432" s="682"/>
      <c r="J1432" s="682"/>
      <c r="K1432" s="682"/>
      <c r="L1432" s="683">
        <v>4240</v>
      </c>
      <c r="M1432" s="684"/>
      <c r="N1432" s="758">
        <v>1</v>
      </c>
      <c r="O1432" s="991">
        <v>1</v>
      </c>
      <c r="P1432" s="991">
        <f t="shared" si="147"/>
        <v>0</v>
      </c>
      <c r="Q1432" s="785">
        <f>3.14156295*(F1432/2)^2*L1432*0.00000785*N1432</f>
        <v>65.352363267374997</v>
      </c>
      <c r="R1432" s="873">
        <v>990</v>
      </c>
      <c r="S1432" s="760">
        <f>Q1432*R1432</f>
        <v>64698.839634701246</v>
      </c>
      <c r="T1432" s="786"/>
      <c r="U1432" s="960"/>
      <c r="W1432" s="686"/>
    </row>
    <row r="1433" spans="1:23" ht="21" customHeight="1">
      <c r="B1433" s="686" t="s">
        <v>2042</v>
      </c>
      <c r="C1433" s="782" t="s">
        <v>2042</v>
      </c>
      <c r="D1433" s="783" t="s">
        <v>1897</v>
      </c>
      <c r="E1433" s="784" t="s">
        <v>802</v>
      </c>
      <c r="F1433" s="681" t="s">
        <v>592</v>
      </c>
      <c r="G1433" s="682"/>
      <c r="H1433" s="682"/>
      <c r="I1433" s="682"/>
      <c r="J1433" s="682"/>
      <c r="K1433" s="682"/>
      <c r="L1433" s="683"/>
      <c r="M1433" s="684"/>
      <c r="N1433" s="758">
        <v>4</v>
      </c>
      <c r="O1433" s="991">
        <v>4</v>
      </c>
      <c r="P1433" s="991">
        <f t="shared" si="147"/>
        <v>0</v>
      </c>
      <c r="Q1433" s="787"/>
      <c r="R1433" s="873">
        <v>24836</v>
      </c>
      <c r="S1433" s="760">
        <f t="shared" ref="S1433:S1441" si="149">N1433*R1433</f>
        <v>99344</v>
      </c>
      <c r="T1433" s="786"/>
      <c r="U1433" s="960"/>
      <c r="W1433" s="686"/>
    </row>
    <row r="1434" spans="1:23" ht="21" customHeight="1">
      <c r="A1434" s="686" t="s">
        <v>1403</v>
      </c>
      <c r="B1434" s="686" t="s">
        <v>2042</v>
      </c>
      <c r="C1434" s="782" t="s">
        <v>2042</v>
      </c>
      <c r="D1434" s="783" t="s">
        <v>1985</v>
      </c>
      <c r="E1434" s="784" t="s">
        <v>798</v>
      </c>
      <c r="F1434" s="681" t="s">
        <v>347</v>
      </c>
      <c r="G1434" s="682" t="s">
        <v>227</v>
      </c>
      <c r="H1434" s="682" t="s">
        <v>608</v>
      </c>
      <c r="I1434" s="682"/>
      <c r="J1434" s="682"/>
      <c r="K1434" s="682"/>
      <c r="L1434" s="683"/>
      <c r="M1434" s="684"/>
      <c r="N1434" s="758">
        <f>N1433*4</f>
        <v>16</v>
      </c>
      <c r="O1434" s="991">
        <v>16</v>
      </c>
      <c r="P1434" s="991">
        <f t="shared" si="147"/>
        <v>0</v>
      </c>
      <c r="Q1434" s="787"/>
      <c r="R1434" s="873">
        <v>344.3</v>
      </c>
      <c r="S1434" s="760">
        <f t="shared" si="149"/>
        <v>5508.8</v>
      </c>
      <c r="T1434" s="786"/>
      <c r="U1434" s="960"/>
      <c r="W1434" s="686"/>
    </row>
    <row r="1435" spans="1:23" ht="21" customHeight="1">
      <c r="A1435" s="686" t="s">
        <v>1390</v>
      </c>
      <c r="B1435" s="686" t="s">
        <v>2042</v>
      </c>
      <c r="C1435" s="782" t="s">
        <v>2042</v>
      </c>
      <c r="D1435" s="783" t="s">
        <v>799</v>
      </c>
      <c r="E1435" s="784" t="s">
        <v>799</v>
      </c>
      <c r="F1435" s="681" t="s">
        <v>347</v>
      </c>
      <c r="G1435" s="682"/>
      <c r="H1435" s="682"/>
      <c r="I1435" s="682"/>
      <c r="J1435" s="682"/>
      <c r="K1435" s="682"/>
      <c r="L1435" s="683"/>
      <c r="M1435" s="684"/>
      <c r="N1435" s="758">
        <f>N1434</f>
        <v>16</v>
      </c>
      <c r="O1435" s="991">
        <v>16</v>
      </c>
      <c r="P1435" s="991">
        <f t="shared" si="147"/>
        <v>0</v>
      </c>
      <c r="Q1435" s="787"/>
      <c r="R1435" s="873">
        <v>83.6</v>
      </c>
      <c r="S1435" s="760">
        <f t="shared" si="149"/>
        <v>1337.6</v>
      </c>
      <c r="T1435" s="786"/>
      <c r="U1435" s="960"/>
      <c r="W1435" s="686"/>
    </row>
    <row r="1436" spans="1:23" ht="21" customHeight="1">
      <c r="A1436" s="686" t="s">
        <v>1251</v>
      </c>
      <c r="B1436" s="686" t="s">
        <v>2042</v>
      </c>
      <c r="C1436" s="782" t="s">
        <v>2042</v>
      </c>
      <c r="D1436" s="783" t="s">
        <v>800</v>
      </c>
      <c r="E1436" s="784" t="s">
        <v>800</v>
      </c>
      <c r="F1436" s="681" t="s">
        <v>347</v>
      </c>
      <c r="G1436" s="682"/>
      <c r="H1436" s="682"/>
      <c r="I1436" s="682"/>
      <c r="J1436" s="682"/>
      <c r="K1436" s="682"/>
      <c r="L1436" s="683"/>
      <c r="M1436" s="684"/>
      <c r="N1436" s="758">
        <f>N1434</f>
        <v>16</v>
      </c>
      <c r="O1436" s="991">
        <v>16</v>
      </c>
      <c r="P1436" s="991">
        <f t="shared" si="147"/>
        <v>0</v>
      </c>
      <c r="Q1436" s="787"/>
      <c r="R1436" s="873">
        <v>32</v>
      </c>
      <c r="S1436" s="760">
        <f t="shared" si="149"/>
        <v>512</v>
      </c>
      <c r="T1436" s="786"/>
      <c r="U1436" s="960"/>
      <c r="W1436" s="686"/>
    </row>
    <row r="1437" spans="1:23" ht="21" customHeight="1">
      <c r="A1437" s="686" t="s">
        <v>1391</v>
      </c>
      <c r="B1437" s="686" t="s">
        <v>2042</v>
      </c>
      <c r="C1437" s="782" t="s">
        <v>2042</v>
      </c>
      <c r="D1437" s="783" t="s">
        <v>801</v>
      </c>
      <c r="E1437" s="784" t="s">
        <v>801</v>
      </c>
      <c r="F1437" s="681" t="s">
        <v>347</v>
      </c>
      <c r="G1437" s="682"/>
      <c r="H1437" s="682"/>
      <c r="I1437" s="682"/>
      <c r="J1437" s="682"/>
      <c r="K1437" s="682"/>
      <c r="L1437" s="683"/>
      <c r="M1437" s="684"/>
      <c r="N1437" s="758">
        <f>N1434*2</f>
        <v>32</v>
      </c>
      <c r="O1437" s="991">
        <v>32</v>
      </c>
      <c r="P1437" s="991">
        <f t="shared" si="147"/>
        <v>0</v>
      </c>
      <c r="Q1437" s="787"/>
      <c r="R1437" s="873">
        <v>41.2</v>
      </c>
      <c r="S1437" s="760">
        <f t="shared" si="149"/>
        <v>1318.4</v>
      </c>
      <c r="T1437" s="786"/>
      <c r="U1437" s="960"/>
      <c r="W1437" s="686"/>
    </row>
    <row r="1438" spans="1:23" ht="21" customHeight="1">
      <c r="B1438" s="686" t="s">
        <v>2042</v>
      </c>
      <c r="C1438" s="782" t="s">
        <v>2042</v>
      </c>
      <c r="D1438" s="783" t="s">
        <v>1832</v>
      </c>
      <c r="E1438" s="784" t="s">
        <v>805</v>
      </c>
      <c r="F1438" s="681" t="s">
        <v>391</v>
      </c>
      <c r="G1438" s="682" t="s">
        <v>227</v>
      </c>
      <c r="H1438" s="682" t="s">
        <v>400</v>
      </c>
      <c r="I1438" s="682"/>
      <c r="J1438" s="682"/>
      <c r="K1438" s="682"/>
      <c r="L1438" s="683"/>
      <c r="M1438" s="684"/>
      <c r="N1438" s="758">
        <v>3</v>
      </c>
      <c r="O1438" s="991">
        <v>3</v>
      </c>
      <c r="P1438" s="991">
        <f t="shared" si="147"/>
        <v>0</v>
      </c>
      <c r="Q1438" s="858" t="s">
        <v>806</v>
      </c>
      <c r="R1438" s="873">
        <v>78750</v>
      </c>
      <c r="S1438" s="760">
        <f t="shared" si="149"/>
        <v>236250</v>
      </c>
      <c r="T1438" s="786"/>
      <c r="U1438" s="960"/>
      <c r="W1438" s="686"/>
    </row>
    <row r="1439" spans="1:23" ht="21" customHeight="1">
      <c r="B1439" s="686" t="s">
        <v>2042</v>
      </c>
      <c r="C1439" s="782" t="s">
        <v>2042</v>
      </c>
      <c r="D1439" s="783" t="s">
        <v>1832</v>
      </c>
      <c r="E1439" s="784" t="s">
        <v>805</v>
      </c>
      <c r="F1439" s="681" t="s">
        <v>391</v>
      </c>
      <c r="G1439" s="682" t="s">
        <v>227</v>
      </c>
      <c r="H1439" s="682" t="s">
        <v>400</v>
      </c>
      <c r="I1439" s="682"/>
      <c r="J1439" s="682" t="s">
        <v>609</v>
      </c>
      <c r="K1439" s="682"/>
      <c r="L1439" s="683"/>
      <c r="M1439" s="684"/>
      <c r="N1439" s="758">
        <v>1</v>
      </c>
      <c r="O1439" s="991">
        <v>1</v>
      </c>
      <c r="P1439" s="991">
        <f t="shared" si="147"/>
        <v>0</v>
      </c>
      <c r="Q1439" s="858" t="s">
        <v>806</v>
      </c>
      <c r="R1439" s="873">
        <v>71250</v>
      </c>
      <c r="S1439" s="760">
        <f t="shared" si="149"/>
        <v>71250</v>
      </c>
      <c r="T1439" s="786"/>
      <c r="U1439" s="960"/>
      <c r="W1439" s="686"/>
    </row>
    <row r="1440" spans="1:23" ht="21" customHeight="1">
      <c r="B1440" s="686" t="s">
        <v>2042</v>
      </c>
      <c r="C1440" s="782" t="s">
        <v>2042</v>
      </c>
      <c r="D1440" s="783" t="s">
        <v>1832</v>
      </c>
      <c r="E1440" s="784" t="s">
        <v>805</v>
      </c>
      <c r="F1440" s="681" t="s">
        <v>391</v>
      </c>
      <c r="G1440" s="682" t="s">
        <v>227</v>
      </c>
      <c r="H1440" s="682" t="s">
        <v>400</v>
      </c>
      <c r="I1440" s="682"/>
      <c r="J1440" s="682" t="s">
        <v>610</v>
      </c>
      <c r="K1440" s="682"/>
      <c r="L1440" s="683"/>
      <c r="M1440" s="684"/>
      <c r="N1440" s="758">
        <v>1</v>
      </c>
      <c r="O1440" s="991">
        <v>1</v>
      </c>
      <c r="P1440" s="991">
        <f t="shared" si="147"/>
        <v>0</v>
      </c>
      <c r="Q1440" s="858" t="s">
        <v>806</v>
      </c>
      <c r="R1440" s="873">
        <v>46250</v>
      </c>
      <c r="S1440" s="760">
        <f t="shared" si="149"/>
        <v>46250</v>
      </c>
      <c r="T1440" s="786"/>
      <c r="U1440" s="960"/>
      <c r="W1440" s="686"/>
    </row>
    <row r="1441" spans="1:23" ht="21" customHeight="1">
      <c r="A1441" s="686" t="s">
        <v>1404</v>
      </c>
      <c r="B1441" s="686" t="s">
        <v>2042</v>
      </c>
      <c r="C1441" s="782" t="s">
        <v>2042</v>
      </c>
      <c r="D1441" s="783" t="s">
        <v>802</v>
      </c>
      <c r="E1441" s="784" t="s">
        <v>802</v>
      </c>
      <c r="F1441" s="681">
        <v>6210</v>
      </c>
      <c r="G1441" s="682"/>
      <c r="H1441" s="682"/>
      <c r="I1441" s="682"/>
      <c r="J1441" s="682"/>
      <c r="K1441" s="682"/>
      <c r="L1441" s="683"/>
      <c r="M1441" s="684"/>
      <c r="N1441" s="758">
        <v>2</v>
      </c>
      <c r="O1441" s="991">
        <v>2</v>
      </c>
      <c r="P1441" s="991">
        <f t="shared" si="147"/>
        <v>0</v>
      </c>
      <c r="Q1441" s="787"/>
      <c r="R1441" s="873">
        <v>9350</v>
      </c>
      <c r="S1441" s="760">
        <f t="shared" si="149"/>
        <v>18700</v>
      </c>
      <c r="T1441" s="786"/>
      <c r="U1441" s="960"/>
      <c r="W1441" s="686"/>
    </row>
    <row r="1442" spans="1:23" ht="21" customHeight="1">
      <c r="A1442" s="686" t="s">
        <v>1337</v>
      </c>
      <c r="B1442" s="686" t="s">
        <v>2042</v>
      </c>
      <c r="C1442" s="782" t="s">
        <v>2042</v>
      </c>
      <c r="D1442" s="783" t="s">
        <v>2044</v>
      </c>
      <c r="E1442" s="784" t="s">
        <v>797</v>
      </c>
      <c r="F1442" s="681">
        <v>75</v>
      </c>
      <c r="G1442" s="682" t="s">
        <v>227</v>
      </c>
      <c r="H1442" s="682"/>
      <c r="I1442" s="682"/>
      <c r="J1442" s="682"/>
      <c r="K1442" s="682"/>
      <c r="L1442" s="683">
        <v>20</v>
      </c>
      <c r="M1442" s="684"/>
      <c r="N1442" s="758">
        <v>6</v>
      </c>
      <c r="O1442" s="991">
        <v>6</v>
      </c>
      <c r="P1442" s="991">
        <f t="shared" si="147"/>
        <v>0</v>
      </c>
      <c r="Q1442" s="785">
        <f>3.14156295*(F1442/2)^2*L1442*0.00000785*N1442</f>
        <v>4.1615891703281251</v>
      </c>
      <c r="R1442" s="873">
        <v>990</v>
      </c>
      <c r="S1442" s="760">
        <f>Q1442*R1442</f>
        <v>4119.9732786248442</v>
      </c>
      <c r="T1442" s="786"/>
      <c r="U1442" s="960"/>
      <c r="W1442" s="686"/>
    </row>
    <row r="1443" spans="1:23" ht="21" customHeight="1">
      <c r="A1443" s="686" t="s">
        <v>1331</v>
      </c>
      <c r="B1443" s="686" t="s">
        <v>2042</v>
      </c>
      <c r="C1443" s="782" t="s">
        <v>2042</v>
      </c>
      <c r="D1443" s="783" t="s">
        <v>804</v>
      </c>
      <c r="E1443" s="784" t="s">
        <v>807</v>
      </c>
      <c r="F1443" s="681" t="s">
        <v>330</v>
      </c>
      <c r="G1443" s="682" t="s">
        <v>227</v>
      </c>
      <c r="H1443" s="682" t="s">
        <v>363</v>
      </c>
      <c r="I1443" s="682"/>
      <c r="J1443" s="682"/>
      <c r="K1443" s="682"/>
      <c r="L1443" s="683"/>
      <c r="M1443" s="684"/>
      <c r="N1443" s="758">
        <v>12</v>
      </c>
      <c r="O1443" s="991">
        <v>12</v>
      </c>
      <c r="P1443" s="991">
        <f t="shared" si="147"/>
        <v>0</v>
      </c>
      <c r="Q1443" s="787"/>
      <c r="R1443" s="873">
        <v>37.5</v>
      </c>
      <c r="S1443" s="760">
        <f>N1443*R1443</f>
        <v>450</v>
      </c>
      <c r="T1443" s="786"/>
      <c r="U1443" s="960"/>
      <c r="W1443" s="686"/>
    </row>
    <row r="1444" spans="1:23" ht="21" customHeight="1">
      <c r="B1444" s="686" t="s">
        <v>2042</v>
      </c>
      <c r="C1444" s="782" t="s">
        <v>2042</v>
      </c>
      <c r="D1444" s="783" t="s">
        <v>2011</v>
      </c>
      <c r="E1444" s="784" t="s">
        <v>1752</v>
      </c>
      <c r="F1444" s="681">
        <v>180</v>
      </c>
      <c r="G1444" s="682" t="s">
        <v>227</v>
      </c>
      <c r="H1444" s="682" t="s">
        <v>334</v>
      </c>
      <c r="I1444" s="682"/>
      <c r="J1444" s="682"/>
      <c r="K1444" s="682"/>
      <c r="L1444" s="683"/>
      <c r="M1444" s="684" t="s">
        <v>1584</v>
      </c>
      <c r="N1444" s="758">
        <v>1</v>
      </c>
      <c r="O1444" s="991">
        <v>1</v>
      </c>
      <c r="P1444" s="991">
        <f t="shared" si="147"/>
        <v>0</v>
      </c>
      <c r="Q1444" s="858"/>
      <c r="R1444" s="873">
        <v>69997</v>
      </c>
      <c r="S1444" s="760">
        <f>N1444*R1444</f>
        <v>69997</v>
      </c>
      <c r="T1444" s="786"/>
      <c r="U1444" s="960"/>
      <c r="W1444" s="686"/>
    </row>
    <row r="1445" spans="1:23" ht="21" customHeight="1">
      <c r="A1445" s="686" t="s">
        <v>1394</v>
      </c>
      <c r="B1445" s="686" t="s">
        <v>2042</v>
      </c>
      <c r="C1445" s="782" t="s">
        <v>2042</v>
      </c>
      <c r="D1445" s="783" t="s">
        <v>2012</v>
      </c>
      <c r="E1445" s="784" t="s">
        <v>798</v>
      </c>
      <c r="F1445" s="681" t="s">
        <v>330</v>
      </c>
      <c r="G1445" s="682" t="s">
        <v>227</v>
      </c>
      <c r="H1445" s="682" t="s">
        <v>331</v>
      </c>
      <c r="I1445" s="682"/>
      <c r="J1445" s="682" t="s">
        <v>2013</v>
      </c>
      <c r="K1445" s="682"/>
      <c r="L1445" s="683"/>
      <c r="M1445" s="684"/>
      <c r="N1445" s="758">
        <v>6</v>
      </c>
      <c r="O1445" s="991">
        <v>6</v>
      </c>
      <c r="P1445" s="991">
        <f t="shared" si="147"/>
        <v>0</v>
      </c>
      <c r="Q1445" s="787"/>
      <c r="R1445" s="873">
        <v>151.80000000000001</v>
      </c>
      <c r="S1445" s="760">
        <f>N1445*R1445</f>
        <v>910.80000000000007</v>
      </c>
      <c r="T1445" s="786"/>
      <c r="U1445" s="960"/>
      <c r="W1445" s="686"/>
    </row>
    <row r="1446" spans="1:23" ht="21" customHeight="1">
      <c r="A1446" s="686" t="s">
        <v>1233</v>
      </c>
      <c r="B1446" s="686" t="s">
        <v>2042</v>
      </c>
      <c r="C1446" s="782" t="s">
        <v>2042</v>
      </c>
      <c r="D1446" s="783" t="s">
        <v>800</v>
      </c>
      <c r="E1446" s="784" t="s">
        <v>800</v>
      </c>
      <c r="F1446" s="681" t="s">
        <v>330</v>
      </c>
      <c r="G1446" s="682"/>
      <c r="H1446" s="682"/>
      <c r="I1446" s="682"/>
      <c r="J1446" s="682"/>
      <c r="K1446" s="682"/>
      <c r="L1446" s="683"/>
      <c r="M1446" s="684"/>
      <c r="N1446" s="758">
        <v>6</v>
      </c>
      <c r="O1446" s="991">
        <v>6</v>
      </c>
      <c r="P1446" s="991">
        <f t="shared" si="147"/>
        <v>0</v>
      </c>
      <c r="Q1446" s="787"/>
      <c r="R1446" s="873">
        <v>14</v>
      </c>
      <c r="S1446" s="760">
        <f>N1446*R1446</f>
        <v>84</v>
      </c>
      <c r="T1446" s="786"/>
      <c r="U1446" s="960"/>
      <c r="W1446" s="686"/>
    </row>
    <row r="1447" spans="1:23" ht="21" customHeight="1">
      <c r="A1447" s="686" t="s">
        <v>1326</v>
      </c>
      <c r="B1447" s="686" t="s">
        <v>2042</v>
      </c>
      <c r="C1447" s="782" t="s">
        <v>2042</v>
      </c>
      <c r="D1447" s="783" t="s">
        <v>801</v>
      </c>
      <c r="E1447" s="784" t="s">
        <v>801</v>
      </c>
      <c r="F1447" s="681" t="s">
        <v>330</v>
      </c>
      <c r="G1447" s="682"/>
      <c r="H1447" s="682"/>
      <c r="I1447" s="682"/>
      <c r="J1447" s="682"/>
      <c r="K1447" s="682"/>
      <c r="L1447" s="683"/>
      <c r="M1447" s="684"/>
      <c r="N1447" s="758">
        <v>12</v>
      </c>
      <c r="O1447" s="991">
        <v>12</v>
      </c>
      <c r="P1447" s="991">
        <f t="shared" si="147"/>
        <v>0</v>
      </c>
      <c r="Q1447" s="787"/>
      <c r="R1447" s="873">
        <v>22.9</v>
      </c>
      <c r="S1447" s="760">
        <f>N1447*R1447</f>
        <v>274.79999999999995</v>
      </c>
      <c r="T1447" s="786"/>
      <c r="U1447" s="960"/>
      <c r="W1447" s="686"/>
    </row>
    <row r="1448" spans="1:23" ht="21" customHeight="1">
      <c r="A1448" s="686" t="s">
        <v>1286</v>
      </c>
      <c r="B1448" s="686" t="s">
        <v>2045</v>
      </c>
      <c r="C1448" s="782" t="s">
        <v>2045</v>
      </c>
      <c r="D1448" s="783" t="s">
        <v>836</v>
      </c>
      <c r="E1448" s="784" t="s">
        <v>795</v>
      </c>
      <c r="F1448" s="681">
        <v>12</v>
      </c>
      <c r="G1448" s="682" t="s">
        <v>227</v>
      </c>
      <c r="H1448" s="682">
        <v>130</v>
      </c>
      <c r="I1448" s="682"/>
      <c r="J1448" s="682"/>
      <c r="K1448" s="682"/>
      <c r="L1448" s="683">
        <v>130</v>
      </c>
      <c r="M1448" s="684"/>
      <c r="N1448" s="758">
        <v>2</v>
      </c>
      <c r="O1448" s="991">
        <v>2</v>
      </c>
      <c r="P1448" s="991">
        <f t="shared" si="147"/>
        <v>0</v>
      </c>
      <c r="Q1448" s="785">
        <f>F1448*H1448*L1448*0.00000785*N1448</f>
        <v>3.1839599999999999</v>
      </c>
      <c r="R1448" s="873">
        <v>1079</v>
      </c>
      <c r="S1448" s="760">
        <f>Q1448*R1448</f>
        <v>3435.4928399999999</v>
      </c>
      <c r="T1448" s="786"/>
      <c r="U1448" s="960"/>
      <c r="W1448" s="686"/>
    </row>
    <row r="1449" spans="1:23" ht="21" customHeight="1">
      <c r="A1449" s="686" t="s">
        <v>1222</v>
      </c>
      <c r="B1449" s="686" t="s">
        <v>2045</v>
      </c>
      <c r="C1449" s="782" t="s">
        <v>2045</v>
      </c>
      <c r="D1449" s="783" t="s">
        <v>819</v>
      </c>
      <c r="E1449" s="784" t="s">
        <v>797</v>
      </c>
      <c r="F1449" s="681">
        <v>50</v>
      </c>
      <c r="G1449" s="682" t="s">
        <v>227</v>
      </c>
      <c r="H1449" s="682"/>
      <c r="I1449" s="682"/>
      <c r="J1449" s="682"/>
      <c r="K1449" s="682"/>
      <c r="L1449" s="683">
        <v>80</v>
      </c>
      <c r="M1449" s="684"/>
      <c r="N1449" s="758">
        <v>2</v>
      </c>
      <c r="O1449" s="991">
        <v>2</v>
      </c>
      <c r="P1449" s="991">
        <f t="shared" si="147"/>
        <v>0</v>
      </c>
      <c r="Q1449" s="785">
        <f>3.14156295*(F1449/2)^2*L1449*0.00000785*N1449</f>
        <v>2.4661269157499999</v>
      </c>
      <c r="R1449" s="873">
        <v>990</v>
      </c>
      <c r="S1449" s="760">
        <f>Q1449*R1449</f>
        <v>2441.4656465925</v>
      </c>
      <c r="T1449" s="786"/>
      <c r="U1449" s="960"/>
      <c r="W1449" s="686"/>
    </row>
    <row r="1450" spans="1:23" ht="21" customHeight="1">
      <c r="A1450" s="686" t="s">
        <v>1232</v>
      </c>
      <c r="B1450" s="686" t="s">
        <v>2045</v>
      </c>
      <c r="C1450" s="782" t="s">
        <v>2045</v>
      </c>
      <c r="D1450" s="783" t="s">
        <v>1985</v>
      </c>
      <c r="E1450" s="784" t="s">
        <v>798</v>
      </c>
      <c r="F1450" s="681" t="s">
        <v>330</v>
      </c>
      <c r="G1450" s="682" t="s">
        <v>227</v>
      </c>
      <c r="H1450" s="682" t="s">
        <v>331</v>
      </c>
      <c r="I1450" s="682"/>
      <c r="J1450" s="682"/>
      <c r="K1450" s="682"/>
      <c r="L1450" s="683"/>
      <c r="M1450" s="684"/>
      <c r="N1450" s="758">
        <v>8</v>
      </c>
      <c r="O1450" s="991">
        <v>8</v>
      </c>
      <c r="P1450" s="991">
        <f t="shared" si="147"/>
        <v>0</v>
      </c>
      <c r="Q1450" s="787"/>
      <c r="R1450" s="873">
        <v>129.80000000000001</v>
      </c>
      <c r="S1450" s="760">
        <f t="shared" ref="S1450:S1457" si="150">N1450*R1450</f>
        <v>1038.4000000000001</v>
      </c>
      <c r="T1450" s="786"/>
      <c r="U1450" s="960"/>
      <c r="W1450" s="686"/>
    </row>
    <row r="1451" spans="1:23" ht="21" customHeight="1">
      <c r="A1451" s="686" t="s">
        <v>1328</v>
      </c>
      <c r="B1451" s="686" t="s">
        <v>2045</v>
      </c>
      <c r="C1451" s="782" t="s">
        <v>2045</v>
      </c>
      <c r="D1451" s="783" t="s">
        <v>799</v>
      </c>
      <c r="E1451" s="784" t="s">
        <v>799</v>
      </c>
      <c r="F1451" s="681" t="s">
        <v>330</v>
      </c>
      <c r="G1451" s="682"/>
      <c r="H1451" s="682"/>
      <c r="I1451" s="682"/>
      <c r="J1451" s="682"/>
      <c r="K1451" s="682"/>
      <c r="L1451" s="683"/>
      <c r="M1451" s="684"/>
      <c r="N1451" s="758">
        <v>8</v>
      </c>
      <c r="O1451" s="991">
        <v>8</v>
      </c>
      <c r="P1451" s="991">
        <f t="shared" si="147"/>
        <v>0</v>
      </c>
      <c r="Q1451" s="787"/>
      <c r="R1451" s="873">
        <v>41.2</v>
      </c>
      <c r="S1451" s="760">
        <f t="shared" si="150"/>
        <v>329.6</v>
      </c>
      <c r="T1451" s="786"/>
      <c r="U1451" s="960"/>
      <c r="W1451" s="686"/>
    </row>
    <row r="1452" spans="1:23" ht="21" customHeight="1">
      <c r="A1452" s="686" t="s">
        <v>1233</v>
      </c>
      <c r="B1452" s="686" t="s">
        <v>2045</v>
      </c>
      <c r="C1452" s="782" t="s">
        <v>2045</v>
      </c>
      <c r="D1452" s="783" t="s">
        <v>800</v>
      </c>
      <c r="E1452" s="784" t="s">
        <v>800</v>
      </c>
      <c r="F1452" s="681" t="s">
        <v>330</v>
      </c>
      <c r="G1452" s="682"/>
      <c r="H1452" s="682"/>
      <c r="I1452" s="682"/>
      <c r="J1452" s="682"/>
      <c r="K1452" s="682"/>
      <c r="L1452" s="683"/>
      <c r="M1452" s="684"/>
      <c r="N1452" s="758">
        <v>8</v>
      </c>
      <c r="O1452" s="991">
        <v>8</v>
      </c>
      <c r="P1452" s="991">
        <f t="shared" si="147"/>
        <v>0</v>
      </c>
      <c r="Q1452" s="787"/>
      <c r="R1452" s="873">
        <v>14</v>
      </c>
      <c r="S1452" s="760">
        <f t="shared" si="150"/>
        <v>112</v>
      </c>
      <c r="T1452" s="786"/>
      <c r="U1452" s="960"/>
      <c r="W1452" s="686"/>
    </row>
    <row r="1453" spans="1:23" ht="21" customHeight="1">
      <c r="B1453" s="686" t="s">
        <v>2045</v>
      </c>
      <c r="C1453" s="782" t="s">
        <v>2045</v>
      </c>
      <c r="D1453" s="783" t="s">
        <v>1832</v>
      </c>
      <c r="E1453" s="784" t="s">
        <v>805</v>
      </c>
      <c r="F1453" s="681" t="s">
        <v>391</v>
      </c>
      <c r="G1453" s="682" t="s">
        <v>227</v>
      </c>
      <c r="H1453" s="682" t="s">
        <v>392</v>
      </c>
      <c r="I1453" s="682"/>
      <c r="J1453" s="682" t="s">
        <v>2046</v>
      </c>
      <c r="K1453" s="682"/>
      <c r="L1453" s="683"/>
      <c r="M1453" s="684"/>
      <c r="N1453" s="758">
        <v>2</v>
      </c>
      <c r="O1453" s="991">
        <v>2</v>
      </c>
      <c r="P1453" s="991">
        <f t="shared" si="147"/>
        <v>0</v>
      </c>
      <c r="Q1453" s="858" t="s">
        <v>806</v>
      </c>
      <c r="R1453" s="873">
        <v>33750</v>
      </c>
      <c r="S1453" s="760">
        <f t="shared" si="150"/>
        <v>67500</v>
      </c>
      <c r="T1453" s="786"/>
      <c r="U1453" s="960"/>
      <c r="W1453" s="686"/>
    </row>
    <row r="1454" spans="1:23" ht="21" customHeight="1">
      <c r="A1454" s="686" t="s">
        <v>1287</v>
      </c>
      <c r="B1454" s="686" t="s">
        <v>2045</v>
      </c>
      <c r="C1454" s="782" t="s">
        <v>2045</v>
      </c>
      <c r="D1454" s="783" t="s">
        <v>2004</v>
      </c>
      <c r="E1454" s="784" t="s">
        <v>802</v>
      </c>
      <c r="F1454" s="681">
        <v>6206</v>
      </c>
      <c r="G1454" s="682"/>
      <c r="H1454" s="682"/>
      <c r="I1454" s="682"/>
      <c r="J1454" s="682"/>
      <c r="K1454" s="682"/>
      <c r="L1454" s="683"/>
      <c r="M1454" s="684"/>
      <c r="N1454" s="758">
        <v>4</v>
      </c>
      <c r="O1454" s="991">
        <v>4</v>
      </c>
      <c r="P1454" s="991">
        <f t="shared" si="147"/>
        <v>0</v>
      </c>
      <c r="Q1454" s="787"/>
      <c r="R1454" s="873">
        <v>3830</v>
      </c>
      <c r="S1454" s="760">
        <f t="shared" si="150"/>
        <v>15320</v>
      </c>
      <c r="T1454" s="786"/>
      <c r="U1454" s="960"/>
      <c r="W1454" s="686"/>
    </row>
    <row r="1455" spans="1:23" ht="21" customHeight="1">
      <c r="B1455" s="686" t="s">
        <v>2045</v>
      </c>
      <c r="C1455" s="782" t="s">
        <v>2045</v>
      </c>
      <c r="D1455" s="783" t="s">
        <v>803</v>
      </c>
      <c r="E1455" s="784" t="s">
        <v>803</v>
      </c>
      <c r="F1455" s="681">
        <v>60</v>
      </c>
      <c r="G1455" s="682"/>
      <c r="H1455" s="682"/>
      <c r="I1455" s="682"/>
      <c r="J1455" s="682"/>
      <c r="K1455" s="682"/>
      <c r="L1455" s="683">
        <v>6</v>
      </c>
      <c r="M1455" s="684"/>
      <c r="N1455" s="758">
        <v>2</v>
      </c>
      <c r="O1455" s="991">
        <v>2</v>
      </c>
      <c r="P1455" s="991">
        <f t="shared" si="147"/>
        <v>0</v>
      </c>
      <c r="Q1455" s="785"/>
      <c r="R1455" s="873">
        <v>2404</v>
      </c>
      <c r="S1455" s="873">
        <f t="shared" si="150"/>
        <v>4808</v>
      </c>
      <c r="T1455" s="786"/>
      <c r="U1455" s="960"/>
      <c r="W1455" s="686"/>
    </row>
    <row r="1456" spans="1:23" ht="21" customHeight="1">
      <c r="A1456" s="686" t="s">
        <v>1232</v>
      </c>
      <c r="B1456" s="686" t="s">
        <v>2045</v>
      </c>
      <c r="C1456" s="782" t="s">
        <v>2045</v>
      </c>
      <c r="D1456" s="783" t="s">
        <v>804</v>
      </c>
      <c r="E1456" s="784" t="s">
        <v>798</v>
      </c>
      <c r="F1456" s="681" t="s">
        <v>330</v>
      </c>
      <c r="G1456" s="682" t="s">
        <v>227</v>
      </c>
      <c r="H1456" s="682" t="s">
        <v>331</v>
      </c>
      <c r="I1456" s="682"/>
      <c r="J1456" s="682"/>
      <c r="K1456" s="682"/>
      <c r="L1456" s="683"/>
      <c r="M1456" s="684"/>
      <c r="N1456" s="758">
        <v>2</v>
      </c>
      <c r="O1456" s="991">
        <v>2</v>
      </c>
      <c r="P1456" s="991">
        <f t="shared" si="147"/>
        <v>0</v>
      </c>
      <c r="Q1456" s="787"/>
      <c r="R1456" s="873">
        <v>129.80000000000001</v>
      </c>
      <c r="S1456" s="760">
        <f t="shared" si="150"/>
        <v>259.60000000000002</v>
      </c>
      <c r="T1456" s="786"/>
      <c r="U1456" s="960"/>
      <c r="W1456" s="686"/>
    </row>
    <row r="1457" spans="1:23" ht="21" customHeight="1">
      <c r="A1457" s="686" t="s">
        <v>1233</v>
      </c>
      <c r="B1457" s="686" t="s">
        <v>2045</v>
      </c>
      <c r="C1457" s="782" t="s">
        <v>2045</v>
      </c>
      <c r="D1457" s="783" t="s">
        <v>800</v>
      </c>
      <c r="E1457" s="784" t="s">
        <v>800</v>
      </c>
      <c r="F1457" s="681" t="s">
        <v>330</v>
      </c>
      <c r="G1457" s="682"/>
      <c r="H1457" s="682"/>
      <c r="I1457" s="682"/>
      <c r="J1457" s="682"/>
      <c r="K1457" s="682"/>
      <c r="L1457" s="683"/>
      <c r="M1457" s="684"/>
      <c r="N1457" s="758">
        <v>2</v>
      </c>
      <c r="O1457" s="991">
        <v>2</v>
      </c>
      <c r="P1457" s="991">
        <f t="shared" si="147"/>
        <v>0</v>
      </c>
      <c r="Q1457" s="787"/>
      <c r="R1457" s="873">
        <v>14</v>
      </c>
      <c r="S1457" s="760">
        <f t="shared" si="150"/>
        <v>28</v>
      </c>
      <c r="T1457" s="786"/>
      <c r="U1457" s="960"/>
      <c r="W1457" s="686"/>
    </row>
    <row r="1458" spans="1:23" ht="21" customHeight="1">
      <c r="A1458" s="686" t="s">
        <v>1286</v>
      </c>
      <c r="B1458" s="686" t="s">
        <v>2047</v>
      </c>
      <c r="C1458" s="782" t="s">
        <v>2047</v>
      </c>
      <c r="D1458" s="783" t="s">
        <v>836</v>
      </c>
      <c r="E1458" s="784" t="s">
        <v>795</v>
      </c>
      <c r="F1458" s="681">
        <v>12</v>
      </c>
      <c r="G1458" s="682" t="s">
        <v>227</v>
      </c>
      <c r="H1458" s="682">
        <v>130</v>
      </c>
      <c r="I1458" s="682"/>
      <c r="J1458" s="682"/>
      <c r="K1458" s="682"/>
      <c r="L1458" s="683">
        <v>130</v>
      </c>
      <c r="M1458" s="684"/>
      <c r="N1458" s="758">
        <v>2</v>
      </c>
      <c r="O1458" s="991">
        <v>2</v>
      </c>
      <c r="P1458" s="991">
        <f t="shared" si="147"/>
        <v>0</v>
      </c>
      <c r="Q1458" s="785">
        <f>F1458*H1458*L1458*0.00000785*N1458</f>
        <v>3.1839599999999999</v>
      </c>
      <c r="R1458" s="873">
        <v>1079</v>
      </c>
      <c r="S1458" s="760">
        <f>Q1458*R1458</f>
        <v>3435.4928399999999</v>
      </c>
      <c r="T1458" s="786"/>
      <c r="U1458" s="960"/>
      <c r="W1458" s="686"/>
    </row>
    <row r="1459" spans="1:23" ht="21" customHeight="1">
      <c r="A1459" s="686" t="s">
        <v>1222</v>
      </c>
      <c r="B1459" s="686" t="s">
        <v>2047</v>
      </c>
      <c r="C1459" s="782" t="s">
        <v>2047</v>
      </c>
      <c r="D1459" s="783" t="s">
        <v>819</v>
      </c>
      <c r="E1459" s="784" t="s">
        <v>797</v>
      </c>
      <c r="F1459" s="681">
        <v>50</v>
      </c>
      <c r="G1459" s="682" t="s">
        <v>227</v>
      </c>
      <c r="H1459" s="682"/>
      <c r="I1459" s="682"/>
      <c r="J1459" s="682"/>
      <c r="K1459" s="682"/>
      <c r="L1459" s="683">
        <v>93</v>
      </c>
      <c r="M1459" s="684"/>
      <c r="N1459" s="758">
        <v>2</v>
      </c>
      <c r="O1459" s="991">
        <v>2</v>
      </c>
      <c r="P1459" s="991">
        <f t="shared" si="147"/>
        <v>0</v>
      </c>
      <c r="Q1459" s="785">
        <f>3.14156295*(F1459/2)^2*L1459*0.00000785*N1459</f>
        <v>2.8668725395593748</v>
      </c>
      <c r="R1459" s="873">
        <v>990</v>
      </c>
      <c r="S1459" s="760">
        <f>Q1459*R1459</f>
        <v>2838.2038141637809</v>
      </c>
      <c r="T1459" s="786"/>
      <c r="U1459" s="960"/>
      <c r="W1459" s="686"/>
    </row>
    <row r="1460" spans="1:23" ht="21" customHeight="1">
      <c r="A1460" s="686" t="s">
        <v>1232</v>
      </c>
      <c r="B1460" s="686" t="s">
        <v>2047</v>
      </c>
      <c r="C1460" s="782" t="s">
        <v>2047</v>
      </c>
      <c r="D1460" s="783" t="s">
        <v>1985</v>
      </c>
      <c r="E1460" s="784" t="s">
        <v>798</v>
      </c>
      <c r="F1460" s="681" t="s">
        <v>330</v>
      </c>
      <c r="G1460" s="682" t="s">
        <v>227</v>
      </c>
      <c r="H1460" s="682" t="s">
        <v>331</v>
      </c>
      <c r="I1460" s="682"/>
      <c r="J1460" s="682"/>
      <c r="K1460" s="682"/>
      <c r="L1460" s="683"/>
      <c r="M1460" s="684"/>
      <c r="N1460" s="758">
        <v>8</v>
      </c>
      <c r="O1460" s="991">
        <v>8</v>
      </c>
      <c r="P1460" s="991">
        <f t="shared" si="147"/>
        <v>0</v>
      </c>
      <c r="Q1460" s="787"/>
      <c r="R1460" s="873">
        <v>129.80000000000001</v>
      </c>
      <c r="S1460" s="760">
        <f t="shared" ref="S1460:S1467" si="151">N1460*R1460</f>
        <v>1038.4000000000001</v>
      </c>
      <c r="T1460" s="786"/>
      <c r="U1460" s="960"/>
      <c r="W1460" s="686"/>
    </row>
    <row r="1461" spans="1:23" ht="21" customHeight="1">
      <c r="A1461" s="686" t="s">
        <v>1328</v>
      </c>
      <c r="B1461" s="686" t="s">
        <v>2047</v>
      </c>
      <c r="C1461" s="782" t="s">
        <v>2047</v>
      </c>
      <c r="D1461" s="783" t="s">
        <v>799</v>
      </c>
      <c r="E1461" s="784" t="s">
        <v>799</v>
      </c>
      <c r="F1461" s="681" t="s">
        <v>330</v>
      </c>
      <c r="G1461" s="682"/>
      <c r="H1461" s="682"/>
      <c r="I1461" s="682"/>
      <c r="J1461" s="682"/>
      <c r="K1461" s="682"/>
      <c r="L1461" s="683"/>
      <c r="M1461" s="684"/>
      <c r="N1461" s="758">
        <v>8</v>
      </c>
      <c r="O1461" s="991">
        <v>8</v>
      </c>
      <c r="P1461" s="991">
        <f t="shared" si="147"/>
        <v>0</v>
      </c>
      <c r="Q1461" s="787"/>
      <c r="R1461" s="873">
        <v>41.2</v>
      </c>
      <c r="S1461" s="760">
        <f t="shared" si="151"/>
        <v>329.6</v>
      </c>
      <c r="T1461" s="786"/>
      <c r="U1461" s="960"/>
      <c r="W1461" s="686"/>
    </row>
    <row r="1462" spans="1:23" ht="21" customHeight="1">
      <c r="A1462" s="686" t="s">
        <v>1233</v>
      </c>
      <c r="B1462" s="686" t="s">
        <v>2047</v>
      </c>
      <c r="C1462" s="782" t="s">
        <v>2047</v>
      </c>
      <c r="D1462" s="783" t="s">
        <v>800</v>
      </c>
      <c r="E1462" s="784" t="s">
        <v>800</v>
      </c>
      <c r="F1462" s="681" t="s">
        <v>330</v>
      </c>
      <c r="G1462" s="682"/>
      <c r="H1462" s="682"/>
      <c r="I1462" s="682"/>
      <c r="J1462" s="682"/>
      <c r="K1462" s="682"/>
      <c r="L1462" s="683"/>
      <c r="M1462" s="684"/>
      <c r="N1462" s="758">
        <v>8</v>
      </c>
      <c r="O1462" s="991">
        <v>8</v>
      </c>
      <c r="P1462" s="991">
        <f t="shared" si="147"/>
        <v>0</v>
      </c>
      <c r="Q1462" s="787"/>
      <c r="R1462" s="873">
        <v>14</v>
      </c>
      <c r="S1462" s="760">
        <f t="shared" si="151"/>
        <v>112</v>
      </c>
      <c r="T1462" s="786"/>
      <c r="U1462" s="960"/>
      <c r="W1462" s="686"/>
    </row>
    <row r="1463" spans="1:23" ht="21" customHeight="1">
      <c r="B1463" s="686" t="s">
        <v>2047</v>
      </c>
      <c r="C1463" s="782" t="s">
        <v>2047</v>
      </c>
      <c r="D1463" s="783" t="s">
        <v>1832</v>
      </c>
      <c r="E1463" s="784" t="s">
        <v>805</v>
      </c>
      <c r="F1463" s="681" t="s">
        <v>391</v>
      </c>
      <c r="G1463" s="682" t="s">
        <v>227</v>
      </c>
      <c r="H1463" s="682" t="s">
        <v>400</v>
      </c>
      <c r="I1463" s="682"/>
      <c r="J1463" s="682"/>
      <c r="K1463" s="682"/>
      <c r="L1463" s="683"/>
      <c r="M1463" s="684"/>
      <c r="N1463" s="758">
        <v>2</v>
      </c>
      <c r="O1463" s="991">
        <v>2</v>
      </c>
      <c r="P1463" s="991">
        <f t="shared" si="147"/>
        <v>0</v>
      </c>
      <c r="Q1463" s="858" t="s">
        <v>806</v>
      </c>
      <c r="R1463" s="873">
        <v>46250</v>
      </c>
      <c r="S1463" s="760">
        <f t="shared" si="151"/>
        <v>92500</v>
      </c>
      <c r="T1463" s="786"/>
      <c r="U1463" s="960"/>
      <c r="W1463" s="686"/>
    </row>
    <row r="1464" spans="1:23" ht="21" customHeight="1">
      <c r="A1464" s="686" t="s">
        <v>1405</v>
      </c>
      <c r="B1464" s="686" t="s">
        <v>2047</v>
      </c>
      <c r="C1464" s="782" t="s">
        <v>2047</v>
      </c>
      <c r="D1464" s="783" t="s">
        <v>2004</v>
      </c>
      <c r="E1464" s="784" t="s">
        <v>802</v>
      </c>
      <c r="F1464" s="681">
        <v>6208</v>
      </c>
      <c r="G1464" s="682"/>
      <c r="H1464" s="682"/>
      <c r="I1464" s="682"/>
      <c r="J1464" s="682"/>
      <c r="K1464" s="682"/>
      <c r="L1464" s="683"/>
      <c r="M1464" s="684"/>
      <c r="N1464" s="758">
        <v>4</v>
      </c>
      <c r="O1464" s="991">
        <v>4</v>
      </c>
      <c r="P1464" s="991">
        <f t="shared" si="147"/>
        <v>0</v>
      </c>
      <c r="Q1464" s="787"/>
      <c r="R1464" s="873">
        <v>6530</v>
      </c>
      <c r="S1464" s="760">
        <f t="shared" si="151"/>
        <v>26120</v>
      </c>
      <c r="T1464" s="786"/>
      <c r="U1464" s="960"/>
      <c r="W1464" s="686"/>
    </row>
    <row r="1465" spans="1:23" ht="21" customHeight="1">
      <c r="B1465" s="686" t="s">
        <v>2047</v>
      </c>
      <c r="C1465" s="782" t="s">
        <v>2047</v>
      </c>
      <c r="D1465" s="783" t="s">
        <v>803</v>
      </c>
      <c r="E1465" s="784" t="s">
        <v>803</v>
      </c>
      <c r="F1465" s="681">
        <v>60</v>
      </c>
      <c r="G1465" s="682"/>
      <c r="H1465" s="682"/>
      <c r="I1465" s="682"/>
      <c r="J1465" s="682"/>
      <c r="K1465" s="682"/>
      <c r="L1465" s="683">
        <v>6</v>
      </c>
      <c r="M1465" s="684"/>
      <c r="N1465" s="758">
        <v>2</v>
      </c>
      <c r="O1465" s="991">
        <v>2</v>
      </c>
      <c r="P1465" s="991">
        <f t="shared" si="147"/>
        <v>0</v>
      </c>
      <c r="Q1465" s="785"/>
      <c r="R1465" s="873">
        <v>2404</v>
      </c>
      <c r="S1465" s="873">
        <f t="shared" si="151"/>
        <v>4808</v>
      </c>
      <c r="T1465" s="786"/>
      <c r="U1465" s="960"/>
      <c r="W1465" s="686"/>
    </row>
    <row r="1466" spans="1:23" ht="21" customHeight="1">
      <c r="A1466" s="686" t="s">
        <v>1232</v>
      </c>
      <c r="B1466" s="686" t="s">
        <v>2047</v>
      </c>
      <c r="C1466" s="782" t="s">
        <v>2047</v>
      </c>
      <c r="D1466" s="783" t="s">
        <v>804</v>
      </c>
      <c r="E1466" s="784" t="s">
        <v>798</v>
      </c>
      <c r="F1466" s="681" t="s">
        <v>330</v>
      </c>
      <c r="G1466" s="682" t="s">
        <v>227</v>
      </c>
      <c r="H1466" s="682" t="s">
        <v>331</v>
      </c>
      <c r="I1466" s="682"/>
      <c r="J1466" s="682"/>
      <c r="K1466" s="682"/>
      <c r="L1466" s="683"/>
      <c r="M1466" s="684"/>
      <c r="N1466" s="758">
        <v>2</v>
      </c>
      <c r="O1466" s="991">
        <v>2</v>
      </c>
      <c r="P1466" s="991">
        <f t="shared" si="147"/>
        <v>0</v>
      </c>
      <c r="Q1466" s="787"/>
      <c r="R1466" s="873">
        <v>129.80000000000001</v>
      </c>
      <c r="S1466" s="760">
        <f t="shared" si="151"/>
        <v>259.60000000000002</v>
      </c>
      <c r="T1466" s="786"/>
      <c r="U1466" s="960"/>
      <c r="W1466" s="686"/>
    </row>
    <row r="1467" spans="1:23" ht="21" customHeight="1">
      <c r="A1467" s="686" t="s">
        <v>1233</v>
      </c>
      <c r="B1467" s="686" t="s">
        <v>2047</v>
      </c>
      <c r="C1467" s="782" t="s">
        <v>2047</v>
      </c>
      <c r="D1467" s="783" t="s">
        <v>800</v>
      </c>
      <c r="E1467" s="784" t="s">
        <v>800</v>
      </c>
      <c r="F1467" s="681" t="s">
        <v>330</v>
      </c>
      <c r="G1467" s="682"/>
      <c r="H1467" s="682"/>
      <c r="I1467" s="682"/>
      <c r="J1467" s="682"/>
      <c r="K1467" s="682"/>
      <c r="L1467" s="683"/>
      <c r="M1467" s="684"/>
      <c r="N1467" s="758">
        <v>2</v>
      </c>
      <c r="O1467" s="991">
        <v>2</v>
      </c>
      <c r="P1467" s="991">
        <f t="shared" si="147"/>
        <v>0</v>
      </c>
      <c r="Q1467" s="787"/>
      <c r="R1467" s="873">
        <v>14</v>
      </c>
      <c r="S1467" s="760">
        <f t="shared" si="151"/>
        <v>28</v>
      </c>
      <c r="T1467" s="786"/>
      <c r="U1467" s="960"/>
      <c r="W1467" s="686"/>
    </row>
    <row r="1468" spans="1:23" ht="21" customHeight="1">
      <c r="A1468" s="686" t="s">
        <v>1222</v>
      </c>
      <c r="B1468" s="686" t="s">
        <v>2048</v>
      </c>
      <c r="C1468" s="782" t="s">
        <v>2048</v>
      </c>
      <c r="D1468" s="783" t="s">
        <v>2048</v>
      </c>
      <c r="E1468" s="784" t="s">
        <v>797</v>
      </c>
      <c r="F1468" s="681">
        <v>50</v>
      </c>
      <c r="G1468" s="682" t="s">
        <v>227</v>
      </c>
      <c r="H1468" s="682"/>
      <c r="I1468" s="682"/>
      <c r="J1468" s="682"/>
      <c r="K1468" s="682"/>
      <c r="L1468" s="683">
        <v>4240</v>
      </c>
      <c r="M1468" s="684"/>
      <c r="N1468" s="758">
        <v>1</v>
      </c>
      <c r="O1468" s="991">
        <v>1</v>
      </c>
      <c r="P1468" s="991">
        <f t="shared" ref="P1468:P1531" si="152">N1468-O1468</f>
        <v>0</v>
      </c>
      <c r="Q1468" s="785">
        <f>3.14156295*(F1468/2)^2*L1468*0.00000785*N1468</f>
        <v>65.352363267374997</v>
      </c>
      <c r="R1468" s="873">
        <v>990</v>
      </c>
      <c r="S1468" s="760">
        <f>Q1468*R1468</f>
        <v>64698.839634701246</v>
      </c>
      <c r="T1468" s="786"/>
      <c r="U1468" s="960"/>
      <c r="W1468" s="686"/>
    </row>
    <row r="1469" spans="1:23" ht="21" customHeight="1">
      <c r="B1469" s="686" t="s">
        <v>2048</v>
      </c>
      <c r="C1469" s="782" t="s">
        <v>2048</v>
      </c>
      <c r="D1469" s="783" t="s">
        <v>1897</v>
      </c>
      <c r="E1469" s="784" t="s">
        <v>802</v>
      </c>
      <c r="F1469" s="681" t="s">
        <v>592</v>
      </c>
      <c r="G1469" s="682"/>
      <c r="H1469" s="682"/>
      <c r="I1469" s="682"/>
      <c r="J1469" s="682"/>
      <c r="K1469" s="682"/>
      <c r="L1469" s="683"/>
      <c r="M1469" s="684"/>
      <c r="N1469" s="758">
        <v>6</v>
      </c>
      <c r="O1469" s="991">
        <v>6</v>
      </c>
      <c r="P1469" s="991">
        <f t="shared" si="152"/>
        <v>0</v>
      </c>
      <c r="Q1469" s="787"/>
      <c r="R1469" s="873">
        <v>24836</v>
      </c>
      <c r="S1469" s="760">
        <f t="shared" ref="S1469:S1477" si="153">N1469*R1469</f>
        <v>149016</v>
      </c>
      <c r="T1469" s="786"/>
      <c r="U1469" s="960"/>
      <c r="W1469" s="686"/>
    </row>
    <row r="1470" spans="1:23" ht="21" customHeight="1">
      <c r="A1470" s="686" t="s">
        <v>1406</v>
      </c>
      <c r="B1470" s="686" t="s">
        <v>2048</v>
      </c>
      <c r="C1470" s="782" t="s">
        <v>2048</v>
      </c>
      <c r="D1470" s="783" t="s">
        <v>1985</v>
      </c>
      <c r="E1470" s="784" t="s">
        <v>798</v>
      </c>
      <c r="F1470" s="681" t="s">
        <v>347</v>
      </c>
      <c r="G1470" s="682" t="s">
        <v>227</v>
      </c>
      <c r="H1470" s="682" t="s">
        <v>355</v>
      </c>
      <c r="I1470" s="682"/>
      <c r="J1470" s="682"/>
      <c r="K1470" s="682"/>
      <c r="L1470" s="683"/>
      <c r="M1470" s="684"/>
      <c r="N1470" s="758">
        <f>N1469*4</f>
        <v>24</v>
      </c>
      <c r="O1470" s="991">
        <v>24</v>
      </c>
      <c r="P1470" s="991">
        <f t="shared" si="152"/>
        <v>0</v>
      </c>
      <c r="Q1470" s="787"/>
      <c r="R1470" s="873">
        <v>365.2</v>
      </c>
      <c r="S1470" s="760">
        <f t="shared" si="153"/>
        <v>8764.7999999999993</v>
      </c>
      <c r="T1470" s="786"/>
      <c r="U1470" s="960"/>
      <c r="W1470" s="686"/>
    </row>
    <row r="1471" spans="1:23" ht="21" customHeight="1">
      <c r="A1471" s="686" t="s">
        <v>1390</v>
      </c>
      <c r="B1471" s="686" t="s">
        <v>2048</v>
      </c>
      <c r="C1471" s="782" t="s">
        <v>2048</v>
      </c>
      <c r="D1471" s="783" t="s">
        <v>799</v>
      </c>
      <c r="E1471" s="784" t="s">
        <v>799</v>
      </c>
      <c r="F1471" s="681" t="s">
        <v>347</v>
      </c>
      <c r="G1471" s="682"/>
      <c r="H1471" s="682"/>
      <c r="I1471" s="682"/>
      <c r="J1471" s="682"/>
      <c r="K1471" s="682"/>
      <c r="L1471" s="683"/>
      <c r="M1471" s="684"/>
      <c r="N1471" s="758">
        <f>N1470</f>
        <v>24</v>
      </c>
      <c r="O1471" s="991">
        <v>24</v>
      </c>
      <c r="P1471" s="991">
        <f t="shared" si="152"/>
        <v>0</v>
      </c>
      <c r="Q1471" s="787"/>
      <c r="R1471" s="873">
        <v>83.6</v>
      </c>
      <c r="S1471" s="760">
        <f t="shared" si="153"/>
        <v>2006.3999999999999</v>
      </c>
      <c r="T1471" s="786"/>
      <c r="U1471" s="960"/>
      <c r="W1471" s="686"/>
    </row>
    <row r="1472" spans="1:23" ht="21" customHeight="1">
      <c r="A1472" s="686" t="s">
        <v>1251</v>
      </c>
      <c r="B1472" s="686" t="s">
        <v>2048</v>
      </c>
      <c r="C1472" s="782" t="s">
        <v>2048</v>
      </c>
      <c r="D1472" s="783" t="s">
        <v>800</v>
      </c>
      <c r="E1472" s="784" t="s">
        <v>800</v>
      </c>
      <c r="F1472" s="681" t="s">
        <v>347</v>
      </c>
      <c r="G1472" s="682"/>
      <c r="H1472" s="682"/>
      <c r="I1472" s="682"/>
      <c r="J1472" s="682"/>
      <c r="K1472" s="682"/>
      <c r="L1472" s="683"/>
      <c r="M1472" s="684"/>
      <c r="N1472" s="758">
        <f>N1470</f>
        <v>24</v>
      </c>
      <c r="O1472" s="991">
        <v>24</v>
      </c>
      <c r="P1472" s="991">
        <f t="shared" si="152"/>
        <v>0</v>
      </c>
      <c r="Q1472" s="787"/>
      <c r="R1472" s="873">
        <v>32</v>
      </c>
      <c r="S1472" s="760">
        <f t="shared" si="153"/>
        <v>768</v>
      </c>
      <c r="T1472" s="786"/>
      <c r="U1472" s="960"/>
      <c r="W1472" s="686"/>
    </row>
    <row r="1473" spans="1:23" ht="21" customHeight="1">
      <c r="B1473" s="686" t="s">
        <v>2048</v>
      </c>
      <c r="C1473" s="782" t="s">
        <v>2048</v>
      </c>
      <c r="D1473" s="783" t="s">
        <v>803</v>
      </c>
      <c r="E1473" s="784" t="s">
        <v>803</v>
      </c>
      <c r="F1473" s="681">
        <v>60</v>
      </c>
      <c r="G1473" s="682"/>
      <c r="H1473" s="682"/>
      <c r="I1473" s="682"/>
      <c r="J1473" s="682"/>
      <c r="K1473" s="682"/>
      <c r="L1473" s="683">
        <v>6</v>
      </c>
      <c r="M1473" s="684"/>
      <c r="N1473" s="758">
        <v>2</v>
      </c>
      <c r="O1473" s="991">
        <v>2</v>
      </c>
      <c r="P1473" s="991">
        <f t="shared" si="152"/>
        <v>0</v>
      </c>
      <c r="Q1473" s="785"/>
      <c r="R1473" s="873">
        <v>2404</v>
      </c>
      <c r="S1473" s="873">
        <f t="shared" si="153"/>
        <v>4808</v>
      </c>
      <c r="T1473" s="786"/>
      <c r="U1473" s="960"/>
      <c r="W1473" s="686"/>
    </row>
    <row r="1474" spans="1:23" ht="21" customHeight="1">
      <c r="A1474" s="686" t="s">
        <v>1232</v>
      </c>
      <c r="B1474" s="686" t="s">
        <v>2048</v>
      </c>
      <c r="C1474" s="782" t="s">
        <v>2048</v>
      </c>
      <c r="D1474" s="783" t="s">
        <v>804</v>
      </c>
      <c r="E1474" s="784" t="s">
        <v>798</v>
      </c>
      <c r="F1474" s="681" t="s">
        <v>330</v>
      </c>
      <c r="G1474" s="682" t="s">
        <v>227</v>
      </c>
      <c r="H1474" s="682" t="s">
        <v>331</v>
      </c>
      <c r="I1474" s="682"/>
      <c r="J1474" s="682"/>
      <c r="K1474" s="682"/>
      <c r="L1474" s="683"/>
      <c r="M1474" s="684"/>
      <c r="N1474" s="758">
        <v>2</v>
      </c>
      <c r="O1474" s="991">
        <v>2</v>
      </c>
      <c r="P1474" s="991">
        <f t="shared" si="152"/>
        <v>0</v>
      </c>
      <c r="Q1474" s="787"/>
      <c r="R1474" s="873">
        <v>129.80000000000001</v>
      </c>
      <c r="S1474" s="760">
        <f t="shared" si="153"/>
        <v>259.60000000000002</v>
      </c>
      <c r="T1474" s="786"/>
      <c r="U1474" s="960"/>
      <c r="W1474" s="686"/>
    </row>
    <row r="1475" spans="1:23" ht="21" customHeight="1">
      <c r="A1475" s="686" t="s">
        <v>1326</v>
      </c>
      <c r="B1475" s="686" t="s">
        <v>2048</v>
      </c>
      <c r="C1475" s="782" t="s">
        <v>2048</v>
      </c>
      <c r="D1475" s="783" t="s">
        <v>801</v>
      </c>
      <c r="E1475" s="784" t="s">
        <v>801</v>
      </c>
      <c r="F1475" s="681" t="s">
        <v>330</v>
      </c>
      <c r="G1475" s="682"/>
      <c r="H1475" s="682"/>
      <c r="I1475" s="682"/>
      <c r="J1475" s="682"/>
      <c r="K1475" s="682"/>
      <c r="L1475" s="683"/>
      <c r="M1475" s="684"/>
      <c r="N1475" s="758">
        <v>2</v>
      </c>
      <c r="O1475" s="991">
        <v>2</v>
      </c>
      <c r="P1475" s="991">
        <f t="shared" si="152"/>
        <v>0</v>
      </c>
      <c r="Q1475" s="787"/>
      <c r="R1475" s="873">
        <v>22.9</v>
      </c>
      <c r="S1475" s="760">
        <f t="shared" si="153"/>
        <v>45.8</v>
      </c>
      <c r="T1475" s="786"/>
      <c r="U1475" s="960"/>
      <c r="W1475" s="686"/>
    </row>
    <row r="1476" spans="1:23" ht="21" customHeight="1">
      <c r="B1476" s="686" t="s">
        <v>2048</v>
      </c>
      <c r="C1476" s="782" t="s">
        <v>2048</v>
      </c>
      <c r="D1476" s="783" t="s">
        <v>1832</v>
      </c>
      <c r="E1476" s="784" t="s">
        <v>805</v>
      </c>
      <c r="F1476" s="681" t="s">
        <v>391</v>
      </c>
      <c r="G1476" s="682" t="s">
        <v>227</v>
      </c>
      <c r="H1476" s="682" t="s">
        <v>400</v>
      </c>
      <c r="I1476" s="682"/>
      <c r="J1476" s="682"/>
      <c r="K1476" s="682"/>
      <c r="L1476" s="683"/>
      <c r="M1476" s="684"/>
      <c r="N1476" s="758">
        <v>4</v>
      </c>
      <c r="O1476" s="991">
        <v>4</v>
      </c>
      <c r="P1476" s="991">
        <f t="shared" si="152"/>
        <v>0</v>
      </c>
      <c r="Q1476" s="858" t="s">
        <v>806</v>
      </c>
      <c r="R1476" s="873">
        <v>71250</v>
      </c>
      <c r="S1476" s="760">
        <f t="shared" si="153"/>
        <v>285000</v>
      </c>
      <c r="T1476" s="786"/>
      <c r="U1476" s="960"/>
      <c r="W1476" s="686"/>
    </row>
    <row r="1477" spans="1:23" ht="21" customHeight="1">
      <c r="A1477" s="686" t="s">
        <v>1331</v>
      </c>
      <c r="B1477" s="686" t="s">
        <v>2048</v>
      </c>
      <c r="C1477" s="782" t="s">
        <v>2048</v>
      </c>
      <c r="D1477" s="783" t="s">
        <v>804</v>
      </c>
      <c r="E1477" s="784" t="s">
        <v>807</v>
      </c>
      <c r="F1477" s="681" t="s">
        <v>330</v>
      </c>
      <c r="G1477" s="682" t="s">
        <v>227</v>
      </c>
      <c r="H1477" s="682" t="s">
        <v>363</v>
      </c>
      <c r="I1477" s="682"/>
      <c r="J1477" s="682"/>
      <c r="K1477" s="682"/>
      <c r="L1477" s="683"/>
      <c r="M1477" s="684"/>
      <c r="N1477" s="758">
        <f>N1476*2</f>
        <v>8</v>
      </c>
      <c r="O1477" s="991">
        <v>8</v>
      </c>
      <c r="P1477" s="991">
        <f t="shared" si="152"/>
        <v>0</v>
      </c>
      <c r="Q1477" s="787"/>
      <c r="R1477" s="873">
        <v>37.5</v>
      </c>
      <c r="S1477" s="760">
        <f t="shared" si="153"/>
        <v>300</v>
      </c>
      <c r="T1477" s="786"/>
      <c r="U1477" s="960"/>
      <c r="W1477" s="686"/>
    </row>
    <row r="1478" spans="1:23" ht="21" customHeight="1">
      <c r="A1478" s="686" t="s">
        <v>1407</v>
      </c>
      <c r="B1478" s="686" t="s">
        <v>2048</v>
      </c>
      <c r="C1478" s="782" t="s">
        <v>2048</v>
      </c>
      <c r="D1478" s="783" t="s">
        <v>2049</v>
      </c>
      <c r="E1478" s="784" t="s">
        <v>797</v>
      </c>
      <c r="F1478" s="681">
        <v>150</v>
      </c>
      <c r="G1478" s="682" t="s">
        <v>227</v>
      </c>
      <c r="H1478" s="682"/>
      <c r="I1478" s="682"/>
      <c r="J1478" s="682"/>
      <c r="K1478" s="682"/>
      <c r="L1478" s="683">
        <v>40</v>
      </c>
      <c r="M1478" s="684"/>
      <c r="N1478" s="758">
        <v>4</v>
      </c>
      <c r="O1478" s="991">
        <v>4</v>
      </c>
      <c r="P1478" s="991">
        <f t="shared" si="152"/>
        <v>0</v>
      </c>
      <c r="Q1478" s="785">
        <f>3.14156295*(F1478/2)^2*L1478*0.00000785*N1478</f>
        <v>22.195142241750002</v>
      </c>
      <c r="R1478" s="873">
        <v>990</v>
      </c>
      <c r="S1478" s="760">
        <f>Q1478*R1478</f>
        <v>21973.190819332503</v>
      </c>
      <c r="T1478" s="786"/>
      <c r="U1478" s="960"/>
      <c r="W1478" s="686"/>
    </row>
    <row r="1479" spans="1:23" ht="21" customHeight="1">
      <c r="A1479" s="686" t="s">
        <v>1354</v>
      </c>
      <c r="B1479" s="686" t="s">
        <v>2048</v>
      </c>
      <c r="C1479" s="782" t="s">
        <v>2048</v>
      </c>
      <c r="D1479" s="783" t="s">
        <v>808</v>
      </c>
      <c r="E1479" s="784" t="s">
        <v>798</v>
      </c>
      <c r="F1479" s="681" t="s">
        <v>338</v>
      </c>
      <c r="G1479" s="682" t="s">
        <v>227</v>
      </c>
      <c r="H1479" s="682" t="s">
        <v>345</v>
      </c>
      <c r="I1479" s="682"/>
      <c r="J1479" s="682"/>
      <c r="K1479" s="682"/>
      <c r="L1479" s="683"/>
      <c r="M1479" s="684"/>
      <c r="N1479" s="758">
        <v>16</v>
      </c>
      <c r="O1479" s="991">
        <v>16</v>
      </c>
      <c r="P1479" s="991">
        <f t="shared" si="152"/>
        <v>0</v>
      </c>
      <c r="Q1479" s="787"/>
      <c r="R1479" s="873">
        <v>82.5</v>
      </c>
      <c r="S1479" s="760">
        <f>N1479*R1479</f>
        <v>1320</v>
      </c>
      <c r="T1479" s="786"/>
      <c r="U1479" s="960"/>
      <c r="W1479" s="686"/>
    </row>
    <row r="1480" spans="1:23" ht="21" customHeight="1">
      <c r="A1480" s="686" t="s">
        <v>1238</v>
      </c>
      <c r="B1480" s="686" t="s">
        <v>2048</v>
      </c>
      <c r="C1480" s="782" t="s">
        <v>2048</v>
      </c>
      <c r="D1480" s="783" t="s">
        <v>800</v>
      </c>
      <c r="E1480" s="784" t="s">
        <v>800</v>
      </c>
      <c r="F1480" s="681" t="s">
        <v>338</v>
      </c>
      <c r="G1480" s="682"/>
      <c r="H1480" s="682"/>
      <c r="I1480" s="682"/>
      <c r="J1480" s="682"/>
      <c r="K1480" s="682"/>
      <c r="L1480" s="683"/>
      <c r="M1480" s="684"/>
      <c r="N1480" s="758">
        <v>16</v>
      </c>
      <c r="O1480" s="991">
        <v>16</v>
      </c>
      <c r="P1480" s="991">
        <f t="shared" si="152"/>
        <v>0</v>
      </c>
      <c r="Q1480" s="787"/>
      <c r="R1480" s="873">
        <v>9.1999999999999993</v>
      </c>
      <c r="S1480" s="760">
        <f>N1480*R1480</f>
        <v>147.19999999999999</v>
      </c>
      <c r="T1480" s="786"/>
      <c r="U1480" s="960"/>
      <c r="W1480" s="686"/>
    </row>
    <row r="1481" spans="1:23" ht="21" customHeight="1">
      <c r="A1481" s="686" t="s">
        <v>1237</v>
      </c>
      <c r="B1481" s="686" t="s">
        <v>2048</v>
      </c>
      <c r="C1481" s="782" t="s">
        <v>2048</v>
      </c>
      <c r="D1481" s="783" t="s">
        <v>801</v>
      </c>
      <c r="E1481" s="784" t="s">
        <v>801</v>
      </c>
      <c r="F1481" s="681" t="s">
        <v>338</v>
      </c>
      <c r="G1481" s="682"/>
      <c r="H1481" s="682"/>
      <c r="I1481" s="682"/>
      <c r="J1481" s="682"/>
      <c r="K1481" s="682"/>
      <c r="L1481" s="683"/>
      <c r="M1481" s="684"/>
      <c r="N1481" s="758">
        <v>16</v>
      </c>
      <c r="O1481" s="991">
        <v>16</v>
      </c>
      <c r="P1481" s="991">
        <f t="shared" si="152"/>
        <v>0</v>
      </c>
      <c r="Q1481" s="787"/>
      <c r="R1481" s="873">
        <v>13.5</v>
      </c>
      <c r="S1481" s="760">
        <f>N1481*R1481</f>
        <v>216</v>
      </c>
      <c r="T1481" s="786"/>
      <c r="U1481" s="960"/>
      <c r="W1481" s="686"/>
    </row>
    <row r="1482" spans="1:23" ht="21" customHeight="1">
      <c r="B1482" s="686" t="s">
        <v>2048</v>
      </c>
      <c r="C1482" s="782" t="s">
        <v>2048</v>
      </c>
      <c r="D1482" s="783" t="s">
        <v>2050</v>
      </c>
      <c r="E1482" s="784" t="s">
        <v>2051</v>
      </c>
      <c r="F1482" s="681">
        <v>30</v>
      </c>
      <c r="G1482" s="682"/>
      <c r="H1482" s="682">
        <v>245</v>
      </c>
      <c r="I1482" s="682"/>
      <c r="J1482" s="682">
        <v>245</v>
      </c>
      <c r="K1482" s="682"/>
      <c r="L1482" s="683"/>
      <c r="M1482" s="684"/>
      <c r="N1482" s="758">
        <v>1</v>
      </c>
      <c r="O1482" s="991">
        <v>1</v>
      </c>
      <c r="P1482" s="991">
        <f t="shared" si="152"/>
        <v>0</v>
      </c>
      <c r="Q1482" s="787"/>
      <c r="R1482" s="873">
        <v>92183</v>
      </c>
      <c r="S1482" s="760">
        <f>N1482*R1482</f>
        <v>92183</v>
      </c>
      <c r="T1482" s="786"/>
      <c r="U1482" s="960"/>
      <c r="W1482" s="686"/>
    </row>
    <row r="1483" spans="1:23" ht="21" customHeight="1">
      <c r="A1483" s="686" t="s">
        <v>1331</v>
      </c>
      <c r="B1483" s="686" t="s">
        <v>2048</v>
      </c>
      <c r="C1483" s="782" t="s">
        <v>2048</v>
      </c>
      <c r="D1483" s="783" t="s">
        <v>804</v>
      </c>
      <c r="E1483" s="784" t="s">
        <v>807</v>
      </c>
      <c r="F1483" s="681" t="s">
        <v>330</v>
      </c>
      <c r="G1483" s="682" t="s">
        <v>227</v>
      </c>
      <c r="H1483" s="682" t="s">
        <v>363</v>
      </c>
      <c r="I1483" s="682"/>
      <c r="J1483" s="682"/>
      <c r="K1483" s="682"/>
      <c r="L1483" s="683"/>
      <c r="M1483" s="684"/>
      <c r="N1483" s="758">
        <v>8</v>
      </c>
      <c r="O1483" s="991">
        <v>8</v>
      </c>
      <c r="P1483" s="991">
        <f t="shared" si="152"/>
        <v>0</v>
      </c>
      <c r="Q1483" s="787"/>
      <c r="R1483" s="873">
        <v>37.5</v>
      </c>
      <c r="S1483" s="760">
        <f>N1483*R1483</f>
        <v>300</v>
      </c>
      <c r="T1483" s="786"/>
      <c r="U1483" s="960"/>
      <c r="W1483" s="686"/>
    </row>
    <row r="1484" spans="1:23" ht="21" customHeight="1">
      <c r="A1484" s="686" t="s">
        <v>1222</v>
      </c>
      <c r="B1484" s="686" t="s">
        <v>2052</v>
      </c>
      <c r="C1484" s="782" t="s">
        <v>2052</v>
      </c>
      <c r="D1484" s="783" t="s">
        <v>2052</v>
      </c>
      <c r="E1484" s="784" t="s">
        <v>797</v>
      </c>
      <c r="F1484" s="681">
        <v>50</v>
      </c>
      <c r="G1484" s="682" t="s">
        <v>227</v>
      </c>
      <c r="H1484" s="682"/>
      <c r="I1484" s="682"/>
      <c r="J1484" s="682"/>
      <c r="K1484" s="682"/>
      <c r="L1484" s="683">
        <v>1440</v>
      </c>
      <c r="M1484" s="684"/>
      <c r="N1484" s="758">
        <v>1</v>
      </c>
      <c r="O1484" s="991">
        <v>1</v>
      </c>
      <c r="P1484" s="991">
        <f t="shared" si="152"/>
        <v>0</v>
      </c>
      <c r="Q1484" s="785">
        <f>3.14156295*(F1484/2)^2*L1484*0.00000785*N1484</f>
        <v>22.195142241749998</v>
      </c>
      <c r="R1484" s="873">
        <v>990</v>
      </c>
      <c r="S1484" s="760">
        <f>Q1484*R1484</f>
        <v>21973.1908193325</v>
      </c>
      <c r="T1484" s="786"/>
      <c r="U1484" s="960"/>
      <c r="W1484" s="686"/>
    </row>
    <row r="1485" spans="1:23" ht="21" customHeight="1">
      <c r="B1485" s="686" t="s">
        <v>2052</v>
      </c>
      <c r="C1485" s="782" t="s">
        <v>2052</v>
      </c>
      <c r="D1485" s="783" t="s">
        <v>1897</v>
      </c>
      <c r="E1485" s="784" t="s">
        <v>802</v>
      </c>
      <c r="F1485" s="681" t="s">
        <v>592</v>
      </c>
      <c r="G1485" s="682"/>
      <c r="H1485" s="682"/>
      <c r="I1485" s="682"/>
      <c r="J1485" s="682"/>
      <c r="K1485" s="682"/>
      <c r="L1485" s="683"/>
      <c r="M1485" s="684"/>
      <c r="N1485" s="758">
        <v>2</v>
      </c>
      <c r="O1485" s="991">
        <v>2</v>
      </c>
      <c r="P1485" s="991">
        <f t="shared" si="152"/>
        <v>0</v>
      </c>
      <c r="Q1485" s="787"/>
      <c r="R1485" s="873">
        <v>24836</v>
      </c>
      <c r="S1485" s="760">
        <f t="shared" ref="S1485:S1491" si="154">N1485*R1485</f>
        <v>49672</v>
      </c>
      <c r="T1485" s="786"/>
      <c r="U1485" s="960"/>
      <c r="W1485" s="686"/>
    </row>
    <row r="1486" spans="1:23" ht="21" customHeight="1">
      <c r="A1486" s="686" t="s">
        <v>1406</v>
      </c>
      <c r="B1486" s="686" t="s">
        <v>2052</v>
      </c>
      <c r="C1486" s="782" t="s">
        <v>2052</v>
      </c>
      <c r="D1486" s="783" t="s">
        <v>1985</v>
      </c>
      <c r="E1486" s="784" t="s">
        <v>798</v>
      </c>
      <c r="F1486" s="681" t="s">
        <v>347</v>
      </c>
      <c r="G1486" s="682" t="s">
        <v>227</v>
      </c>
      <c r="H1486" s="682" t="s">
        <v>355</v>
      </c>
      <c r="I1486" s="682"/>
      <c r="J1486" s="682"/>
      <c r="K1486" s="682"/>
      <c r="L1486" s="683"/>
      <c r="M1486" s="684"/>
      <c r="N1486" s="758">
        <f>N1485*4</f>
        <v>8</v>
      </c>
      <c r="O1486" s="991">
        <v>8</v>
      </c>
      <c r="P1486" s="991">
        <f t="shared" si="152"/>
        <v>0</v>
      </c>
      <c r="Q1486" s="787"/>
      <c r="R1486" s="873">
        <v>365.2</v>
      </c>
      <c r="S1486" s="760">
        <f t="shared" si="154"/>
        <v>2921.6</v>
      </c>
      <c r="T1486" s="786"/>
      <c r="U1486" s="960"/>
      <c r="W1486" s="686"/>
    </row>
    <row r="1487" spans="1:23" ht="21" customHeight="1">
      <c r="A1487" s="686" t="s">
        <v>1390</v>
      </c>
      <c r="B1487" s="686" t="s">
        <v>2052</v>
      </c>
      <c r="C1487" s="782" t="s">
        <v>2052</v>
      </c>
      <c r="D1487" s="783" t="s">
        <v>799</v>
      </c>
      <c r="E1487" s="784" t="s">
        <v>799</v>
      </c>
      <c r="F1487" s="681" t="s">
        <v>347</v>
      </c>
      <c r="G1487" s="682"/>
      <c r="H1487" s="682"/>
      <c r="I1487" s="682"/>
      <c r="J1487" s="682"/>
      <c r="K1487" s="682"/>
      <c r="L1487" s="683"/>
      <c r="M1487" s="684"/>
      <c r="N1487" s="758">
        <f>N1486</f>
        <v>8</v>
      </c>
      <c r="O1487" s="991">
        <v>8</v>
      </c>
      <c r="P1487" s="991">
        <f t="shared" si="152"/>
        <v>0</v>
      </c>
      <c r="Q1487" s="787"/>
      <c r="R1487" s="873">
        <v>83.6</v>
      </c>
      <c r="S1487" s="760">
        <f t="shared" si="154"/>
        <v>668.8</v>
      </c>
      <c r="T1487" s="786"/>
      <c r="U1487" s="960"/>
      <c r="W1487" s="686"/>
    </row>
    <row r="1488" spans="1:23" ht="21" customHeight="1">
      <c r="A1488" s="686" t="s">
        <v>1251</v>
      </c>
      <c r="B1488" s="686" t="s">
        <v>2052</v>
      </c>
      <c r="C1488" s="782" t="s">
        <v>2052</v>
      </c>
      <c r="D1488" s="783" t="s">
        <v>800</v>
      </c>
      <c r="E1488" s="784" t="s">
        <v>800</v>
      </c>
      <c r="F1488" s="681" t="s">
        <v>347</v>
      </c>
      <c r="G1488" s="682"/>
      <c r="H1488" s="682"/>
      <c r="I1488" s="682"/>
      <c r="J1488" s="682"/>
      <c r="K1488" s="682"/>
      <c r="L1488" s="683"/>
      <c r="M1488" s="684"/>
      <c r="N1488" s="758">
        <f>N1486</f>
        <v>8</v>
      </c>
      <c r="O1488" s="991">
        <v>8</v>
      </c>
      <c r="P1488" s="991">
        <f t="shared" si="152"/>
        <v>0</v>
      </c>
      <c r="Q1488" s="787"/>
      <c r="R1488" s="873">
        <v>32</v>
      </c>
      <c r="S1488" s="760">
        <f t="shared" si="154"/>
        <v>256</v>
      </c>
      <c r="T1488" s="786"/>
      <c r="U1488" s="960"/>
      <c r="W1488" s="686"/>
    </row>
    <row r="1489" spans="1:23" ht="21" customHeight="1">
      <c r="A1489" s="686" t="s">
        <v>1328</v>
      </c>
      <c r="B1489" s="686" t="s">
        <v>2052</v>
      </c>
      <c r="C1489" s="782" t="s">
        <v>2052</v>
      </c>
      <c r="D1489" s="783" t="s">
        <v>799</v>
      </c>
      <c r="E1489" s="784" t="s">
        <v>799</v>
      </c>
      <c r="F1489" s="681" t="s">
        <v>330</v>
      </c>
      <c r="G1489" s="682"/>
      <c r="H1489" s="682"/>
      <c r="I1489" s="682"/>
      <c r="J1489" s="682"/>
      <c r="K1489" s="682"/>
      <c r="L1489" s="683"/>
      <c r="M1489" s="684"/>
      <c r="N1489" s="758">
        <v>8</v>
      </c>
      <c r="O1489" s="991">
        <v>8</v>
      </c>
      <c r="P1489" s="991">
        <f t="shared" si="152"/>
        <v>0</v>
      </c>
      <c r="Q1489" s="787"/>
      <c r="R1489" s="873">
        <v>41.2</v>
      </c>
      <c r="S1489" s="760">
        <f t="shared" si="154"/>
        <v>329.6</v>
      </c>
      <c r="T1489" s="786"/>
      <c r="U1489" s="960"/>
      <c r="W1489" s="686"/>
    </row>
    <row r="1490" spans="1:23" ht="21" customHeight="1">
      <c r="A1490" s="686" t="s">
        <v>1233</v>
      </c>
      <c r="B1490" s="686" t="s">
        <v>2052</v>
      </c>
      <c r="C1490" s="782" t="s">
        <v>2052</v>
      </c>
      <c r="D1490" s="783" t="s">
        <v>800</v>
      </c>
      <c r="E1490" s="784" t="s">
        <v>800</v>
      </c>
      <c r="F1490" s="681" t="s">
        <v>330</v>
      </c>
      <c r="G1490" s="682"/>
      <c r="H1490" s="682"/>
      <c r="I1490" s="682"/>
      <c r="J1490" s="682"/>
      <c r="K1490" s="682"/>
      <c r="L1490" s="683"/>
      <c r="M1490" s="684"/>
      <c r="N1490" s="758">
        <v>8</v>
      </c>
      <c r="O1490" s="991">
        <v>8</v>
      </c>
      <c r="P1490" s="991">
        <f t="shared" si="152"/>
        <v>0</v>
      </c>
      <c r="Q1490" s="787"/>
      <c r="R1490" s="873">
        <v>14</v>
      </c>
      <c r="S1490" s="760">
        <f t="shared" si="154"/>
        <v>112</v>
      </c>
      <c r="T1490" s="786"/>
      <c r="U1490" s="960"/>
      <c r="W1490" s="686"/>
    </row>
    <row r="1491" spans="1:23" ht="21" customHeight="1">
      <c r="B1491" s="686" t="s">
        <v>2052</v>
      </c>
      <c r="C1491" s="782" t="s">
        <v>2052</v>
      </c>
      <c r="D1491" s="783" t="s">
        <v>1832</v>
      </c>
      <c r="E1491" s="784" t="s">
        <v>805</v>
      </c>
      <c r="F1491" s="681" t="s">
        <v>391</v>
      </c>
      <c r="G1491" s="682" t="s">
        <v>227</v>
      </c>
      <c r="H1491" s="682" t="s">
        <v>611</v>
      </c>
      <c r="I1491" s="682"/>
      <c r="J1491" s="682"/>
      <c r="K1491" s="682"/>
      <c r="L1491" s="683"/>
      <c r="M1491" s="684"/>
      <c r="N1491" s="758">
        <v>4</v>
      </c>
      <c r="O1491" s="991">
        <v>4</v>
      </c>
      <c r="P1491" s="991">
        <f t="shared" si="152"/>
        <v>0</v>
      </c>
      <c r="Q1491" s="858" t="s">
        <v>806</v>
      </c>
      <c r="R1491" s="873">
        <v>152490</v>
      </c>
      <c r="S1491" s="760">
        <f t="shared" si="154"/>
        <v>609960</v>
      </c>
      <c r="T1491" s="786"/>
      <c r="U1491" s="960"/>
      <c r="W1491" s="686"/>
    </row>
    <row r="1492" spans="1:23" ht="21" customHeight="1">
      <c r="A1492" s="686" t="s">
        <v>1325</v>
      </c>
      <c r="B1492" s="686" t="s">
        <v>2052</v>
      </c>
      <c r="C1492" s="782" t="s">
        <v>2052</v>
      </c>
      <c r="D1492" s="783" t="s">
        <v>2053</v>
      </c>
      <c r="E1492" s="784" t="s">
        <v>797</v>
      </c>
      <c r="F1492" s="681">
        <v>180</v>
      </c>
      <c r="G1492" s="682" t="s">
        <v>403</v>
      </c>
      <c r="H1492" s="682"/>
      <c r="I1492" s="682"/>
      <c r="J1492" s="682"/>
      <c r="K1492" s="682"/>
      <c r="L1492" s="683">
        <v>42</v>
      </c>
      <c r="M1492" s="684"/>
      <c r="N1492" s="758">
        <v>2</v>
      </c>
      <c r="O1492" s="991">
        <v>2</v>
      </c>
      <c r="P1492" s="991">
        <f t="shared" si="152"/>
        <v>0</v>
      </c>
      <c r="Q1492" s="785">
        <f>3.14156295*(F1492/2)^2*L1492*0.00000785*N1492</f>
        <v>16.779527534762998</v>
      </c>
      <c r="R1492" s="873">
        <v>990</v>
      </c>
      <c r="S1492" s="760">
        <f>Q1492*R1492</f>
        <v>16611.732259415367</v>
      </c>
      <c r="T1492" s="786"/>
      <c r="U1492" s="960"/>
      <c r="W1492" s="686"/>
    </row>
    <row r="1493" spans="1:23" ht="21" customHeight="1">
      <c r="A1493" s="686" t="s">
        <v>1394</v>
      </c>
      <c r="B1493" s="686" t="s">
        <v>2052</v>
      </c>
      <c r="C1493" s="782" t="s">
        <v>2052</v>
      </c>
      <c r="D1493" s="783" t="s">
        <v>2012</v>
      </c>
      <c r="E1493" s="784" t="s">
        <v>798</v>
      </c>
      <c r="F1493" s="681" t="s">
        <v>330</v>
      </c>
      <c r="G1493" s="682" t="s">
        <v>227</v>
      </c>
      <c r="H1493" s="682" t="s">
        <v>331</v>
      </c>
      <c r="I1493" s="682"/>
      <c r="J1493" s="682" t="s">
        <v>2013</v>
      </c>
      <c r="K1493" s="682"/>
      <c r="L1493" s="683"/>
      <c r="M1493" s="684"/>
      <c r="N1493" s="758">
        <v>8</v>
      </c>
      <c r="O1493" s="991">
        <v>8</v>
      </c>
      <c r="P1493" s="991">
        <f t="shared" si="152"/>
        <v>0</v>
      </c>
      <c r="Q1493" s="787"/>
      <c r="R1493" s="873">
        <v>151.80000000000001</v>
      </c>
      <c r="S1493" s="760">
        <f>N1493*R1493</f>
        <v>1214.4000000000001</v>
      </c>
      <c r="T1493" s="786"/>
      <c r="U1493" s="960"/>
      <c r="W1493" s="686"/>
    </row>
    <row r="1494" spans="1:23" ht="21" customHeight="1">
      <c r="A1494" s="686" t="s">
        <v>1233</v>
      </c>
      <c r="B1494" s="686" t="s">
        <v>2052</v>
      </c>
      <c r="C1494" s="782" t="s">
        <v>2052</v>
      </c>
      <c r="D1494" s="783" t="s">
        <v>800</v>
      </c>
      <c r="E1494" s="784" t="s">
        <v>800</v>
      </c>
      <c r="F1494" s="681" t="s">
        <v>330</v>
      </c>
      <c r="G1494" s="682"/>
      <c r="H1494" s="682"/>
      <c r="I1494" s="682"/>
      <c r="J1494" s="682"/>
      <c r="K1494" s="682"/>
      <c r="L1494" s="683"/>
      <c r="M1494" s="684"/>
      <c r="N1494" s="758">
        <v>8</v>
      </c>
      <c r="O1494" s="991">
        <v>8</v>
      </c>
      <c r="P1494" s="991">
        <f t="shared" si="152"/>
        <v>0</v>
      </c>
      <c r="Q1494" s="787"/>
      <c r="R1494" s="873">
        <v>14</v>
      </c>
      <c r="S1494" s="760">
        <f>N1494*R1494</f>
        <v>112</v>
      </c>
      <c r="T1494" s="786"/>
      <c r="U1494" s="960"/>
      <c r="W1494" s="686"/>
    </row>
    <row r="1495" spans="1:23" ht="21" customHeight="1">
      <c r="A1495" s="686" t="s">
        <v>1326</v>
      </c>
      <c r="B1495" s="686" t="s">
        <v>2052</v>
      </c>
      <c r="C1495" s="782" t="s">
        <v>2052</v>
      </c>
      <c r="D1495" s="783" t="s">
        <v>801</v>
      </c>
      <c r="E1495" s="784" t="s">
        <v>801</v>
      </c>
      <c r="F1495" s="681" t="s">
        <v>330</v>
      </c>
      <c r="G1495" s="682"/>
      <c r="H1495" s="682"/>
      <c r="I1495" s="682"/>
      <c r="J1495" s="682"/>
      <c r="K1495" s="682"/>
      <c r="L1495" s="683"/>
      <c r="M1495" s="684"/>
      <c r="N1495" s="758">
        <v>16</v>
      </c>
      <c r="O1495" s="991">
        <v>16</v>
      </c>
      <c r="P1495" s="991">
        <f t="shared" si="152"/>
        <v>0</v>
      </c>
      <c r="Q1495" s="787"/>
      <c r="R1495" s="873">
        <v>22.9</v>
      </c>
      <c r="S1495" s="760">
        <f>N1495*R1495</f>
        <v>366.4</v>
      </c>
      <c r="T1495" s="786"/>
      <c r="U1495" s="960"/>
      <c r="W1495" s="686"/>
    </row>
    <row r="1496" spans="1:23" ht="21" customHeight="1">
      <c r="B1496" s="686" t="s">
        <v>2052</v>
      </c>
      <c r="C1496" s="782" t="s">
        <v>2052</v>
      </c>
      <c r="D1496" s="783" t="s">
        <v>803</v>
      </c>
      <c r="E1496" s="784" t="s">
        <v>803</v>
      </c>
      <c r="F1496" s="681">
        <v>60</v>
      </c>
      <c r="G1496" s="682"/>
      <c r="H1496" s="682"/>
      <c r="I1496" s="682"/>
      <c r="J1496" s="682"/>
      <c r="K1496" s="682"/>
      <c r="L1496" s="683">
        <v>6</v>
      </c>
      <c r="M1496" s="684"/>
      <c r="N1496" s="758">
        <v>2</v>
      </c>
      <c r="O1496" s="991">
        <v>2</v>
      </c>
      <c r="P1496" s="991">
        <f t="shared" si="152"/>
        <v>0</v>
      </c>
      <c r="Q1496" s="785"/>
      <c r="R1496" s="873">
        <v>2404</v>
      </c>
      <c r="S1496" s="873">
        <f>N1496*R1496</f>
        <v>4808</v>
      </c>
      <c r="T1496" s="786"/>
      <c r="U1496" s="960"/>
      <c r="W1496" s="686"/>
    </row>
    <row r="1497" spans="1:23" ht="21" customHeight="1">
      <c r="A1497" s="686" t="s">
        <v>1232</v>
      </c>
      <c r="B1497" s="686" t="s">
        <v>2052</v>
      </c>
      <c r="C1497" s="782" t="s">
        <v>2052</v>
      </c>
      <c r="D1497" s="783" t="s">
        <v>804</v>
      </c>
      <c r="E1497" s="784" t="s">
        <v>798</v>
      </c>
      <c r="F1497" s="681" t="s">
        <v>330</v>
      </c>
      <c r="G1497" s="682" t="s">
        <v>227</v>
      </c>
      <c r="H1497" s="682" t="s">
        <v>331</v>
      </c>
      <c r="I1497" s="682"/>
      <c r="J1497" s="682"/>
      <c r="K1497" s="682"/>
      <c r="L1497" s="683"/>
      <c r="M1497" s="684"/>
      <c r="N1497" s="758">
        <v>2</v>
      </c>
      <c r="O1497" s="991">
        <v>2</v>
      </c>
      <c r="P1497" s="991">
        <f t="shared" si="152"/>
        <v>0</v>
      </c>
      <c r="Q1497" s="787"/>
      <c r="R1497" s="873">
        <v>129.80000000000001</v>
      </c>
      <c r="S1497" s="760">
        <f t="shared" ref="S1497:S1528" si="155">N1497*R1497</f>
        <v>259.60000000000002</v>
      </c>
      <c r="T1497" s="786"/>
      <c r="U1497" s="960"/>
      <c r="W1497" s="686"/>
    </row>
    <row r="1498" spans="1:23" ht="21" customHeight="1">
      <c r="A1498" s="686" t="s">
        <v>1233</v>
      </c>
      <c r="B1498" s="686" t="s">
        <v>2052</v>
      </c>
      <c r="C1498" s="782" t="s">
        <v>2052</v>
      </c>
      <c r="D1498" s="783" t="s">
        <v>800</v>
      </c>
      <c r="E1498" s="784" t="s">
        <v>800</v>
      </c>
      <c r="F1498" s="681" t="s">
        <v>330</v>
      </c>
      <c r="G1498" s="682"/>
      <c r="H1498" s="682"/>
      <c r="I1498" s="682"/>
      <c r="J1498" s="682"/>
      <c r="K1498" s="682"/>
      <c r="L1498" s="683"/>
      <c r="M1498" s="684"/>
      <c r="N1498" s="758">
        <v>2</v>
      </c>
      <c r="O1498" s="991">
        <v>2</v>
      </c>
      <c r="P1498" s="991">
        <f t="shared" si="152"/>
        <v>0</v>
      </c>
      <c r="Q1498" s="787"/>
      <c r="R1498" s="873">
        <v>14</v>
      </c>
      <c r="S1498" s="760">
        <f t="shared" si="155"/>
        <v>28</v>
      </c>
      <c r="T1498" s="786"/>
      <c r="U1498" s="960"/>
      <c r="W1498" s="686"/>
    </row>
    <row r="1499" spans="1:23" ht="21" customHeight="1">
      <c r="B1499" s="686" t="s">
        <v>2054</v>
      </c>
      <c r="C1499" s="782" t="s">
        <v>2054</v>
      </c>
      <c r="D1499" s="783" t="s">
        <v>2055</v>
      </c>
      <c r="E1499" s="784" t="s">
        <v>797</v>
      </c>
      <c r="F1499" s="681">
        <v>100</v>
      </c>
      <c r="G1499" s="682" t="s">
        <v>403</v>
      </c>
      <c r="H1499" s="682"/>
      <c r="I1499" s="682"/>
      <c r="J1499" s="682"/>
      <c r="K1499" s="682"/>
      <c r="L1499" s="683">
        <v>90</v>
      </c>
      <c r="M1499" s="684"/>
      <c r="N1499" s="758">
        <v>2</v>
      </c>
      <c r="O1499" s="991">
        <v>2</v>
      </c>
      <c r="P1499" s="991">
        <f t="shared" si="152"/>
        <v>0</v>
      </c>
      <c r="Q1499" s="787"/>
      <c r="R1499" s="873">
        <v>10961</v>
      </c>
      <c r="S1499" s="760">
        <f t="shared" si="155"/>
        <v>21922</v>
      </c>
      <c r="T1499" s="786"/>
      <c r="U1499" s="960"/>
      <c r="W1499" s="686"/>
    </row>
    <row r="1500" spans="1:23" ht="21" customHeight="1">
      <c r="B1500" s="686" t="s">
        <v>2054</v>
      </c>
      <c r="C1500" s="782" t="s">
        <v>2054</v>
      </c>
      <c r="D1500" s="783" t="s">
        <v>2055</v>
      </c>
      <c r="E1500" s="784" t="s">
        <v>795</v>
      </c>
      <c r="F1500" s="681">
        <v>12</v>
      </c>
      <c r="G1500" s="682" t="s">
        <v>227</v>
      </c>
      <c r="H1500" s="682">
        <v>180</v>
      </c>
      <c r="I1500" s="682"/>
      <c r="J1500" s="682"/>
      <c r="K1500" s="682"/>
      <c r="L1500" s="683">
        <v>180</v>
      </c>
      <c r="M1500" s="684"/>
      <c r="N1500" s="758">
        <v>2</v>
      </c>
      <c r="O1500" s="991">
        <v>2</v>
      </c>
      <c r="P1500" s="991">
        <f t="shared" si="152"/>
        <v>0</v>
      </c>
      <c r="Q1500" s="787"/>
      <c r="R1500" s="873">
        <v>3637</v>
      </c>
      <c r="S1500" s="760">
        <f t="shared" si="155"/>
        <v>7274</v>
      </c>
      <c r="T1500" s="786"/>
      <c r="U1500" s="960"/>
      <c r="W1500" s="686"/>
    </row>
    <row r="1501" spans="1:23" ht="21" customHeight="1">
      <c r="B1501" s="686" t="s">
        <v>2054</v>
      </c>
      <c r="C1501" s="782" t="s">
        <v>2054</v>
      </c>
      <c r="D1501" s="783" t="s">
        <v>2056</v>
      </c>
      <c r="E1501" s="784" t="s">
        <v>797</v>
      </c>
      <c r="F1501" s="681">
        <v>50</v>
      </c>
      <c r="G1501" s="682" t="s">
        <v>403</v>
      </c>
      <c r="H1501" s="682"/>
      <c r="I1501" s="682"/>
      <c r="J1501" s="682"/>
      <c r="K1501" s="682"/>
      <c r="L1501" s="683">
        <v>200</v>
      </c>
      <c r="M1501" s="684"/>
      <c r="N1501" s="758">
        <v>2</v>
      </c>
      <c r="O1501" s="991">
        <v>2</v>
      </c>
      <c r="P1501" s="991">
        <f t="shared" si="152"/>
        <v>0</v>
      </c>
      <c r="Q1501" s="787"/>
      <c r="R1501" s="873">
        <v>6080</v>
      </c>
      <c r="S1501" s="760">
        <f t="shared" si="155"/>
        <v>12160</v>
      </c>
      <c r="T1501" s="786"/>
      <c r="U1501" s="960"/>
      <c r="W1501" s="686"/>
    </row>
    <row r="1502" spans="1:23" ht="21" customHeight="1">
      <c r="B1502" s="686" t="s">
        <v>2054</v>
      </c>
      <c r="C1502" s="782" t="s">
        <v>2054</v>
      </c>
      <c r="D1502" s="783" t="s">
        <v>2055</v>
      </c>
      <c r="E1502" s="784" t="s">
        <v>798</v>
      </c>
      <c r="F1502" s="681" t="s">
        <v>330</v>
      </c>
      <c r="G1502" s="682"/>
      <c r="H1502" s="682">
        <v>50</v>
      </c>
      <c r="I1502" s="682"/>
      <c r="J1502" s="682"/>
      <c r="K1502" s="682"/>
      <c r="L1502" s="683"/>
      <c r="M1502" s="684"/>
      <c r="N1502" s="758">
        <v>8</v>
      </c>
      <c r="O1502" s="991">
        <v>8</v>
      </c>
      <c r="P1502" s="991">
        <f t="shared" si="152"/>
        <v>0</v>
      </c>
      <c r="Q1502" s="787"/>
      <c r="R1502" s="873">
        <v>160</v>
      </c>
      <c r="S1502" s="760">
        <f t="shared" si="155"/>
        <v>1280</v>
      </c>
      <c r="T1502" s="786"/>
      <c r="U1502" s="960"/>
      <c r="W1502" s="686"/>
    </row>
    <row r="1503" spans="1:23" ht="21" customHeight="1">
      <c r="B1503" s="686" t="s">
        <v>2054</v>
      </c>
      <c r="C1503" s="782" t="s">
        <v>2054</v>
      </c>
      <c r="D1503" s="783" t="s">
        <v>2055</v>
      </c>
      <c r="E1503" s="784" t="s">
        <v>799</v>
      </c>
      <c r="F1503" s="681" t="s">
        <v>330</v>
      </c>
      <c r="G1503" s="682"/>
      <c r="H1503" s="682"/>
      <c r="I1503" s="682"/>
      <c r="J1503" s="682"/>
      <c r="K1503" s="682"/>
      <c r="L1503" s="683"/>
      <c r="M1503" s="684"/>
      <c r="N1503" s="758">
        <f>N1502</f>
        <v>8</v>
      </c>
      <c r="O1503" s="991">
        <v>8</v>
      </c>
      <c r="P1503" s="991">
        <f t="shared" si="152"/>
        <v>0</v>
      </c>
      <c r="Q1503" s="787"/>
      <c r="R1503" s="873">
        <v>47</v>
      </c>
      <c r="S1503" s="760">
        <f t="shared" si="155"/>
        <v>376</v>
      </c>
      <c r="T1503" s="786"/>
      <c r="U1503" s="960"/>
      <c r="W1503" s="686"/>
    </row>
    <row r="1504" spans="1:23" ht="21" customHeight="1">
      <c r="B1504" s="686" t="s">
        <v>2054</v>
      </c>
      <c r="C1504" s="782" t="s">
        <v>2054</v>
      </c>
      <c r="D1504" s="783" t="s">
        <v>2055</v>
      </c>
      <c r="E1504" s="784" t="s">
        <v>2057</v>
      </c>
      <c r="F1504" s="681" t="s">
        <v>330</v>
      </c>
      <c r="G1504" s="682"/>
      <c r="H1504" s="682"/>
      <c r="I1504" s="682"/>
      <c r="J1504" s="682"/>
      <c r="K1504" s="682"/>
      <c r="L1504" s="683"/>
      <c r="M1504" s="684"/>
      <c r="N1504" s="758">
        <f>N1503*2</f>
        <v>16</v>
      </c>
      <c r="O1504" s="991">
        <v>16</v>
      </c>
      <c r="P1504" s="991">
        <f t="shared" si="152"/>
        <v>0</v>
      </c>
      <c r="Q1504" s="787"/>
      <c r="R1504" s="873">
        <v>39</v>
      </c>
      <c r="S1504" s="760">
        <f t="shared" si="155"/>
        <v>624</v>
      </c>
      <c r="T1504" s="786"/>
      <c r="U1504" s="960"/>
      <c r="W1504" s="686"/>
    </row>
    <row r="1505" spans="2:23" ht="21" customHeight="1">
      <c r="B1505" s="686" t="s">
        <v>2054</v>
      </c>
      <c r="C1505" s="782" t="s">
        <v>2054</v>
      </c>
      <c r="D1505" s="783" t="s">
        <v>2055</v>
      </c>
      <c r="E1505" s="784" t="s">
        <v>2058</v>
      </c>
      <c r="F1505" s="681" t="s">
        <v>330</v>
      </c>
      <c r="G1505" s="682"/>
      <c r="H1505" s="682"/>
      <c r="I1505" s="682"/>
      <c r="J1505" s="682"/>
      <c r="K1505" s="682"/>
      <c r="L1505" s="683"/>
      <c r="M1505" s="684"/>
      <c r="N1505" s="758">
        <f>N1502</f>
        <v>8</v>
      </c>
      <c r="O1505" s="991">
        <v>8</v>
      </c>
      <c r="P1505" s="991">
        <f t="shared" si="152"/>
        <v>0</v>
      </c>
      <c r="Q1505" s="787"/>
      <c r="R1505" s="873">
        <v>50</v>
      </c>
      <c r="S1505" s="760">
        <f t="shared" si="155"/>
        <v>400</v>
      </c>
      <c r="T1505" s="786"/>
      <c r="U1505" s="960"/>
      <c r="W1505" s="686"/>
    </row>
    <row r="1506" spans="2:23" ht="21" customHeight="1">
      <c r="B1506" s="686" t="s">
        <v>2054</v>
      </c>
      <c r="C1506" s="782" t="s">
        <v>2054</v>
      </c>
      <c r="D1506" s="783" t="s">
        <v>2004</v>
      </c>
      <c r="E1506" s="784" t="s">
        <v>802</v>
      </c>
      <c r="F1506" s="681">
        <v>6208</v>
      </c>
      <c r="G1506" s="682"/>
      <c r="H1506" s="682"/>
      <c r="I1506" s="682"/>
      <c r="J1506" s="682"/>
      <c r="K1506" s="682"/>
      <c r="L1506" s="683"/>
      <c r="M1506" s="684"/>
      <c r="N1506" s="758">
        <v>8</v>
      </c>
      <c r="O1506" s="991">
        <v>8</v>
      </c>
      <c r="P1506" s="991">
        <f t="shared" si="152"/>
        <v>0</v>
      </c>
      <c r="Q1506" s="787"/>
      <c r="R1506" s="873">
        <v>6500</v>
      </c>
      <c r="S1506" s="760">
        <f t="shared" si="155"/>
        <v>52000</v>
      </c>
      <c r="T1506" s="786"/>
      <c r="U1506" s="960"/>
      <c r="W1506" s="686"/>
    </row>
    <row r="1507" spans="2:23" ht="21" customHeight="1">
      <c r="B1507" s="686" t="s">
        <v>2054</v>
      </c>
      <c r="C1507" s="782" t="s">
        <v>2054</v>
      </c>
      <c r="D1507" s="783" t="s">
        <v>1835</v>
      </c>
      <c r="E1507" s="784" t="s">
        <v>795</v>
      </c>
      <c r="F1507" s="681">
        <v>12</v>
      </c>
      <c r="G1507" s="682" t="s">
        <v>227</v>
      </c>
      <c r="H1507" s="682">
        <v>450</v>
      </c>
      <c r="I1507" s="682"/>
      <c r="J1507" s="682"/>
      <c r="K1507" s="682"/>
      <c r="L1507" s="683">
        <v>450</v>
      </c>
      <c r="M1507" s="684" t="s">
        <v>337</v>
      </c>
      <c r="N1507" s="758">
        <v>2</v>
      </c>
      <c r="O1507" s="991">
        <v>2</v>
      </c>
      <c r="P1507" s="991">
        <f t="shared" si="152"/>
        <v>0</v>
      </c>
      <c r="Q1507" s="787"/>
      <c r="R1507" s="873">
        <v>39216</v>
      </c>
      <c r="S1507" s="760">
        <f t="shared" si="155"/>
        <v>78432</v>
      </c>
      <c r="T1507" s="786"/>
      <c r="U1507" s="960"/>
      <c r="W1507" s="686"/>
    </row>
    <row r="1508" spans="2:23" ht="21" customHeight="1">
      <c r="B1508" s="686" t="s">
        <v>2054</v>
      </c>
      <c r="C1508" s="782" t="s">
        <v>2054</v>
      </c>
      <c r="D1508" s="783" t="s">
        <v>1834</v>
      </c>
      <c r="E1508" s="784" t="s">
        <v>797</v>
      </c>
      <c r="F1508" s="681">
        <v>180</v>
      </c>
      <c r="G1508" s="682" t="s">
        <v>403</v>
      </c>
      <c r="H1508" s="682"/>
      <c r="I1508" s="682"/>
      <c r="J1508" s="682"/>
      <c r="K1508" s="682"/>
      <c r="L1508" s="683">
        <v>60</v>
      </c>
      <c r="M1508" s="684"/>
      <c r="N1508" s="758">
        <v>2</v>
      </c>
      <c r="O1508" s="991">
        <v>2</v>
      </c>
      <c r="P1508" s="991">
        <f t="shared" si="152"/>
        <v>0</v>
      </c>
      <c r="Q1508" s="787"/>
      <c r="R1508" s="873">
        <v>23687</v>
      </c>
      <c r="S1508" s="760">
        <f t="shared" si="155"/>
        <v>47374</v>
      </c>
      <c r="T1508" s="786"/>
      <c r="U1508" s="960"/>
      <c r="W1508" s="686"/>
    </row>
    <row r="1509" spans="2:23" ht="21" customHeight="1">
      <c r="B1509" s="686" t="s">
        <v>2054</v>
      </c>
      <c r="C1509" s="782" t="s">
        <v>2054</v>
      </c>
      <c r="D1509" s="783" t="s">
        <v>1834</v>
      </c>
      <c r="E1509" s="784" t="s">
        <v>798</v>
      </c>
      <c r="F1509" s="681" t="s">
        <v>330</v>
      </c>
      <c r="G1509" s="682" t="s">
        <v>227</v>
      </c>
      <c r="H1509" s="682" t="s">
        <v>331</v>
      </c>
      <c r="I1509" s="682"/>
      <c r="J1509" s="682"/>
      <c r="K1509" s="682"/>
      <c r="L1509" s="683"/>
      <c r="M1509" s="684"/>
      <c r="N1509" s="758">
        <v>4</v>
      </c>
      <c r="O1509" s="991">
        <v>4</v>
      </c>
      <c r="P1509" s="991">
        <f t="shared" si="152"/>
        <v>0</v>
      </c>
      <c r="Q1509" s="787"/>
      <c r="R1509" s="873">
        <v>149</v>
      </c>
      <c r="S1509" s="760">
        <f t="shared" si="155"/>
        <v>596</v>
      </c>
      <c r="T1509" s="786"/>
      <c r="U1509" s="960"/>
      <c r="W1509" s="686"/>
    </row>
    <row r="1510" spans="2:23" ht="21" customHeight="1">
      <c r="B1510" s="686" t="s">
        <v>2054</v>
      </c>
      <c r="C1510" s="782" t="s">
        <v>2054</v>
      </c>
      <c r="D1510" s="783" t="s">
        <v>1834</v>
      </c>
      <c r="E1510" s="784" t="s">
        <v>800</v>
      </c>
      <c r="F1510" s="681" t="s">
        <v>330</v>
      </c>
      <c r="G1510" s="682"/>
      <c r="H1510" s="682"/>
      <c r="I1510" s="682"/>
      <c r="J1510" s="682"/>
      <c r="K1510" s="682"/>
      <c r="L1510" s="683"/>
      <c r="M1510" s="684"/>
      <c r="N1510" s="758">
        <v>4</v>
      </c>
      <c r="O1510" s="991">
        <v>4</v>
      </c>
      <c r="P1510" s="991">
        <f t="shared" si="152"/>
        <v>0</v>
      </c>
      <c r="Q1510" s="787"/>
      <c r="R1510" s="873">
        <v>50</v>
      </c>
      <c r="S1510" s="760">
        <f t="shared" si="155"/>
        <v>200</v>
      </c>
      <c r="T1510" s="786"/>
      <c r="U1510" s="960"/>
      <c r="W1510" s="686"/>
    </row>
    <row r="1511" spans="2:23" ht="21" customHeight="1">
      <c r="B1511" s="686" t="s">
        <v>2054</v>
      </c>
      <c r="C1511" s="782" t="s">
        <v>2054</v>
      </c>
      <c r="D1511" s="783" t="s">
        <v>1834</v>
      </c>
      <c r="E1511" s="784" t="s">
        <v>807</v>
      </c>
      <c r="F1511" s="681" t="s">
        <v>330</v>
      </c>
      <c r="G1511" s="682" t="s">
        <v>227</v>
      </c>
      <c r="H1511" s="682" t="s">
        <v>363</v>
      </c>
      <c r="I1511" s="682"/>
      <c r="J1511" s="682"/>
      <c r="K1511" s="682"/>
      <c r="L1511" s="683"/>
      <c r="M1511" s="684"/>
      <c r="N1511" s="758">
        <v>4</v>
      </c>
      <c r="O1511" s="991">
        <v>4</v>
      </c>
      <c r="P1511" s="991">
        <f t="shared" si="152"/>
        <v>0</v>
      </c>
      <c r="Q1511" s="787"/>
      <c r="R1511" s="873">
        <v>52</v>
      </c>
      <c r="S1511" s="760">
        <f t="shared" si="155"/>
        <v>208</v>
      </c>
      <c r="T1511" s="786"/>
      <c r="U1511" s="960"/>
      <c r="W1511" s="686"/>
    </row>
    <row r="1512" spans="2:23" ht="21" customHeight="1">
      <c r="B1512" s="686" t="s">
        <v>2054</v>
      </c>
      <c r="C1512" s="782" t="s">
        <v>2054</v>
      </c>
      <c r="D1512" s="783" t="s">
        <v>1785</v>
      </c>
      <c r="E1512" s="784" t="s">
        <v>795</v>
      </c>
      <c r="F1512" s="681">
        <v>12</v>
      </c>
      <c r="G1512" s="682" t="s">
        <v>227</v>
      </c>
      <c r="H1512" s="682">
        <v>70</v>
      </c>
      <c r="I1512" s="682"/>
      <c r="J1512" s="682"/>
      <c r="K1512" s="682"/>
      <c r="L1512" s="683">
        <v>570</v>
      </c>
      <c r="M1512" s="684"/>
      <c r="N1512" s="758">
        <v>2</v>
      </c>
      <c r="O1512" s="991">
        <v>2</v>
      </c>
      <c r="P1512" s="991">
        <f t="shared" si="152"/>
        <v>0</v>
      </c>
      <c r="Q1512" s="787"/>
      <c r="R1512" s="873">
        <v>4479</v>
      </c>
      <c r="S1512" s="760">
        <f t="shared" si="155"/>
        <v>8958</v>
      </c>
      <c r="T1512" s="786"/>
      <c r="U1512" s="960"/>
      <c r="W1512" s="686"/>
    </row>
    <row r="1513" spans="2:23" ht="21" customHeight="1">
      <c r="B1513" s="686" t="s">
        <v>2054</v>
      </c>
      <c r="C1513" s="782" t="s">
        <v>2054</v>
      </c>
      <c r="D1513" s="783" t="s">
        <v>1785</v>
      </c>
      <c r="E1513" s="784" t="s">
        <v>797</v>
      </c>
      <c r="F1513" s="681">
        <v>70</v>
      </c>
      <c r="G1513" s="682" t="s">
        <v>403</v>
      </c>
      <c r="H1513" s="682"/>
      <c r="I1513" s="682"/>
      <c r="J1513" s="682"/>
      <c r="K1513" s="682"/>
      <c r="L1513" s="683">
        <v>40</v>
      </c>
      <c r="M1513" s="684"/>
      <c r="N1513" s="758">
        <v>2</v>
      </c>
      <c r="O1513" s="991">
        <v>2</v>
      </c>
      <c r="P1513" s="991">
        <f t="shared" si="152"/>
        <v>0</v>
      </c>
      <c r="Q1513" s="787"/>
      <c r="R1513" s="873">
        <v>2385</v>
      </c>
      <c r="S1513" s="760">
        <f t="shared" si="155"/>
        <v>4770</v>
      </c>
      <c r="T1513" s="786"/>
      <c r="U1513" s="960"/>
      <c r="W1513" s="686"/>
    </row>
    <row r="1514" spans="2:23" ht="21" customHeight="1">
      <c r="B1514" s="686" t="s">
        <v>2054</v>
      </c>
      <c r="C1514" s="782" t="s">
        <v>2054</v>
      </c>
      <c r="D1514" s="783" t="s">
        <v>1785</v>
      </c>
      <c r="E1514" s="784" t="s">
        <v>802</v>
      </c>
      <c r="F1514" s="681" t="s">
        <v>1522</v>
      </c>
      <c r="G1514" s="682"/>
      <c r="H1514" s="682"/>
      <c r="I1514" s="682"/>
      <c r="J1514" s="682"/>
      <c r="K1514" s="682"/>
      <c r="L1514" s="683"/>
      <c r="M1514" s="684"/>
      <c r="N1514" s="758">
        <v>4</v>
      </c>
      <c r="O1514" s="991">
        <v>4</v>
      </c>
      <c r="P1514" s="991">
        <f t="shared" si="152"/>
        <v>0</v>
      </c>
      <c r="Q1514" s="787"/>
      <c r="R1514" s="873">
        <v>5000</v>
      </c>
      <c r="S1514" s="760">
        <f t="shared" si="155"/>
        <v>20000</v>
      </c>
      <c r="T1514" s="786"/>
      <c r="U1514" s="960"/>
      <c r="W1514" s="686"/>
    </row>
    <row r="1515" spans="2:23" ht="21" customHeight="1">
      <c r="B1515" s="686" t="s">
        <v>2054</v>
      </c>
      <c r="C1515" s="782" t="s">
        <v>2054</v>
      </c>
      <c r="D1515" s="783" t="s">
        <v>1785</v>
      </c>
      <c r="E1515" s="784" t="s">
        <v>802</v>
      </c>
      <c r="F1515" s="681" t="s">
        <v>346</v>
      </c>
      <c r="G1515" s="682"/>
      <c r="H1515" s="682"/>
      <c r="I1515" s="682"/>
      <c r="J1515" s="682"/>
      <c r="K1515" s="682"/>
      <c r="L1515" s="683"/>
      <c r="M1515" s="684"/>
      <c r="N1515" s="758">
        <v>2</v>
      </c>
      <c r="O1515" s="991">
        <v>2</v>
      </c>
      <c r="P1515" s="991">
        <f t="shared" si="152"/>
        <v>0</v>
      </c>
      <c r="Q1515" s="787"/>
      <c r="R1515" s="873">
        <v>8602</v>
      </c>
      <c r="S1515" s="760">
        <f t="shared" si="155"/>
        <v>17204</v>
      </c>
      <c r="T1515" s="786"/>
      <c r="U1515" s="960"/>
      <c r="W1515" s="686"/>
    </row>
    <row r="1516" spans="2:23" ht="21" customHeight="1">
      <c r="B1516" s="686" t="s">
        <v>2054</v>
      </c>
      <c r="C1516" s="782" t="s">
        <v>2054</v>
      </c>
      <c r="D1516" s="783" t="s">
        <v>2059</v>
      </c>
      <c r="E1516" s="784" t="s">
        <v>795</v>
      </c>
      <c r="F1516" s="681">
        <v>12</v>
      </c>
      <c r="G1516" s="682" t="s">
        <v>227</v>
      </c>
      <c r="H1516" s="682">
        <v>120</v>
      </c>
      <c r="I1516" s="682"/>
      <c r="J1516" s="682"/>
      <c r="K1516" s="682"/>
      <c r="L1516" s="683">
        <v>120</v>
      </c>
      <c r="M1516" s="684"/>
      <c r="N1516" s="758">
        <v>2</v>
      </c>
      <c r="O1516" s="991">
        <v>2</v>
      </c>
      <c r="P1516" s="991">
        <f t="shared" si="152"/>
        <v>0</v>
      </c>
      <c r="Q1516" s="787"/>
      <c r="R1516" s="873">
        <v>1616</v>
      </c>
      <c r="S1516" s="760">
        <f t="shared" si="155"/>
        <v>3232</v>
      </c>
      <c r="T1516" s="786"/>
      <c r="U1516" s="960"/>
      <c r="W1516" s="686"/>
    </row>
    <row r="1517" spans="2:23" ht="21" customHeight="1">
      <c r="B1517" s="686" t="s">
        <v>2054</v>
      </c>
      <c r="C1517" s="782" t="s">
        <v>2054</v>
      </c>
      <c r="D1517" s="783" t="s">
        <v>2059</v>
      </c>
      <c r="E1517" s="784" t="s">
        <v>797</v>
      </c>
      <c r="F1517" s="681">
        <v>40</v>
      </c>
      <c r="G1517" s="682" t="s">
        <v>403</v>
      </c>
      <c r="H1517" s="682"/>
      <c r="I1517" s="682"/>
      <c r="J1517" s="682"/>
      <c r="K1517" s="682"/>
      <c r="L1517" s="683">
        <v>80</v>
      </c>
      <c r="M1517" s="684"/>
      <c r="N1517" s="758">
        <v>2</v>
      </c>
      <c r="O1517" s="991">
        <v>2</v>
      </c>
      <c r="P1517" s="991">
        <f t="shared" si="152"/>
        <v>0</v>
      </c>
      <c r="Q1517" s="787"/>
      <c r="R1517" s="873">
        <v>1559</v>
      </c>
      <c r="S1517" s="760">
        <f t="shared" si="155"/>
        <v>3118</v>
      </c>
      <c r="T1517" s="786"/>
      <c r="U1517" s="960"/>
      <c r="W1517" s="686"/>
    </row>
    <row r="1518" spans="2:23" ht="21" customHeight="1">
      <c r="B1518" s="686" t="s">
        <v>2054</v>
      </c>
      <c r="C1518" s="782" t="s">
        <v>2054</v>
      </c>
      <c r="D1518" s="783" t="s">
        <v>2059</v>
      </c>
      <c r="E1518" s="784" t="s">
        <v>798</v>
      </c>
      <c r="F1518" s="681" t="s">
        <v>330</v>
      </c>
      <c r="G1518" s="682"/>
      <c r="H1518" s="682">
        <v>50</v>
      </c>
      <c r="I1518" s="682"/>
      <c r="J1518" s="682"/>
      <c r="K1518" s="682"/>
      <c r="L1518" s="683"/>
      <c r="M1518" s="684"/>
      <c r="N1518" s="758">
        <v>8</v>
      </c>
      <c r="O1518" s="991">
        <v>8</v>
      </c>
      <c r="P1518" s="991">
        <f t="shared" si="152"/>
        <v>0</v>
      </c>
      <c r="Q1518" s="787"/>
      <c r="R1518" s="873">
        <v>160</v>
      </c>
      <c r="S1518" s="760">
        <f t="shared" si="155"/>
        <v>1280</v>
      </c>
      <c r="T1518" s="786"/>
      <c r="U1518" s="960"/>
      <c r="W1518" s="686"/>
    </row>
    <row r="1519" spans="2:23" ht="21" customHeight="1">
      <c r="B1519" s="686" t="s">
        <v>2054</v>
      </c>
      <c r="C1519" s="782" t="s">
        <v>2054</v>
      </c>
      <c r="D1519" s="783" t="s">
        <v>2059</v>
      </c>
      <c r="E1519" s="784" t="s">
        <v>799</v>
      </c>
      <c r="F1519" s="681" t="s">
        <v>330</v>
      </c>
      <c r="G1519" s="682"/>
      <c r="H1519" s="682"/>
      <c r="I1519" s="682"/>
      <c r="J1519" s="682"/>
      <c r="K1519" s="682"/>
      <c r="L1519" s="683"/>
      <c r="M1519" s="684"/>
      <c r="N1519" s="758">
        <f>N1518</f>
        <v>8</v>
      </c>
      <c r="O1519" s="991">
        <v>8</v>
      </c>
      <c r="P1519" s="991">
        <f t="shared" si="152"/>
        <v>0</v>
      </c>
      <c r="Q1519" s="787"/>
      <c r="R1519" s="873">
        <v>47</v>
      </c>
      <c r="S1519" s="760">
        <f t="shared" si="155"/>
        <v>376</v>
      </c>
      <c r="T1519" s="786"/>
      <c r="U1519" s="960"/>
      <c r="W1519" s="686"/>
    </row>
    <row r="1520" spans="2:23" ht="21" customHeight="1">
      <c r="B1520" s="686" t="s">
        <v>2054</v>
      </c>
      <c r="C1520" s="782" t="s">
        <v>2054</v>
      </c>
      <c r="D1520" s="783" t="s">
        <v>2059</v>
      </c>
      <c r="E1520" s="784" t="s">
        <v>2057</v>
      </c>
      <c r="F1520" s="681" t="s">
        <v>330</v>
      </c>
      <c r="G1520" s="682"/>
      <c r="H1520" s="682"/>
      <c r="I1520" s="682"/>
      <c r="J1520" s="682"/>
      <c r="K1520" s="682"/>
      <c r="L1520" s="683"/>
      <c r="M1520" s="684"/>
      <c r="N1520" s="758">
        <f>N1519*2</f>
        <v>16</v>
      </c>
      <c r="O1520" s="991">
        <v>16</v>
      </c>
      <c r="P1520" s="991">
        <f t="shared" si="152"/>
        <v>0</v>
      </c>
      <c r="Q1520" s="787"/>
      <c r="R1520" s="873">
        <v>39</v>
      </c>
      <c r="S1520" s="760">
        <f t="shared" si="155"/>
        <v>624</v>
      </c>
      <c r="T1520" s="786"/>
      <c r="U1520" s="960"/>
      <c r="W1520" s="686"/>
    </row>
    <row r="1521" spans="2:23" ht="21" customHeight="1">
      <c r="B1521" s="686" t="s">
        <v>2054</v>
      </c>
      <c r="C1521" s="782" t="s">
        <v>2054</v>
      </c>
      <c r="D1521" s="783" t="s">
        <v>2059</v>
      </c>
      <c r="E1521" s="784" t="s">
        <v>2058</v>
      </c>
      <c r="F1521" s="681" t="s">
        <v>330</v>
      </c>
      <c r="G1521" s="682"/>
      <c r="H1521" s="682"/>
      <c r="I1521" s="682"/>
      <c r="J1521" s="682"/>
      <c r="K1521" s="682"/>
      <c r="L1521" s="683"/>
      <c r="M1521" s="684"/>
      <c r="N1521" s="758">
        <v>8</v>
      </c>
      <c r="O1521" s="991">
        <v>8</v>
      </c>
      <c r="P1521" s="991">
        <f t="shared" si="152"/>
        <v>0</v>
      </c>
      <c r="Q1521" s="787"/>
      <c r="R1521" s="873">
        <v>50</v>
      </c>
      <c r="S1521" s="760">
        <f t="shared" si="155"/>
        <v>400</v>
      </c>
      <c r="T1521" s="786"/>
      <c r="U1521" s="960"/>
      <c r="W1521" s="686"/>
    </row>
    <row r="1522" spans="2:23" ht="21" customHeight="1">
      <c r="B1522" s="686" t="s">
        <v>2054</v>
      </c>
      <c r="C1522" s="782" t="s">
        <v>2054</v>
      </c>
      <c r="D1522" s="783" t="s">
        <v>2060</v>
      </c>
      <c r="E1522" s="784" t="s">
        <v>821</v>
      </c>
      <c r="F1522" s="681">
        <v>12</v>
      </c>
      <c r="G1522" s="682"/>
      <c r="H1522" s="682"/>
      <c r="I1522" s="682"/>
      <c r="J1522" s="682"/>
      <c r="K1522" s="682"/>
      <c r="L1522" s="683">
        <v>160</v>
      </c>
      <c r="M1522" s="684"/>
      <c r="N1522" s="758">
        <v>2</v>
      </c>
      <c r="O1522" s="991">
        <v>2</v>
      </c>
      <c r="P1522" s="991">
        <f t="shared" si="152"/>
        <v>0</v>
      </c>
      <c r="Q1522" s="787"/>
      <c r="R1522" s="873">
        <v>479</v>
      </c>
      <c r="S1522" s="760">
        <f t="shared" si="155"/>
        <v>958</v>
      </c>
      <c r="T1522" s="786"/>
      <c r="U1522" s="960"/>
      <c r="W1522" s="686"/>
    </row>
    <row r="1523" spans="2:23" ht="21" customHeight="1">
      <c r="B1523" s="686" t="s">
        <v>2054</v>
      </c>
      <c r="C1523" s="782" t="s">
        <v>2054</v>
      </c>
      <c r="D1523" s="783" t="s">
        <v>2060</v>
      </c>
      <c r="E1523" s="784" t="s">
        <v>1787</v>
      </c>
      <c r="F1523" s="681" t="s">
        <v>472</v>
      </c>
      <c r="G1523" s="682"/>
      <c r="H1523" s="682"/>
      <c r="I1523" s="682"/>
      <c r="J1523" s="682"/>
      <c r="K1523" s="682"/>
      <c r="L1523" s="683"/>
      <c r="M1523" s="684"/>
      <c r="N1523" s="758">
        <v>4</v>
      </c>
      <c r="O1523" s="991">
        <v>4</v>
      </c>
      <c r="P1523" s="991">
        <f t="shared" si="152"/>
        <v>0</v>
      </c>
      <c r="Q1523" s="787"/>
      <c r="R1523" s="873">
        <v>5937</v>
      </c>
      <c r="S1523" s="760">
        <f t="shared" si="155"/>
        <v>23748</v>
      </c>
      <c r="T1523" s="786"/>
      <c r="U1523" s="960"/>
      <c r="W1523" s="686"/>
    </row>
    <row r="1524" spans="2:23" ht="21" customHeight="1">
      <c r="B1524" s="686" t="s">
        <v>2054</v>
      </c>
      <c r="C1524" s="782" t="s">
        <v>2054</v>
      </c>
      <c r="D1524" s="783" t="s">
        <v>2061</v>
      </c>
      <c r="E1524" s="784" t="s">
        <v>795</v>
      </c>
      <c r="F1524" s="681">
        <v>4.5</v>
      </c>
      <c r="G1524" s="682" t="s">
        <v>227</v>
      </c>
      <c r="H1524" s="682">
        <v>90</v>
      </c>
      <c r="I1524" s="682"/>
      <c r="J1524" s="682"/>
      <c r="K1524" s="682"/>
      <c r="L1524" s="683">
        <v>180</v>
      </c>
      <c r="M1524" s="684" t="s">
        <v>337</v>
      </c>
      <c r="N1524" s="758">
        <v>2</v>
      </c>
      <c r="O1524" s="991">
        <v>2</v>
      </c>
      <c r="P1524" s="991">
        <f t="shared" si="152"/>
        <v>0</v>
      </c>
      <c r="Q1524" s="787"/>
      <c r="R1524" s="873">
        <v>2623</v>
      </c>
      <c r="S1524" s="760">
        <f t="shared" si="155"/>
        <v>5246</v>
      </c>
      <c r="T1524" s="786"/>
      <c r="U1524" s="960"/>
      <c r="W1524" s="686"/>
    </row>
    <row r="1525" spans="2:23" ht="21" customHeight="1">
      <c r="B1525" s="686" t="s">
        <v>2054</v>
      </c>
      <c r="C1525" s="782" t="s">
        <v>2054</v>
      </c>
      <c r="D1525" s="783" t="s">
        <v>2061</v>
      </c>
      <c r="E1525" s="784" t="s">
        <v>798</v>
      </c>
      <c r="F1525" s="681" t="s">
        <v>356</v>
      </c>
      <c r="G1525" s="682"/>
      <c r="H1525" s="682">
        <v>15</v>
      </c>
      <c r="I1525" s="682"/>
      <c r="J1525" s="682"/>
      <c r="K1525" s="682"/>
      <c r="L1525" s="683"/>
      <c r="M1525" s="684"/>
      <c r="N1525" s="758">
        <v>6</v>
      </c>
      <c r="O1525" s="991">
        <v>6</v>
      </c>
      <c r="P1525" s="991">
        <f t="shared" si="152"/>
        <v>0</v>
      </c>
      <c r="Q1525" s="787"/>
      <c r="R1525" s="873">
        <v>61</v>
      </c>
      <c r="S1525" s="760">
        <f t="shared" si="155"/>
        <v>366</v>
      </c>
      <c r="T1525" s="786"/>
      <c r="U1525" s="960"/>
      <c r="W1525" s="686"/>
    </row>
    <row r="1526" spans="2:23" ht="21" customHeight="1">
      <c r="B1526" s="686" t="s">
        <v>2054</v>
      </c>
      <c r="C1526" s="782" t="s">
        <v>2054</v>
      </c>
      <c r="D1526" s="783" t="s">
        <v>2061</v>
      </c>
      <c r="E1526" s="784" t="s">
        <v>2058</v>
      </c>
      <c r="F1526" s="681" t="s">
        <v>356</v>
      </c>
      <c r="G1526" s="682"/>
      <c r="H1526" s="682"/>
      <c r="I1526" s="682"/>
      <c r="J1526" s="682"/>
      <c r="K1526" s="682"/>
      <c r="L1526" s="683"/>
      <c r="M1526" s="684"/>
      <c r="N1526" s="758">
        <f>N1525</f>
        <v>6</v>
      </c>
      <c r="O1526" s="991">
        <v>6</v>
      </c>
      <c r="P1526" s="991">
        <f t="shared" si="152"/>
        <v>0</v>
      </c>
      <c r="Q1526" s="787"/>
      <c r="R1526" s="873">
        <v>13</v>
      </c>
      <c r="S1526" s="760">
        <f t="shared" si="155"/>
        <v>78</v>
      </c>
      <c r="T1526" s="786"/>
      <c r="U1526" s="960"/>
      <c r="W1526" s="686"/>
    </row>
    <row r="1527" spans="2:23" ht="21" customHeight="1">
      <c r="B1527" s="686" t="s">
        <v>2054</v>
      </c>
      <c r="C1527" s="782" t="s">
        <v>2054</v>
      </c>
      <c r="D1527" s="783" t="s">
        <v>2061</v>
      </c>
      <c r="E1527" s="784" t="s">
        <v>2057</v>
      </c>
      <c r="F1527" s="681" t="s">
        <v>356</v>
      </c>
      <c r="G1527" s="682"/>
      <c r="H1527" s="682"/>
      <c r="I1527" s="682"/>
      <c r="J1527" s="682"/>
      <c r="K1527" s="682"/>
      <c r="L1527" s="683"/>
      <c r="M1527" s="684"/>
      <c r="N1527" s="758">
        <f>N1525</f>
        <v>6</v>
      </c>
      <c r="O1527" s="991">
        <v>6</v>
      </c>
      <c r="P1527" s="991">
        <f t="shared" si="152"/>
        <v>0</v>
      </c>
      <c r="Q1527" s="787"/>
      <c r="R1527" s="873">
        <v>8</v>
      </c>
      <c r="S1527" s="760">
        <f t="shared" si="155"/>
        <v>48</v>
      </c>
      <c r="T1527" s="786"/>
      <c r="U1527" s="960"/>
      <c r="W1527" s="686"/>
    </row>
    <row r="1528" spans="2:23" ht="21" customHeight="1">
      <c r="B1528" s="686" t="s">
        <v>2054</v>
      </c>
      <c r="C1528" s="782" t="s">
        <v>2054</v>
      </c>
      <c r="D1528" s="783" t="s">
        <v>2062</v>
      </c>
      <c r="E1528" s="784" t="s">
        <v>795</v>
      </c>
      <c r="F1528" s="681">
        <v>4.5</v>
      </c>
      <c r="G1528" s="682" t="s">
        <v>227</v>
      </c>
      <c r="H1528" s="682">
        <v>300</v>
      </c>
      <c r="I1528" s="682"/>
      <c r="J1528" s="682"/>
      <c r="K1528" s="682"/>
      <c r="L1528" s="683">
        <v>300</v>
      </c>
      <c r="M1528" s="684" t="s">
        <v>337</v>
      </c>
      <c r="N1528" s="758">
        <v>2</v>
      </c>
      <c r="O1528" s="991">
        <v>2</v>
      </c>
      <c r="P1528" s="991">
        <f t="shared" si="152"/>
        <v>0</v>
      </c>
      <c r="Q1528" s="787"/>
      <c r="R1528" s="873">
        <v>14571</v>
      </c>
      <c r="S1528" s="760">
        <f t="shared" si="155"/>
        <v>29142</v>
      </c>
      <c r="T1528" s="786"/>
      <c r="U1528" s="960"/>
      <c r="W1528" s="686"/>
    </row>
    <row r="1529" spans="2:23" ht="21" customHeight="1">
      <c r="B1529" s="686" t="s">
        <v>2054</v>
      </c>
      <c r="C1529" s="782" t="s">
        <v>2054</v>
      </c>
      <c r="D1529" s="783" t="s">
        <v>2062</v>
      </c>
      <c r="E1529" s="784" t="s">
        <v>816</v>
      </c>
      <c r="F1529" s="681" t="s">
        <v>330</v>
      </c>
      <c r="G1529" s="682"/>
      <c r="H1529" s="682"/>
      <c r="I1529" s="682"/>
      <c r="J1529" s="682"/>
      <c r="K1529" s="682"/>
      <c r="L1529" s="683">
        <v>150</v>
      </c>
      <c r="M1529" s="684"/>
      <c r="N1529" s="758">
        <v>4</v>
      </c>
      <c r="O1529" s="991">
        <v>4</v>
      </c>
      <c r="P1529" s="991">
        <f t="shared" si="152"/>
        <v>0</v>
      </c>
      <c r="Q1529" s="787"/>
      <c r="R1529" s="873">
        <v>267</v>
      </c>
      <c r="S1529" s="760">
        <f t="shared" ref="S1529:S1560" si="156">N1529*R1529</f>
        <v>1068</v>
      </c>
      <c r="T1529" s="786"/>
      <c r="U1529" s="960"/>
      <c r="W1529" s="686"/>
    </row>
    <row r="1530" spans="2:23" ht="21" customHeight="1">
      <c r="B1530" s="686" t="s">
        <v>2054</v>
      </c>
      <c r="C1530" s="782" t="s">
        <v>2054</v>
      </c>
      <c r="D1530" s="783" t="s">
        <v>2062</v>
      </c>
      <c r="E1530" s="784" t="s">
        <v>799</v>
      </c>
      <c r="F1530" s="681" t="s">
        <v>330</v>
      </c>
      <c r="G1530" s="682"/>
      <c r="H1530" s="682"/>
      <c r="I1530" s="682"/>
      <c r="J1530" s="682"/>
      <c r="K1530" s="682"/>
      <c r="L1530" s="683"/>
      <c r="M1530" s="684"/>
      <c r="N1530" s="758">
        <f>N1529*3</f>
        <v>12</v>
      </c>
      <c r="O1530" s="991">
        <v>12</v>
      </c>
      <c r="P1530" s="991">
        <f t="shared" si="152"/>
        <v>0</v>
      </c>
      <c r="Q1530" s="787"/>
      <c r="R1530" s="873">
        <v>47</v>
      </c>
      <c r="S1530" s="760">
        <f t="shared" si="156"/>
        <v>564</v>
      </c>
      <c r="T1530" s="786"/>
      <c r="U1530" s="960"/>
      <c r="W1530" s="686"/>
    </row>
    <row r="1531" spans="2:23" ht="21" customHeight="1">
      <c r="B1531" s="686" t="s">
        <v>2054</v>
      </c>
      <c r="C1531" s="782" t="s">
        <v>2054</v>
      </c>
      <c r="D1531" s="783" t="s">
        <v>2062</v>
      </c>
      <c r="E1531" s="784" t="s">
        <v>2057</v>
      </c>
      <c r="F1531" s="681" t="s">
        <v>330</v>
      </c>
      <c r="G1531" s="682"/>
      <c r="H1531" s="682"/>
      <c r="I1531" s="682"/>
      <c r="J1531" s="682"/>
      <c r="K1531" s="682"/>
      <c r="L1531" s="683"/>
      <c r="M1531" s="684"/>
      <c r="N1531" s="758">
        <f>N1530</f>
        <v>12</v>
      </c>
      <c r="O1531" s="991">
        <v>12</v>
      </c>
      <c r="P1531" s="991">
        <f t="shared" si="152"/>
        <v>0</v>
      </c>
      <c r="Q1531" s="787"/>
      <c r="R1531" s="873">
        <v>39</v>
      </c>
      <c r="S1531" s="760">
        <f t="shared" si="156"/>
        <v>468</v>
      </c>
      <c r="T1531" s="786"/>
      <c r="U1531" s="960"/>
      <c r="W1531" s="686"/>
    </row>
    <row r="1532" spans="2:23" ht="21" customHeight="1">
      <c r="B1532" s="686" t="s">
        <v>2054</v>
      </c>
      <c r="C1532" s="782" t="s">
        <v>2054</v>
      </c>
      <c r="D1532" s="783" t="s">
        <v>2062</v>
      </c>
      <c r="E1532" s="784" t="s">
        <v>2058</v>
      </c>
      <c r="F1532" s="681" t="s">
        <v>330</v>
      </c>
      <c r="G1532" s="682"/>
      <c r="H1532" s="682"/>
      <c r="I1532" s="682"/>
      <c r="J1532" s="682"/>
      <c r="K1532" s="682"/>
      <c r="L1532" s="683"/>
      <c r="M1532" s="684"/>
      <c r="N1532" s="758">
        <f>N1529</f>
        <v>4</v>
      </c>
      <c r="O1532" s="991">
        <v>4</v>
      </c>
      <c r="P1532" s="991">
        <f t="shared" ref="P1532:P1595" si="157">N1532-O1532</f>
        <v>0</v>
      </c>
      <c r="Q1532" s="787"/>
      <c r="R1532" s="873">
        <v>50</v>
      </c>
      <c r="S1532" s="760">
        <f t="shared" si="156"/>
        <v>200</v>
      </c>
      <c r="T1532" s="786"/>
      <c r="U1532" s="960"/>
      <c r="W1532" s="686"/>
    </row>
    <row r="1533" spans="2:23" ht="21" customHeight="1">
      <c r="B1533" s="686" t="s">
        <v>2054</v>
      </c>
      <c r="C1533" s="782" t="s">
        <v>2054</v>
      </c>
      <c r="D1533" s="783" t="s">
        <v>2063</v>
      </c>
      <c r="E1533" s="784" t="s">
        <v>795</v>
      </c>
      <c r="F1533" s="681">
        <v>4.5</v>
      </c>
      <c r="G1533" s="682" t="s">
        <v>227</v>
      </c>
      <c r="H1533" s="682">
        <v>80</v>
      </c>
      <c r="I1533" s="682"/>
      <c r="J1533" s="682"/>
      <c r="K1533" s="682"/>
      <c r="L1533" s="683">
        <v>100</v>
      </c>
      <c r="M1533" s="684"/>
      <c r="N1533" s="758">
        <v>2</v>
      </c>
      <c r="O1533" s="991">
        <v>2</v>
      </c>
      <c r="P1533" s="991">
        <f t="shared" si="157"/>
        <v>0</v>
      </c>
      <c r="Q1533" s="787"/>
      <c r="R1533" s="873">
        <v>1295</v>
      </c>
      <c r="S1533" s="760">
        <f t="shared" si="156"/>
        <v>2590</v>
      </c>
      <c r="T1533" s="786"/>
      <c r="U1533" s="960"/>
      <c r="W1533" s="686"/>
    </row>
    <row r="1534" spans="2:23" ht="21" customHeight="1">
      <c r="B1534" s="686" t="s">
        <v>2054</v>
      </c>
      <c r="C1534" s="782" t="s">
        <v>2054</v>
      </c>
      <c r="D1534" s="783" t="s">
        <v>2064</v>
      </c>
      <c r="E1534" s="784" t="s">
        <v>795</v>
      </c>
      <c r="F1534" s="681">
        <v>3</v>
      </c>
      <c r="G1534" s="682" t="s">
        <v>227</v>
      </c>
      <c r="H1534" s="682">
        <v>135</v>
      </c>
      <c r="I1534" s="682"/>
      <c r="J1534" s="682"/>
      <c r="K1534" s="682"/>
      <c r="L1534" s="683">
        <v>370</v>
      </c>
      <c r="M1534" s="684"/>
      <c r="N1534" s="758">
        <v>2</v>
      </c>
      <c r="O1534" s="991">
        <v>2</v>
      </c>
      <c r="P1534" s="991">
        <f t="shared" si="157"/>
        <v>0</v>
      </c>
      <c r="Q1534" s="787"/>
      <c r="R1534" s="873">
        <v>5391</v>
      </c>
      <c r="S1534" s="760">
        <f t="shared" si="156"/>
        <v>10782</v>
      </c>
      <c r="T1534" s="786"/>
      <c r="U1534" s="960"/>
      <c r="W1534" s="686"/>
    </row>
    <row r="1535" spans="2:23" ht="21" customHeight="1">
      <c r="B1535" s="686" t="s">
        <v>2054</v>
      </c>
      <c r="C1535" s="782" t="s">
        <v>2054</v>
      </c>
      <c r="D1535" s="783" t="s">
        <v>2064</v>
      </c>
      <c r="E1535" s="784" t="s">
        <v>797</v>
      </c>
      <c r="F1535" s="681">
        <v>30</v>
      </c>
      <c r="G1535" s="682" t="s">
        <v>403</v>
      </c>
      <c r="H1535" s="682"/>
      <c r="I1535" s="682"/>
      <c r="J1535" s="682"/>
      <c r="K1535" s="682"/>
      <c r="L1535" s="683">
        <v>25</v>
      </c>
      <c r="M1535" s="684"/>
      <c r="N1535" s="758">
        <v>2</v>
      </c>
      <c r="O1535" s="991">
        <v>2</v>
      </c>
      <c r="P1535" s="991">
        <f t="shared" si="157"/>
        <v>0</v>
      </c>
      <c r="Q1535" s="787"/>
      <c r="R1535" s="873">
        <v>274</v>
      </c>
      <c r="S1535" s="760">
        <f t="shared" si="156"/>
        <v>548</v>
      </c>
      <c r="T1535" s="786"/>
      <c r="U1535" s="960"/>
      <c r="W1535" s="686"/>
    </row>
    <row r="1536" spans="2:23" ht="21" customHeight="1">
      <c r="B1536" s="686" t="s">
        <v>2054</v>
      </c>
      <c r="C1536" s="782" t="s">
        <v>2054</v>
      </c>
      <c r="D1536" s="783" t="s">
        <v>2064</v>
      </c>
      <c r="E1536" s="784" t="s">
        <v>798</v>
      </c>
      <c r="F1536" s="681" t="s">
        <v>338</v>
      </c>
      <c r="G1536" s="682"/>
      <c r="H1536" s="682">
        <v>25</v>
      </c>
      <c r="I1536" s="682"/>
      <c r="J1536" s="682"/>
      <c r="K1536" s="682"/>
      <c r="L1536" s="683"/>
      <c r="M1536" s="684"/>
      <c r="N1536" s="758">
        <v>4</v>
      </c>
      <c r="O1536" s="991">
        <v>4</v>
      </c>
      <c r="P1536" s="991">
        <f t="shared" si="157"/>
        <v>0</v>
      </c>
      <c r="Q1536" s="787"/>
      <c r="R1536" s="873">
        <v>94</v>
      </c>
      <c r="S1536" s="760">
        <f t="shared" si="156"/>
        <v>376</v>
      </c>
      <c r="T1536" s="786"/>
      <c r="U1536" s="960"/>
      <c r="W1536" s="686"/>
    </row>
    <row r="1537" spans="1:23" ht="21" customHeight="1">
      <c r="B1537" s="686" t="s">
        <v>2054</v>
      </c>
      <c r="C1537" s="782" t="s">
        <v>2054</v>
      </c>
      <c r="D1537" s="783" t="s">
        <v>2064</v>
      </c>
      <c r="E1537" s="784" t="s">
        <v>799</v>
      </c>
      <c r="F1537" s="681" t="s">
        <v>338</v>
      </c>
      <c r="G1537" s="682"/>
      <c r="H1537" s="682"/>
      <c r="I1537" s="682"/>
      <c r="J1537" s="682"/>
      <c r="K1537" s="682"/>
      <c r="L1537" s="683"/>
      <c r="M1537" s="684"/>
      <c r="N1537" s="758">
        <f>N1536</f>
        <v>4</v>
      </c>
      <c r="O1537" s="991">
        <v>4</v>
      </c>
      <c r="P1537" s="991">
        <f t="shared" si="157"/>
        <v>0</v>
      </c>
      <c r="Q1537" s="787"/>
      <c r="R1537" s="873">
        <v>31</v>
      </c>
      <c r="S1537" s="760">
        <f t="shared" si="156"/>
        <v>124</v>
      </c>
      <c r="T1537" s="786"/>
      <c r="U1537" s="960"/>
      <c r="W1537" s="686"/>
    </row>
    <row r="1538" spans="1:23" ht="21" customHeight="1">
      <c r="B1538" s="686" t="s">
        <v>2054</v>
      </c>
      <c r="C1538" s="782" t="s">
        <v>2054</v>
      </c>
      <c r="D1538" s="783" t="s">
        <v>2064</v>
      </c>
      <c r="E1538" s="784" t="s">
        <v>2057</v>
      </c>
      <c r="F1538" s="681" t="s">
        <v>338</v>
      </c>
      <c r="G1538" s="682"/>
      <c r="H1538" s="682"/>
      <c r="I1538" s="682"/>
      <c r="J1538" s="682"/>
      <c r="K1538" s="682"/>
      <c r="L1538" s="683"/>
      <c r="M1538" s="684"/>
      <c r="N1538" s="758">
        <f>N1536*2</f>
        <v>8</v>
      </c>
      <c r="O1538" s="991">
        <v>8</v>
      </c>
      <c r="P1538" s="991">
        <f t="shared" si="157"/>
        <v>0</v>
      </c>
      <c r="Q1538" s="787"/>
      <c r="R1538" s="873">
        <v>26</v>
      </c>
      <c r="S1538" s="760">
        <f t="shared" si="156"/>
        <v>208</v>
      </c>
      <c r="T1538" s="786"/>
      <c r="U1538" s="960"/>
      <c r="W1538" s="686"/>
    </row>
    <row r="1539" spans="1:23" ht="21" customHeight="1">
      <c r="B1539" s="686" t="s">
        <v>2054</v>
      </c>
      <c r="C1539" s="782" t="s">
        <v>2054</v>
      </c>
      <c r="D1539" s="783" t="s">
        <v>2064</v>
      </c>
      <c r="E1539" s="784" t="s">
        <v>2058</v>
      </c>
      <c r="F1539" s="681" t="s">
        <v>338</v>
      </c>
      <c r="G1539" s="682"/>
      <c r="H1539" s="682"/>
      <c r="I1539" s="682"/>
      <c r="J1539" s="682"/>
      <c r="K1539" s="682"/>
      <c r="L1539" s="683"/>
      <c r="M1539" s="684"/>
      <c r="N1539" s="758">
        <v>4</v>
      </c>
      <c r="O1539" s="991">
        <v>4</v>
      </c>
      <c r="P1539" s="991">
        <f t="shared" si="157"/>
        <v>0</v>
      </c>
      <c r="Q1539" s="787"/>
      <c r="R1539" s="873">
        <v>30</v>
      </c>
      <c r="S1539" s="760">
        <f t="shared" si="156"/>
        <v>120</v>
      </c>
      <c r="T1539" s="786"/>
      <c r="U1539" s="960"/>
      <c r="W1539" s="686"/>
    </row>
    <row r="1540" spans="1:23" ht="21" customHeight="1">
      <c r="B1540" s="686" t="s">
        <v>2054</v>
      </c>
      <c r="C1540" s="782" t="s">
        <v>2054</v>
      </c>
      <c r="D1540" s="783" t="s">
        <v>2065</v>
      </c>
      <c r="E1540" s="784" t="s">
        <v>838</v>
      </c>
      <c r="F1540" s="681" t="s">
        <v>1523</v>
      </c>
      <c r="G1540" s="682"/>
      <c r="H1540" s="682"/>
      <c r="I1540" s="682"/>
      <c r="J1540" s="682"/>
      <c r="K1540" s="682"/>
      <c r="L1540" s="683">
        <v>260</v>
      </c>
      <c r="M1540" s="684"/>
      <c r="N1540" s="758">
        <v>2</v>
      </c>
      <c r="O1540" s="991">
        <v>2</v>
      </c>
      <c r="P1540" s="991">
        <f t="shared" si="157"/>
        <v>0</v>
      </c>
      <c r="Q1540" s="787"/>
      <c r="R1540" s="873">
        <v>44035</v>
      </c>
      <c r="S1540" s="760">
        <f t="shared" si="156"/>
        <v>88070</v>
      </c>
      <c r="T1540" s="786"/>
      <c r="U1540" s="960"/>
      <c r="W1540" s="686"/>
    </row>
    <row r="1541" spans="1:23" ht="21" customHeight="1">
      <c r="B1541" s="686" t="s">
        <v>2054</v>
      </c>
      <c r="C1541" s="782" t="s">
        <v>2054</v>
      </c>
      <c r="D1541" s="783" t="s">
        <v>2065</v>
      </c>
      <c r="E1541" s="784" t="s">
        <v>2066</v>
      </c>
      <c r="F1541" s="681" t="s">
        <v>1524</v>
      </c>
      <c r="G1541" s="682"/>
      <c r="H1541" s="682"/>
      <c r="I1541" s="682"/>
      <c r="J1541" s="682"/>
      <c r="K1541" s="682"/>
      <c r="L1541" s="683"/>
      <c r="M1541" s="684"/>
      <c r="N1541" s="758">
        <v>8</v>
      </c>
      <c r="O1541" s="991">
        <v>8</v>
      </c>
      <c r="P1541" s="991">
        <f t="shared" si="157"/>
        <v>0</v>
      </c>
      <c r="Q1541" s="787"/>
      <c r="R1541" s="873">
        <v>12874</v>
      </c>
      <c r="S1541" s="760">
        <f t="shared" si="156"/>
        <v>102992</v>
      </c>
      <c r="T1541" s="786"/>
      <c r="U1541" s="960"/>
      <c r="W1541" s="686"/>
    </row>
    <row r="1542" spans="1:23" ht="21" customHeight="1">
      <c r="B1542" s="686" t="s">
        <v>2054</v>
      </c>
      <c r="C1542" s="782" t="s">
        <v>2054</v>
      </c>
      <c r="D1542" s="783" t="s">
        <v>2065</v>
      </c>
      <c r="E1542" s="784" t="s">
        <v>798</v>
      </c>
      <c r="F1542" s="681" t="s">
        <v>356</v>
      </c>
      <c r="G1542" s="682"/>
      <c r="H1542" s="682">
        <v>15</v>
      </c>
      <c r="I1542" s="682"/>
      <c r="J1542" s="682"/>
      <c r="K1542" s="682"/>
      <c r="L1542" s="683"/>
      <c r="M1542" s="684"/>
      <c r="N1542" s="758">
        <v>16</v>
      </c>
      <c r="O1542" s="991">
        <v>16</v>
      </c>
      <c r="P1542" s="991">
        <f t="shared" si="157"/>
        <v>0</v>
      </c>
      <c r="Q1542" s="787"/>
      <c r="R1542" s="873">
        <v>61</v>
      </c>
      <c r="S1542" s="760">
        <f t="shared" si="156"/>
        <v>976</v>
      </c>
      <c r="T1542" s="786"/>
      <c r="U1542" s="960"/>
      <c r="W1542" s="686"/>
    </row>
    <row r="1543" spans="1:23" ht="21" customHeight="1">
      <c r="B1543" s="686" t="s">
        <v>2054</v>
      </c>
      <c r="C1543" s="782" t="s">
        <v>2054</v>
      </c>
      <c r="D1543" s="783" t="s">
        <v>2065</v>
      </c>
      <c r="E1543" s="784" t="s">
        <v>2058</v>
      </c>
      <c r="F1543" s="681" t="s">
        <v>356</v>
      </c>
      <c r="G1543" s="682"/>
      <c r="H1543" s="682"/>
      <c r="I1543" s="682"/>
      <c r="J1543" s="682"/>
      <c r="K1543" s="682"/>
      <c r="L1543" s="683"/>
      <c r="M1543" s="684"/>
      <c r="N1543" s="758">
        <f>N1542</f>
        <v>16</v>
      </c>
      <c r="O1543" s="991">
        <v>16</v>
      </c>
      <c r="P1543" s="991">
        <f t="shared" si="157"/>
        <v>0</v>
      </c>
      <c r="Q1543" s="787"/>
      <c r="R1543" s="873">
        <v>13</v>
      </c>
      <c r="S1543" s="760">
        <f t="shared" si="156"/>
        <v>208</v>
      </c>
      <c r="T1543" s="786"/>
      <c r="U1543" s="960"/>
      <c r="W1543" s="686"/>
    </row>
    <row r="1544" spans="1:23" ht="21" customHeight="1">
      <c r="B1544" s="686" t="s">
        <v>2054</v>
      </c>
      <c r="C1544" s="782" t="s">
        <v>2054</v>
      </c>
      <c r="D1544" s="783" t="s">
        <v>2065</v>
      </c>
      <c r="E1544" s="784" t="s">
        <v>2057</v>
      </c>
      <c r="F1544" s="681" t="s">
        <v>356</v>
      </c>
      <c r="G1544" s="682"/>
      <c r="H1544" s="682"/>
      <c r="I1544" s="682"/>
      <c r="J1544" s="682"/>
      <c r="K1544" s="682"/>
      <c r="L1544" s="683"/>
      <c r="M1544" s="684"/>
      <c r="N1544" s="758">
        <f>N1542</f>
        <v>16</v>
      </c>
      <c r="O1544" s="991">
        <v>16</v>
      </c>
      <c r="P1544" s="991">
        <f t="shared" si="157"/>
        <v>0</v>
      </c>
      <c r="Q1544" s="787"/>
      <c r="R1544" s="873">
        <v>8</v>
      </c>
      <c r="S1544" s="760">
        <f t="shared" si="156"/>
        <v>128</v>
      </c>
      <c r="T1544" s="786"/>
      <c r="U1544" s="960"/>
      <c r="W1544" s="686"/>
    </row>
    <row r="1545" spans="1:23" ht="21" customHeight="1">
      <c r="B1545" s="686" t="s">
        <v>2054</v>
      </c>
      <c r="C1545" s="782" t="s">
        <v>2054</v>
      </c>
      <c r="D1545" s="783" t="s">
        <v>2067</v>
      </c>
      <c r="E1545" s="784" t="s">
        <v>795</v>
      </c>
      <c r="F1545" s="681">
        <v>3.2</v>
      </c>
      <c r="G1545" s="682"/>
      <c r="H1545" s="682">
        <v>600</v>
      </c>
      <c r="I1545" s="682"/>
      <c r="J1545" s="682"/>
      <c r="K1545" s="682"/>
      <c r="L1545" s="683">
        <v>1060</v>
      </c>
      <c r="M1545" s="684" t="s">
        <v>1525</v>
      </c>
      <c r="N1545" s="758">
        <v>2</v>
      </c>
      <c r="O1545" s="991">
        <v>2</v>
      </c>
      <c r="P1545" s="991">
        <f t="shared" si="157"/>
        <v>0</v>
      </c>
      <c r="Q1545" s="787"/>
      <c r="R1545" s="873">
        <v>44493</v>
      </c>
      <c r="S1545" s="760">
        <f t="shared" si="156"/>
        <v>88986</v>
      </c>
      <c r="T1545" s="786"/>
      <c r="U1545" s="960"/>
      <c r="W1545" s="686"/>
    </row>
    <row r="1546" spans="1:23" ht="21" customHeight="1">
      <c r="B1546" s="686" t="s">
        <v>2054</v>
      </c>
      <c r="C1546" s="782" t="s">
        <v>2054</v>
      </c>
      <c r="D1546" s="783" t="s">
        <v>2068</v>
      </c>
      <c r="E1546" s="784" t="s">
        <v>795</v>
      </c>
      <c r="F1546" s="681">
        <v>6</v>
      </c>
      <c r="G1546" s="682"/>
      <c r="H1546" s="682">
        <v>130</v>
      </c>
      <c r="I1546" s="682"/>
      <c r="J1546" s="682"/>
      <c r="K1546" s="682"/>
      <c r="L1546" s="683">
        <v>150</v>
      </c>
      <c r="M1546" s="684"/>
      <c r="N1546" s="758">
        <v>2</v>
      </c>
      <c r="O1546" s="991">
        <v>2</v>
      </c>
      <c r="P1546" s="991">
        <f t="shared" si="157"/>
        <v>0</v>
      </c>
      <c r="Q1546" s="787"/>
      <c r="R1546" s="873">
        <v>1094</v>
      </c>
      <c r="S1546" s="760">
        <f t="shared" si="156"/>
        <v>2188</v>
      </c>
      <c r="T1546" s="786"/>
      <c r="U1546" s="960"/>
      <c r="W1546" s="686"/>
    </row>
    <row r="1547" spans="1:23" ht="21" customHeight="1">
      <c r="B1547" s="686" t="s">
        <v>2054</v>
      </c>
      <c r="C1547" s="782" t="s">
        <v>2054</v>
      </c>
      <c r="D1547" s="783" t="s">
        <v>2068</v>
      </c>
      <c r="E1547" s="784" t="s">
        <v>798</v>
      </c>
      <c r="F1547" s="681" t="s">
        <v>338</v>
      </c>
      <c r="G1547" s="682"/>
      <c r="H1547" s="682">
        <v>25</v>
      </c>
      <c r="I1547" s="682"/>
      <c r="J1547" s="682"/>
      <c r="K1547" s="682"/>
      <c r="L1547" s="683"/>
      <c r="M1547" s="684"/>
      <c r="N1547" s="758">
        <v>4</v>
      </c>
      <c r="O1547" s="991">
        <v>4</v>
      </c>
      <c r="P1547" s="991">
        <f t="shared" si="157"/>
        <v>0</v>
      </c>
      <c r="Q1547" s="787"/>
      <c r="R1547" s="873">
        <v>94</v>
      </c>
      <c r="S1547" s="760">
        <f t="shared" si="156"/>
        <v>376</v>
      </c>
      <c r="T1547" s="786"/>
      <c r="U1547" s="960"/>
      <c r="W1547" s="686"/>
    </row>
    <row r="1548" spans="1:23" ht="21" customHeight="1">
      <c r="B1548" s="686" t="s">
        <v>2054</v>
      </c>
      <c r="C1548" s="782" t="s">
        <v>2054</v>
      </c>
      <c r="D1548" s="783" t="s">
        <v>2068</v>
      </c>
      <c r="E1548" s="784" t="s">
        <v>799</v>
      </c>
      <c r="F1548" s="681" t="s">
        <v>338</v>
      </c>
      <c r="G1548" s="682"/>
      <c r="H1548" s="682"/>
      <c r="I1548" s="682"/>
      <c r="J1548" s="682"/>
      <c r="K1548" s="682"/>
      <c r="L1548" s="683"/>
      <c r="M1548" s="684"/>
      <c r="N1548" s="758">
        <f>N1547</f>
        <v>4</v>
      </c>
      <c r="O1548" s="991">
        <v>4</v>
      </c>
      <c r="P1548" s="991">
        <f t="shared" si="157"/>
        <v>0</v>
      </c>
      <c r="Q1548" s="787"/>
      <c r="R1548" s="873">
        <v>31</v>
      </c>
      <c r="S1548" s="760">
        <f t="shared" si="156"/>
        <v>124</v>
      </c>
      <c r="T1548" s="786"/>
      <c r="U1548" s="960"/>
      <c r="W1548" s="686"/>
    </row>
    <row r="1549" spans="1:23" ht="21" customHeight="1">
      <c r="B1549" s="686" t="s">
        <v>2054</v>
      </c>
      <c r="C1549" s="782" t="s">
        <v>2054</v>
      </c>
      <c r="D1549" s="783" t="s">
        <v>2068</v>
      </c>
      <c r="E1549" s="784" t="s">
        <v>2057</v>
      </c>
      <c r="F1549" s="681" t="s">
        <v>338</v>
      </c>
      <c r="G1549" s="682"/>
      <c r="H1549" s="682"/>
      <c r="I1549" s="682"/>
      <c r="J1549" s="682"/>
      <c r="K1549" s="682"/>
      <c r="L1549" s="683"/>
      <c r="M1549" s="684"/>
      <c r="N1549" s="758">
        <f>N1547*2</f>
        <v>8</v>
      </c>
      <c r="O1549" s="991">
        <v>8</v>
      </c>
      <c r="P1549" s="991">
        <f t="shared" si="157"/>
        <v>0</v>
      </c>
      <c r="Q1549" s="787"/>
      <c r="R1549" s="873">
        <v>26</v>
      </c>
      <c r="S1549" s="760">
        <f t="shared" si="156"/>
        <v>208</v>
      </c>
      <c r="T1549" s="786"/>
      <c r="U1549" s="960"/>
      <c r="W1549" s="686"/>
    </row>
    <row r="1550" spans="1:23" ht="21" customHeight="1">
      <c r="B1550" s="686" t="s">
        <v>2054</v>
      </c>
      <c r="C1550" s="782" t="s">
        <v>2054</v>
      </c>
      <c r="D1550" s="783" t="s">
        <v>2068</v>
      </c>
      <c r="E1550" s="784" t="s">
        <v>2058</v>
      </c>
      <c r="F1550" s="681" t="s">
        <v>338</v>
      </c>
      <c r="G1550" s="682"/>
      <c r="H1550" s="682"/>
      <c r="I1550" s="682"/>
      <c r="J1550" s="682"/>
      <c r="K1550" s="682"/>
      <c r="L1550" s="683"/>
      <c r="M1550" s="684"/>
      <c r="N1550" s="758">
        <v>4</v>
      </c>
      <c r="O1550" s="991">
        <v>4</v>
      </c>
      <c r="P1550" s="991">
        <f t="shared" si="157"/>
        <v>0</v>
      </c>
      <c r="Q1550" s="787"/>
      <c r="R1550" s="873">
        <v>30</v>
      </c>
      <c r="S1550" s="760">
        <f t="shared" si="156"/>
        <v>120</v>
      </c>
      <c r="T1550" s="786"/>
      <c r="U1550" s="960"/>
      <c r="W1550" s="686"/>
    </row>
    <row r="1551" spans="1:23" ht="21" customHeight="1">
      <c r="B1551" s="686" t="s">
        <v>2069</v>
      </c>
      <c r="C1551" s="782" t="s">
        <v>2069</v>
      </c>
      <c r="D1551" s="783" t="s">
        <v>2069</v>
      </c>
      <c r="E1551" s="784" t="s">
        <v>813</v>
      </c>
      <c r="F1551" s="681" t="s">
        <v>2070</v>
      </c>
      <c r="G1551" s="682"/>
      <c r="H1551" s="682" t="s">
        <v>1692</v>
      </c>
      <c r="I1551" s="682"/>
      <c r="J1551" s="682" t="s">
        <v>612</v>
      </c>
      <c r="K1551" s="682"/>
      <c r="L1551" s="683"/>
      <c r="M1551" s="684"/>
      <c r="N1551" s="758">
        <v>1</v>
      </c>
      <c r="O1551" s="991">
        <v>1</v>
      </c>
      <c r="P1551" s="991">
        <f t="shared" si="157"/>
        <v>0</v>
      </c>
      <c r="Q1551" s="858" t="s">
        <v>2385</v>
      </c>
      <c r="R1551" s="873">
        <v>3999000</v>
      </c>
      <c r="S1551" s="760">
        <f t="shared" si="156"/>
        <v>3999000</v>
      </c>
      <c r="T1551" s="786"/>
      <c r="U1551" s="960"/>
      <c r="W1551" s="686"/>
    </row>
    <row r="1552" spans="1:23" ht="21" customHeight="1">
      <c r="A1552" s="686" t="s">
        <v>1408</v>
      </c>
      <c r="B1552" s="686" t="s">
        <v>2069</v>
      </c>
      <c r="C1552" s="782" t="s">
        <v>2069</v>
      </c>
      <c r="D1552" s="783" t="s">
        <v>2069</v>
      </c>
      <c r="E1552" s="784" t="s">
        <v>798</v>
      </c>
      <c r="F1552" s="681" t="s">
        <v>371</v>
      </c>
      <c r="G1552" s="682" t="s">
        <v>227</v>
      </c>
      <c r="H1552" s="682" t="s">
        <v>585</v>
      </c>
      <c r="I1552" s="682"/>
      <c r="J1552" s="682"/>
      <c r="K1552" s="682"/>
      <c r="L1552" s="683"/>
      <c r="M1552" s="684"/>
      <c r="N1552" s="758">
        <v>4</v>
      </c>
      <c r="O1552" s="991">
        <v>4</v>
      </c>
      <c r="P1552" s="991">
        <f t="shared" si="157"/>
        <v>0</v>
      </c>
      <c r="Q1552" s="787"/>
      <c r="R1552" s="873">
        <v>1150.5999999999999</v>
      </c>
      <c r="S1552" s="760">
        <f t="shared" si="156"/>
        <v>4602.3999999999996</v>
      </c>
      <c r="T1552" s="786"/>
      <c r="U1552" s="960"/>
      <c r="W1552" s="686"/>
    </row>
    <row r="1553" spans="1:23" ht="21" customHeight="1">
      <c r="B1553" s="686" t="s">
        <v>2069</v>
      </c>
      <c r="C1553" s="782" t="s">
        <v>2069</v>
      </c>
      <c r="D1553" s="783" t="s">
        <v>2069</v>
      </c>
      <c r="E1553" s="784" t="s">
        <v>800</v>
      </c>
      <c r="F1553" s="681" t="s">
        <v>371</v>
      </c>
      <c r="G1553" s="682"/>
      <c r="H1553" s="682"/>
      <c r="I1553" s="682"/>
      <c r="J1553" s="682"/>
      <c r="K1553" s="682"/>
      <c r="L1553" s="683"/>
      <c r="M1553" s="684"/>
      <c r="N1553" s="758">
        <v>4</v>
      </c>
      <c r="O1553" s="991">
        <v>4</v>
      </c>
      <c r="P1553" s="991">
        <f t="shared" si="157"/>
        <v>0</v>
      </c>
      <c r="Q1553" s="787"/>
      <c r="R1553" s="873">
        <v>334</v>
      </c>
      <c r="S1553" s="760">
        <f t="shared" si="156"/>
        <v>1336</v>
      </c>
      <c r="T1553" s="786"/>
      <c r="U1553" s="960"/>
      <c r="W1553" s="686"/>
    </row>
    <row r="1554" spans="1:23" ht="21" customHeight="1">
      <c r="B1554" s="686" t="s">
        <v>2069</v>
      </c>
      <c r="C1554" s="782" t="s">
        <v>2069</v>
      </c>
      <c r="D1554" s="783" t="s">
        <v>2069</v>
      </c>
      <c r="E1554" s="784" t="s">
        <v>801</v>
      </c>
      <c r="F1554" s="681" t="s">
        <v>371</v>
      </c>
      <c r="G1554" s="682"/>
      <c r="H1554" s="682"/>
      <c r="I1554" s="682"/>
      <c r="J1554" s="682"/>
      <c r="K1554" s="682"/>
      <c r="L1554" s="683"/>
      <c r="M1554" s="684"/>
      <c r="N1554" s="758">
        <v>4</v>
      </c>
      <c r="O1554" s="991">
        <v>4</v>
      </c>
      <c r="P1554" s="991">
        <f t="shared" si="157"/>
        <v>0</v>
      </c>
      <c r="Q1554" s="787"/>
      <c r="R1554" s="873">
        <v>196</v>
      </c>
      <c r="S1554" s="760">
        <f t="shared" si="156"/>
        <v>784</v>
      </c>
      <c r="T1554" s="786"/>
      <c r="U1554" s="960"/>
      <c r="W1554" s="686"/>
    </row>
    <row r="1555" spans="1:23" ht="21" customHeight="1">
      <c r="B1555" s="686" t="s">
        <v>2069</v>
      </c>
      <c r="C1555" s="782" t="s">
        <v>2069</v>
      </c>
      <c r="D1555" s="783" t="s">
        <v>2071</v>
      </c>
      <c r="E1555" s="784" t="s">
        <v>797</v>
      </c>
      <c r="F1555" s="681">
        <v>110</v>
      </c>
      <c r="G1555" s="682"/>
      <c r="H1555" s="682"/>
      <c r="I1555" s="682"/>
      <c r="J1555" s="682"/>
      <c r="K1555" s="682"/>
      <c r="L1555" s="683">
        <v>200</v>
      </c>
      <c r="M1555" s="684"/>
      <c r="N1555" s="758">
        <v>1</v>
      </c>
      <c r="O1555" s="991">
        <v>1</v>
      </c>
      <c r="P1555" s="991">
        <f t="shared" si="157"/>
        <v>0</v>
      </c>
      <c r="Q1555" s="785"/>
      <c r="R1555" s="873">
        <v>29451</v>
      </c>
      <c r="S1555" s="760">
        <f t="shared" si="156"/>
        <v>29451</v>
      </c>
      <c r="T1555" s="786"/>
      <c r="U1555" s="960"/>
      <c r="W1555" s="686"/>
    </row>
    <row r="1556" spans="1:23" ht="21" customHeight="1">
      <c r="B1556" s="686" t="s">
        <v>2069</v>
      </c>
      <c r="C1556" s="782" t="s">
        <v>2069</v>
      </c>
      <c r="D1556" s="783" t="s">
        <v>1727</v>
      </c>
      <c r="E1556" s="784" t="s">
        <v>1727</v>
      </c>
      <c r="F1556" s="681">
        <v>20</v>
      </c>
      <c r="G1556" s="682"/>
      <c r="H1556" s="682">
        <v>12</v>
      </c>
      <c r="I1556" s="682"/>
      <c r="J1556" s="682"/>
      <c r="K1556" s="682"/>
      <c r="L1556" s="683">
        <v>180</v>
      </c>
      <c r="M1556" s="684"/>
      <c r="N1556" s="758">
        <v>1</v>
      </c>
      <c r="O1556" s="991">
        <v>1</v>
      </c>
      <c r="P1556" s="991">
        <f t="shared" si="157"/>
        <v>0</v>
      </c>
      <c r="Q1556" s="787"/>
      <c r="R1556" s="873">
        <v>13419</v>
      </c>
      <c r="S1556" s="760">
        <f t="shared" si="156"/>
        <v>13419</v>
      </c>
      <c r="T1556" s="786"/>
      <c r="U1556" s="960"/>
      <c r="W1556" s="686"/>
    </row>
    <row r="1557" spans="1:23" ht="21" customHeight="1">
      <c r="B1557" s="686" t="s">
        <v>2069</v>
      </c>
      <c r="C1557" s="782" t="s">
        <v>2069</v>
      </c>
      <c r="D1557" s="783" t="s">
        <v>2072</v>
      </c>
      <c r="E1557" s="784" t="s">
        <v>797</v>
      </c>
      <c r="F1557" s="681">
        <v>180</v>
      </c>
      <c r="G1557" s="682"/>
      <c r="H1557" s="682"/>
      <c r="I1557" s="682"/>
      <c r="J1557" s="682"/>
      <c r="K1557" s="682"/>
      <c r="L1557" s="683">
        <v>40</v>
      </c>
      <c r="M1557" s="684"/>
      <c r="N1557" s="758">
        <v>2</v>
      </c>
      <c r="O1557" s="991">
        <v>2</v>
      </c>
      <c r="P1557" s="991">
        <f t="shared" si="157"/>
        <v>0</v>
      </c>
      <c r="Q1557" s="787"/>
      <c r="R1557" s="873">
        <v>15791</v>
      </c>
      <c r="S1557" s="760">
        <f t="shared" si="156"/>
        <v>31582</v>
      </c>
      <c r="T1557" s="786"/>
      <c r="U1557" s="960"/>
      <c r="W1557" s="686"/>
    </row>
    <row r="1558" spans="1:23" ht="21" customHeight="1">
      <c r="A1558" s="686" t="s">
        <v>1253</v>
      </c>
      <c r="B1558" s="686" t="s">
        <v>2069</v>
      </c>
      <c r="C1558" s="782" t="s">
        <v>2069</v>
      </c>
      <c r="D1558" s="783" t="s">
        <v>2038</v>
      </c>
      <c r="E1558" s="784" t="s">
        <v>807</v>
      </c>
      <c r="F1558" s="681" t="s">
        <v>330</v>
      </c>
      <c r="G1558" s="682" t="s">
        <v>227</v>
      </c>
      <c r="H1558" s="682" t="s">
        <v>348</v>
      </c>
      <c r="I1558" s="682"/>
      <c r="J1558" s="682"/>
      <c r="K1558" s="682"/>
      <c r="L1558" s="683"/>
      <c r="M1558" s="684"/>
      <c r="N1558" s="758">
        <v>2</v>
      </c>
      <c r="O1558" s="991">
        <v>2</v>
      </c>
      <c r="P1558" s="991">
        <f t="shared" si="157"/>
        <v>0</v>
      </c>
      <c r="Q1558" s="787"/>
      <c r="R1558" s="873">
        <v>68.2</v>
      </c>
      <c r="S1558" s="760">
        <f t="shared" si="156"/>
        <v>136.4</v>
      </c>
      <c r="T1558" s="786"/>
      <c r="U1558" s="960"/>
      <c r="W1558" s="686"/>
    </row>
    <row r="1559" spans="1:23" ht="21" customHeight="1">
      <c r="B1559" s="686" t="s">
        <v>2069</v>
      </c>
      <c r="C1559" s="782" t="s">
        <v>2069</v>
      </c>
      <c r="D1559" s="783" t="s">
        <v>808</v>
      </c>
      <c r="E1559" s="784" t="s">
        <v>816</v>
      </c>
      <c r="F1559" s="681" t="s">
        <v>347</v>
      </c>
      <c r="G1559" s="682" t="s">
        <v>227</v>
      </c>
      <c r="H1559" s="682"/>
      <c r="I1559" s="682"/>
      <c r="J1559" s="682"/>
      <c r="K1559" s="682"/>
      <c r="L1559" s="683">
        <v>220</v>
      </c>
      <c r="M1559" s="684"/>
      <c r="N1559" s="758">
        <v>6</v>
      </c>
      <c r="O1559" s="991">
        <v>6</v>
      </c>
      <c r="P1559" s="991">
        <f t="shared" si="157"/>
        <v>0</v>
      </c>
      <c r="Q1559" s="787"/>
      <c r="R1559" s="873">
        <v>886</v>
      </c>
      <c r="S1559" s="760">
        <f t="shared" si="156"/>
        <v>5316</v>
      </c>
      <c r="T1559" s="786"/>
      <c r="U1559" s="960"/>
      <c r="W1559" s="686"/>
    </row>
    <row r="1560" spans="1:23" ht="21" customHeight="1">
      <c r="A1560" s="686" t="s">
        <v>1390</v>
      </c>
      <c r="B1560" s="686" t="s">
        <v>2069</v>
      </c>
      <c r="C1560" s="782" t="s">
        <v>2069</v>
      </c>
      <c r="D1560" s="783" t="s">
        <v>799</v>
      </c>
      <c r="E1560" s="784" t="s">
        <v>799</v>
      </c>
      <c r="F1560" s="681" t="s">
        <v>347</v>
      </c>
      <c r="G1560" s="682"/>
      <c r="H1560" s="682"/>
      <c r="I1560" s="682"/>
      <c r="J1560" s="682"/>
      <c r="K1560" s="682"/>
      <c r="L1560" s="683"/>
      <c r="M1560" s="684"/>
      <c r="N1560" s="758">
        <v>12</v>
      </c>
      <c r="O1560" s="991">
        <v>12</v>
      </c>
      <c r="P1560" s="991">
        <f t="shared" si="157"/>
        <v>0</v>
      </c>
      <c r="Q1560" s="787"/>
      <c r="R1560" s="873">
        <v>83.6</v>
      </c>
      <c r="S1560" s="760">
        <f t="shared" si="156"/>
        <v>1003.1999999999999</v>
      </c>
      <c r="T1560" s="786"/>
      <c r="U1560" s="960"/>
      <c r="W1560" s="686"/>
    </row>
    <row r="1561" spans="1:23" ht="21" customHeight="1">
      <c r="A1561" s="686" t="s">
        <v>1251</v>
      </c>
      <c r="B1561" s="686" t="s">
        <v>2069</v>
      </c>
      <c r="C1561" s="782" t="s">
        <v>2069</v>
      </c>
      <c r="D1561" s="783" t="s">
        <v>800</v>
      </c>
      <c r="E1561" s="784" t="s">
        <v>800</v>
      </c>
      <c r="F1561" s="681" t="s">
        <v>347</v>
      </c>
      <c r="G1561" s="682"/>
      <c r="H1561" s="682"/>
      <c r="I1561" s="682"/>
      <c r="J1561" s="682"/>
      <c r="K1561" s="682"/>
      <c r="L1561" s="683"/>
      <c r="M1561" s="684"/>
      <c r="N1561" s="758">
        <v>6</v>
      </c>
      <c r="O1561" s="991">
        <v>6</v>
      </c>
      <c r="P1561" s="991">
        <f t="shared" si="157"/>
        <v>0</v>
      </c>
      <c r="Q1561" s="787"/>
      <c r="R1561" s="873">
        <v>32</v>
      </c>
      <c r="S1561" s="760">
        <f t="shared" ref="S1561:S1563" si="158">N1561*R1561</f>
        <v>192</v>
      </c>
      <c r="T1561" s="786"/>
      <c r="U1561" s="960"/>
      <c r="W1561" s="686"/>
    </row>
    <row r="1562" spans="1:23" ht="21" customHeight="1">
      <c r="A1562" s="686" t="s">
        <v>1391</v>
      </c>
      <c r="B1562" s="686" t="s">
        <v>2069</v>
      </c>
      <c r="C1562" s="782" t="s">
        <v>2069</v>
      </c>
      <c r="D1562" s="783" t="s">
        <v>801</v>
      </c>
      <c r="E1562" s="784" t="s">
        <v>801</v>
      </c>
      <c r="F1562" s="681" t="s">
        <v>347</v>
      </c>
      <c r="G1562" s="682"/>
      <c r="H1562" s="682"/>
      <c r="I1562" s="682"/>
      <c r="J1562" s="682"/>
      <c r="K1562" s="682"/>
      <c r="L1562" s="683"/>
      <c r="M1562" s="684"/>
      <c r="N1562" s="758">
        <v>12</v>
      </c>
      <c r="O1562" s="991">
        <v>12</v>
      </c>
      <c r="P1562" s="991">
        <f t="shared" si="157"/>
        <v>0</v>
      </c>
      <c r="Q1562" s="787"/>
      <c r="R1562" s="873">
        <v>41.2</v>
      </c>
      <c r="S1562" s="760">
        <f t="shared" si="158"/>
        <v>494.40000000000003</v>
      </c>
      <c r="T1562" s="786"/>
      <c r="U1562" s="960"/>
      <c r="W1562" s="686"/>
    </row>
    <row r="1563" spans="1:23" ht="21" customHeight="1">
      <c r="B1563" s="686" t="s">
        <v>2073</v>
      </c>
      <c r="C1563" s="782" t="s">
        <v>2073</v>
      </c>
      <c r="D1563" s="783" t="s">
        <v>826</v>
      </c>
      <c r="E1563" s="784" t="s">
        <v>826</v>
      </c>
      <c r="F1563" s="681" t="s">
        <v>613</v>
      </c>
      <c r="G1563" s="682" t="s">
        <v>227</v>
      </c>
      <c r="H1563" s="682" t="s">
        <v>1987</v>
      </c>
      <c r="I1563" s="682"/>
      <c r="J1563" s="682"/>
      <c r="K1563" s="682"/>
      <c r="L1563" s="683">
        <v>3490</v>
      </c>
      <c r="M1563" s="684"/>
      <c r="N1563" s="758">
        <v>2</v>
      </c>
      <c r="O1563" s="991">
        <v>2</v>
      </c>
      <c r="P1563" s="991">
        <f t="shared" si="157"/>
        <v>0</v>
      </c>
      <c r="Q1563" s="787"/>
      <c r="R1563" s="873">
        <v>429002</v>
      </c>
      <c r="S1563" s="760">
        <f t="shared" si="158"/>
        <v>858004</v>
      </c>
      <c r="T1563" s="786"/>
      <c r="U1563" s="960"/>
      <c r="W1563" s="686"/>
    </row>
    <row r="1564" spans="1:23" ht="21" customHeight="1">
      <c r="A1564" s="686" t="s">
        <v>1346</v>
      </c>
      <c r="B1564" s="686" t="s">
        <v>2073</v>
      </c>
      <c r="C1564" s="782" t="s">
        <v>2073</v>
      </c>
      <c r="D1564" s="783" t="s">
        <v>2073</v>
      </c>
      <c r="E1564" s="784" t="s">
        <v>797</v>
      </c>
      <c r="F1564" s="681">
        <v>70</v>
      </c>
      <c r="G1564" s="682"/>
      <c r="H1564" s="682"/>
      <c r="I1564" s="682"/>
      <c r="J1564" s="682"/>
      <c r="K1564" s="682"/>
      <c r="L1564" s="683">
        <v>622</v>
      </c>
      <c r="M1564" s="684"/>
      <c r="N1564" s="758">
        <v>1</v>
      </c>
      <c r="O1564" s="991">
        <v>1</v>
      </c>
      <c r="P1564" s="991">
        <f t="shared" si="157"/>
        <v>0</v>
      </c>
      <c r="Q1564" s="785">
        <f>3.14156295*(F1564/2)^2*L1564*0.00000785*N1564</f>
        <v>18.790654034557125</v>
      </c>
      <c r="R1564" s="873">
        <v>990</v>
      </c>
      <c r="S1564" s="760">
        <f>Q1564*R1564</f>
        <v>18602.747494211555</v>
      </c>
      <c r="T1564" s="786"/>
      <c r="U1564" s="960"/>
      <c r="W1564" s="686"/>
    </row>
    <row r="1565" spans="1:23" ht="21" customHeight="1">
      <c r="B1565" s="686" t="s">
        <v>2073</v>
      </c>
      <c r="C1565" s="782" t="s">
        <v>2073</v>
      </c>
      <c r="D1565" s="783" t="s">
        <v>2074</v>
      </c>
      <c r="E1565" s="784" t="s">
        <v>805</v>
      </c>
      <c r="F1565" s="681" t="s">
        <v>383</v>
      </c>
      <c r="G1565" s="682" t="s">
        <v>227</v>
      </c>
      <c r="H1565" s="682" t="s">
        <v>392</v>
      </c>
      <c r="I1565" s="682" t="s">
        <v>227</v>
      </c>
      <c r="J1565" s="682" t="s">
        <v>1987</v>
      </c>
      <c r="K1565" s="682"/>
      <c r="L1565" s="683"/>
      <c r="M1565" s="684"/>
      <c r="N1565" s="758">
        <v>2</v>
      </c>
      <c r="O1565" s="991">
        <v>2</v>
      </c>
      <c r="P1565" s="991">
        <f t="shared" si="157"/>
        <v>0</v>
      </c>
      <c r="Q1565" s="858" t="s">
        <v>806</v>
      </c>
      <c r="R1565" s="873">
        <v>161240</v>
      </c>
      <c r="S1565" s="760">
        <f t="shared" ref="S1565:S1571" si="159">N1565*R1565</f>
        <v>322480</v>
      </c>
      <c r="T1565" s="786"/>
      <c r="U1565" s="960"/>
      <c r="W1565" s="686"/>
    </row>
    <row r="1566" spans="1:23" ht="21" customHeight="1">
      <c r="B1566" s="686" t="s">
        <v>2073</v>
      </c>
      <c r="C1566" s="782" t="s">
        <v>2073</v>
      </c>
      <c r="D1566" s="783" t="s">
        <v>1727</v>
      </c>
      <c r="E1566" s="784" t="s">
        <v>1727</v>
      </c>
      <c r="F1566" s="681">
        <v>20</v>
      </c>
      <c r="G1566" s="682"/>
      <c r="H1566" s="682">
        <v>12</v>
      </c>
      <c r="I1566" s="682"/>
      <c r="J1566" s="682"/>
      <c r="K1566" s="682"/>
      <c r="L1566" s="683">
        <v>150</v>
      </c>
      <c r="M1566" s="684"/>
      <c r="N1566" s="758">
        <v>2</v>
      </c>
      <c r="O1566" s="991">
        <v>2</v>
      </c>
      <c r="P1566" s="991">
        <f t="shared" si="157"/>
        <v>0</v>
      </c>
      <c r="Q1566" s="787"/>
      <c r="R1566" s="873">
        <v>11182</v>
      </c>
      <c r="S1566" s="760">
        <f t="shared" si="159"/>
        <v>22364</v>
      </c>
      <c r="T1566" s="786"/>
      <c r="U1566" s="960"/>
      <c r="W1566" s="686"/>
    </row>
    <row r="1567" spans="1:23" ht="21" customHeight="1">
      <c r="B1567" s="686" t="s">
        <v>2073</v>
      </c>
      <c r="C1567" s="782" t="s">
        <v>2073</v>
      </c>
      <c r="D1567" s="783" t="s">
        <v>802</v>
      </c>
      <c r="E1567" s="784" t="s">
        <v>802</v>
      </c>
      <c r="F1567" s="681" t="s">
        <v>1693</v>
      </c>
      <c r="G1567" s="682"/>
      <c r="H1567" s="682"/>
      <c r="I1567" s="682"/>
      <c r="J1567" s="682"/>
      <c r="K1567" s="682"/>
      <c r="L1567" s="683"/>
      <c r="M1567" s="684"/>
      <c r="N1567" s="758">
        <v>2</v>
      </c>
      <c r="O1567" s="991">
        <v>2</v>
      </c>
      <c r="P1567" s="991">
        <f t="shared" si="157"/>
        <v>0</v>
      </c>
      <c r="Q1567" s="787"/>
      <c r="R1567" s="873">
        <v>121558</v>
      </c>
      <c r="S1567" s="760">
        <f t="shared" si="159"/>
        <v>243116</v>
      </c>
      <c r="T1567" s="786"/>
      <c r="U1567" s="960"/>
      <c r="W1567" s="686"/>
    </row>
    <row r="1568" spans="1:23" ht="21" customHeight="1">
      <c r="A1568" s="686" t="s">
        <v>1409</v>
      </c>
      <c r="B1568" s="686" t="s">
        <v>2073</v>
      </c>
      <c r="C1568" s="782" t="s">
        <v>2073</v>
      </c>
      <c r="D1568" s="783" t="s">
        <v>808</v>
      </c>
      <c r="E1568" s="784" t="s">
        <v>798</v>
      </c>
      <c r="F1568" s="681" t="s">
        <v>614</v>
      </c>
      <c r="G1568" s="682"/>
      <c r="H1568" s="682">
        <v>50</v>
      </c>
      <c r="I1568" s="682"/>
      <c r="J1568" s="682"/>
      <c r="K1568" s="682"/>
      <c r="L1568" s="683"/>
      <c r="M1568" s="684"/>
      <c r="N1568" s="758">
        <v>8</v>
      </c>
      <c r="O1568" s="991">
        <v>8</v>
      </c>
      <c r="P1568" s="991">
        <f t="shared" si="157"/>
        <v>0</v>
      </c>
      <c r="Q1568" s="787"/>
      <c r="R1568" s="873">
        <v>902</v>
      </c>
      <c r="S1568" s="760">
        <f t="shared" si="159"/>
        <v>7216</v>
      </c>
      <c r="T1568" s="786"/>
      <c r="U1568" s="960"/>
      <c r="W1568" s="686"/>
    </row>
    <row r="1569" spans="1:23" ht="21" customHeight="1">
      <c r="A1569" s="686" t="s">
        <v>1410</v>
      </c>
      <c r="B1569" s="686" t="s">
        <v>2073</v>
      </c>
      <c r="C1569" s="782" t="s">
        <v>2073</v>
      </c>
      <c r="D1569" s="783" t="s">
        <v>799</v>
      </c>
      <c r="E1569" s="784" t="s">
        <v>799</v>
      </c>
      <c r="F1569" s="681" t="s">
        <v>614</v>
      </c>
      <c r="G1569" s="682"/>
      <c r="H1569" s="682"/>
      <c r="I1569" s="682"/>
      <c r="J1569" s="682"/>
      <c r="K1569" s="682"/>
      <c r="L1569" s="683"/>
      <c r="M1569" s="684"/>
      <c r="N1569" s="758">
        <v>8</v>
      </c>
      <c r="O1569" s="991">
        <v>8</v>
      </c>
      <c r="P1569" s="991">
        <f t="shared" si="157"/>
        <v>0</v>
      </c>
      <c r="Q1569" s="787"/>
      <c r="R1569" s="873">
        <v>201.3</v>
      </c>
      <c r="S1569" s="760">
        <f t="shared" si="159"/>
        <v>1610.4</v>
      </c>
      <c r="T1569" s="786"/>
      <c r="U1569" s="960"/>
      <c r="W1569" s="686"/>
    </row>
    <row r="1570" spans="1:23" ht="21" customHeight="1">
      <c r="A1570" s="686" t="s">
        <v>1411</v>
      </c>
      <c r="B1570" s="686" t="s">
        <v>2073</v>
      </c>
      <c r="C1570" s="782" t="s">
        <v>2073</v>
      </c>
      <c r="D1570" s="783" t="s">
        <v>800</v>
      </c>
      <c r="E1570" s="784" t="s">
        <v>800</v>
      </c>
      <c r="F1570" s="681" t="s">
        <v>614</v>
      </c>
      <c r="G1570" s="682"/>
      <c r="H1570" s="682"/>
      <c r="I1570" s="682"/>
      <c r="J1570" s="682"/>
      <c r="K1570" s="682"/>
      <c r="L1570" s="683"/>
      <c r="M1570" s="684"/>
      <c r="N1570" s="758">
        <v>8</v>
      </c>
      <c r="O1570" s="991">
        <v>8</v>
      </c>
      <c r="P1570" s="991">
        <f t="shared" si="157"/>
        <v>0</v>
      </c>
      <c r="Q1570" s="787"/>
      <c r="R1570" s="873">
        <v>61.9</v>
      </c>
      <c r="S1570" s="760">
        <f t="shared" si="159"/>
        <v>495.2</v>
      </c>
      <c r="T1570" s="786"/>
      <c r="U1570" s="960"/>
      <c r="W1570" s="686"/>
    </row>
    <row r="1571" spans="1:23" ht="21" customHeight="1">
      <c r="A1571" s="686" t="s">
        <v>1385</v>
      </c>
      <c r="B1571" s="686" t="s">
        <v>2073</v>
      </c>
      <c r="C1571" s="782" t="s">
        <v>2073</v>
      </c>
      <c r="D1571" s="783" t="s">
        <v>801</v>
      </c>
      <c r="E1571" s="784" t="s">
        <v>801</v>
      </c>
      <c r="F1571" s="681" t="s">
        <v>614</v>
      </c>
      <c r="G1571" s="682"/>
      <c r="H1571" s="682"/>
      <c r="I1571" s="682"/>
      <c r="J1571" s="682"/>
      <c r="K1571" s="682"/>
      <c r="L1571" s="683"/>
      <c r="M1571" s="684"/>
      <c r="N1571" s="758">
        <v>16</v>
      </c>
      <c r="O1571" s="991">
        <v>16</v>
      </c>
      <c r="P1571" s="991">
        <f t="shared" si="157"/>
        <v>0</v>
      </c>
      <c r="Q1571" s="787"/>
      <c r="R1571" s="873">
        <v>51.16</v>
      </c>
      <c r="S1571" s="760">
        <f t="shared" si="159"/>
        <v>818.56</v>
      </c>
      <c r="T1571" s="786"/>
      <c r="U1571" s="960"/>
      <c r="W1571" s="686"/>
    </row>
    <row r="1572" spans="1:23" ht="21" customHeight="1">
      <c r="A1572" s="686" t="s">
        <v>1302</v>
      </c>
      <c r="B1572" s="686" t="s">
        <v>2075</v>
      </c>
      <c r="C1572" s="782" t="s">
        <v>2075</v>
      </c>
      <c r="D1572" s="783" t="s">
        <v>2076</v>
      </c>
      <c r="E1572" s="784" t="s">
        <v>795</v>
      </c>
      <c r="F1572" s="681">
        <v>9</v>
      </c>
      <c r="G1572" s="682"/>
      <c r="H1572" s="682">
        <v>100</v>
      </c>
      <c r="I1572" s="682"/>
      <c r="J1572" s="682"/>
      <c r="K1572" s="682"/>
      <c r="L1572" s="683">
        <v>390</v>
      </c>
      <c r="M1572" s="684"/>
      <c r="N1572" s="758">
        <v>4</v>
      </c>
      <c r="O1572" s="991">
        <v>4</v>
      </c>
      <c r="P1572" s="991">
        <f t="shared" si="157"/>
        <v>0</v>
      </c>
      <c r="Q1572" s="785">
        <f>F1572*H1572*L1572*0.00000785*N1572</f>
        <v>11.0214</v>
      </c>
      <c r="R1572" s="873">
        <v>960</v>
      </c>
      <c r="S1572" s="760">
        <f>Q1572*R1572</f>
        <v>10580.544</v>
      </c>
      <c r="T1572" s="786"/>
      <c r="U1572" s="960"/>
      <c r="W1572" s="686"/>
    </row>
    <row r="1573" spans="1:23" ht="21" customHeight="1">
      <c r="B1573" s="686" t="s">
        <v>2075</v>
      </c>
      <c r="C1573" s="782" t="s">
        <v>2075</v>
      </c>
      <c r="D1573" s="783" t="s">
        <v>2076</v>
      </c>
      <c r="E1573" s="784" t="s">
        <v>795</v>
      </c>
      <c r="F1573" s="681">
        <v>16</v>
      </c>
      <c r="G1573" s="682"/>
      <c r="H1573" s="682">
        <v>100</v>
      </c>
      <c r="I1573" s="682"/>
      <c r="J1573" s="682"/>
      <c r="K1573" s="682"/>
      <c r="L1573" s="683">
        <v>188</v>
      </c>
      <c r="M1573" s="684"/>
      <c r="N1573" s="758">
        <v>2</v>
      </c>
      <c r="O1573" s="991">
        <v>2</v>
      </c>
      <c r="P1573" s="991">
        <f t="shared" si="157"/>
        <v>0</v>
      </c>
      <c r="Q1573" s="785"/>
      <c r="R1573" s="873">
        <v>4854</v>
      </c>
      <c r="S1573" s="760">
        <f>N1573*R1573</f>
        <v>9708</v>
      </c>
      <c r="T1573" s="786"/>
      <c r="U1573" s="960"/>
      <c r="W1573" s="686"/>
    </row>
    <row r="1574" spans="1:23" ht="21" customHeight="1">
      <c r="A1574" s="686" t="s">
        <v>1318</v>
      </c>
      <c r="B1574" s="686" t="s">
        <v>2075</v>
      </c>
      <c r="C1574" s="782" t="s">
        <v>2075</v>
      </c>
      <c r="D1574" s="783" t="s">
        <v>2076</v>
      </c>
      <c r="E1574" s="784" t="s">
        <v>797</v>
      </c>
      <c r="F1574" s="681">
        <v>60</v>
      </c>
      <c r="G1574" s="682"/>
      <c r="H1574" s="682"/>
      <c r="I1574" s="682"/>
      <c r="J1574" s="682"/>
      <c r="K1574" s="682"/>
      <c r="L1574" s="683">
        <v>30</v>
      </c>
      <c r="M1574" s="684"/>
      <c r="N1574" s="758">
        <v>4</v>
      </c>
      <c r="O1574" s="991">
        <v>4</v>
      </c>
      <c r="P1574" s="991">
        <f t="shared" si="157"/>
        <v>0</v>
      </c>
      <c r="Q1574" s="785">
        <f>3.14156295*(F1574/2)^2*L1574*0.00000785*N1574</f>
        <v>2.6634170690099994</v>
      </c>
      <c r="R1574" s="873">
        <v>990</v>
      </c>
      <c r="S1574" s="760">
        <f>Q1574*R1574</f>
        <v>2636.7828983198992</v>
      </c>
      <c r="T1574" s="786"/>
      <c r="U1574" s="960"/>
      <c r="W1574" s="686"/>
    </row>
    <row r="1575" spans="1:23" ht="21" customHeight="1">
      <c r="A1575" s="686" t="s">
        <v>1294</v>
      </c>
      <c r="B1575" s="686" t="s">
        <v>2075</v>
      </c>
      <c r="C1575" s="782" t="s">
        <v>2075</v>
      </c>
      <c r="D1575" s="783" t="s">
        <v>819</v>
      </c>
      <c r="E1575" s="784" t="s">
        <v>797</v>
      </c>
      <c r="F1575" s="681">
        <v>30</v>
      </c>
      <c r="G1575" s="682"/>
      <c r="H1575" s="682"/>
      <c r="I1575" s="682"/>
      <c r="J1575" s="682"/>
      <c r="K1575" s="682"/>
      <c r="L1575" s="683">
        <v>165</v>
      </c>
      <c r="M1575" s="684"/>
      <c r="N1575" s="758">
        <v>4</v>
      </c>
      <c r="O1575" s="991">
        <v>4</v>
      </c>
      <c r="P1575" s="991">
        <f t="shared" si="157"/>
        <v>0</v>
      </c>
      <c r="Q1575" s="785">
        <f>3.14156295*(F1575/2)^2*L1575*0.00000785*N1575</f>
        <v>3.6621984698887498</v>
      </c>
      <c r="R1575" s="873">
        <v>990</v>
      </c>
      <c r="S1575" s="760">
        <f>Q1575*R1575</f>
        <v>3625.5764851898621</v>
      </c>
      <c r="T1575" s="786"/>
      <c r="U1575" s="960"/>
      <c r="W1575" s="686"/>
    </row>
    <row r="1576" spans="1:23" ht="21" customHeight="1">
      <c r="B1576" s="686" t="s">
        <v>2075</v>
      </c>
      <c r="C1576" s="782" t="s">
        <v>2075</v>
      </c>
      <c r="D1576" s="783" t="s">
        <v>1832</v>
      </c>
      <c r="E1576" s="784" t="s">
        <v>1832</v>
      </c>
      <c r="F1576" s="681" t="s">
        <v>1694</v>
      </c>
      <c r="G1576" s="682"/>
      <c r="H1576" s="682" t="s">
        <v>1695</v>
      </c>
      <c r="I1576" s="682"/>
      <c r="J1576" s="682"/>
      <c r="K1576" s="682"/>
      <c r="L1576" s="683"/>
      <c r="M1576" s="684"/>
      <c r="N1576" s="758">
        <v>4</v>
      </c>
      <c r="O1576" s="991">
        <v>4</v>
      </c>
      <c r="P1576" s="991">
        <f t="shared" si="157"/>
        <v>0</v>
      </c>
      <c r="Q1576" s="858" t="s">
        <v>806</v>
      </c>
      <c r="R1576" s="873">
        <v>68750</v>
      </c>
      <c r="S1576" s="760">
        <f>N1576*R1576</f>
        <v>275000</v>
      </c>
      <c r="T1576" s="786"/>
      <c r="U1576" s="960"/>
      <c r="W1576" s="686"/>
    </row>
    <row r="1577" spans="1:23" ht="21" customHeight="1">
      <c r="A1577" s="686" t="s">
        <v>1287</v>
      </c>
      <c r="B1577" s="686" t="s">
        <v>2075</v>
      </c>
      <c r="C1577" s="782" t="s">
        <v>2075</v>
      </c>
      <c r="D1577" s="783" t="s">
        <v>802</v>
      </c>
      <c r="E1577" s="784" t="s">
        <v>802</v>
      </c>
      <c r="F1577" s="681">
        <v>6206</v>
      </c>
      <c r="G1577" s="682"/>
      <c r="H1577" s="682"/>
      <c r="I1577" s="682"/>
      <c r="J1577" s="682"/>
      <c r="K1577" s="682"/>
      <c r="L1577" s="683"/>
      <c r="M1577" s="684"/>
      <c r="N1577" s="758">
        <v>8</v>
      </c>
      <c r="O1577" s="991">
        <v>8</v>
      </c>
      <c r="P1577" s="991">
        <f t="shared" si="157"/>
        <v>0</v>
      </c>
      <c r="Q1577" s="787"/>
      <c r="R1577" s="873">
        <v>3830</v>
      </c>
      <c r="S1577" s="760">
        <f>N1577*R1577</f>
        <v>30640</v>
      </c>
      <c r="T1577" s="786"/>
      <c r="U1577" s="960"/>
      <c r="W1577" s="686"/>
    </row>
    <row r="1578" spans="1:23" ht="21" customHeight="1">
      <c r="A1578" s="686" t="s">
        <v>1303</v>
      </c>
      <c r="B1578" s="686" t="s">
        <v>2075</v>
      </c>
      <c r="C1578" s="782" t="s">
        <v>2075</v>
      </c>
      <c r="D1578" s="783" t="s">
        <v>808</v>
      </c>
      <c r="E1578" s="784" t="s">
        <v>798</v>
      </c>
      <c r="F1578" s="681" t="s">
        <v>330</v>
      </c>
      <c r="G1578" s="682"/>
      <c r="H1578" s="682">
        <v>35</v>
      </c>
      <c r="I1578" s="682"/>
      <c r="J1578" s="682"/>
      <c r="K1578" s="682"/>
      <c r="L1578" s="683"/>
      <c r="M1578" s="684"/>
      <c r="N1578" s="758">
        <v>16</v>
      </c>
      <c r="O1578" s="991">
        <v>16</v>
      </c>
      <c r="P1578" s="991">
        <f t="shared" si="157"/>
        <v>0</v>
      </c>
      <c r="Q1578" s="787"/>
      <c r="R1578" s="873">
        <v>463</v>
      </c>
      <c r="S1578" s="760">
        <f>N1578*R1578</f>
        <v>7408</v>
      </c>
      <c r="T1578" s="786"/>
      <c r="U1578" s="960"/>
      <c r="W1578" s="686"/>
    </row>
    <row r="1579" spans="1:23" ht="21" customHeight="1">
      <c r="A1579" s="686" t="s">
        <v>1336</v>
      </c>
      <c r="B1579" s="686" t="s">
        <v>2075</v>
      </c>
      <c r="C1579" s="782" t="s">
        <v>2075</v>
      </c>
      <c r="D1579" s="783" t="s">
        <v>2077</v>
      </c>
      <c r="E1579" s="784" t="s">
        <v>816</v>
      </c>
      <c r="F1579" s="681" t="s">
        <v>330</v>
      </c>
      <c r="G1579" s="682"/>
      <c r="H1579" s="682"/>
      <c r="I1579" s="682"/>
      <c r="J1579" s="682"/>
      <c r="K1579" s="682"/>
      <c r="L1579" s="683">
        <v>250</v>
      </c>
      <c r="M1579" s="684"/>
      <c r="N1579" s="758">
        <v>2</v>
      </c>
      <c r="O1579" s="991">
        <v>2</v>
      </c>
      <c r="P1579" s="991">
        <f t="shared" si="157"/>
        <v>0</v>
      </c>
      <c r="Q1579" s="792">
        <f>L1579/1000*N1579</f>
        <v>0.5</v>
      </c>
      <c r="R1579" s="873">
        <v>1785</v>
      </c>
      <c r="S1579" s="760">
        <f>Q1579*R1579</f>
        <v>892.5</v>
      </c>
      <c r="T1579" s="786"/>
      <c r="U1579" s="960"/>
      <c r="W1579" s="686"/>
    </row>
    <row r="1580" spans="1:23" ht="21" customHeight="1">
      <c r="A1580" s="686" t="s">
        <v>1328</v>
      </c>
      <c r="B1580" s="686" t="s">
        <v>2075</v>
      </c>
      <c r="C1580" s="782" t="s">
        <v>2075</v>
      </c>
      <c r="D1580" s="783" t="s">
        <v>799</v>
      </c>
      <c r="E1580" s="784" t="s">
        <v>799</v>
      </c>
      <c r="F1580" s="681" t="s">
        <v>330</v>
      </c>
      <c r="G1580" s="682"/>
      <c r="H1580" s="682"/>
      <c r="I1580" s="682"/>
      <c r="J1580" s="682"/>
      <c r="K1580" s="682"/>
      <c r="L1580" s="683"/>
      <c r="M1580" s="684"/>
      <c r="N1580" s="758">
        <v>16</v>
      </c>
      <c r="O1580" s="991">
        <v>16</v>
      </c>
      <c r="P1580" s="991">
        <f t="shared" si="157"/>
        <v>0</v>
      </c>
      <c r="Q1580" s="787"/>
      <c r="R1580" s="873">
        <v>41.2</v>
      </c>
      <c r="S1580" s="760">
        <f>N1580*R1580</f>
        <v>659.2</v>
      </c>
      <c r="T1580" s="786"/>
      <c r="U1580" s="960"/>
      <c r="W1580" s="686"/>
    </row>
    <row r="1581" spans="1:23" ht="21" customHeight="1">
      <c r="A1581" s="686" t="s">
        <v>1326</v>
      </c>
      <c r="B1581" s="686" t="s">
        <v>2075</v>
      </c>
      <c r="C1581" s="782" t="s">
        <v>2075</v>
      </c>
      <c r="D1581" s="783" t="s">
        <v>2057</v>
      </c>
      <c r="E1581" s="784" t="s">
        <v>2057</v>
      </c>
      <c r="F1581" s="681" t="s">
        <v>330</v>
      </c>
      <c r="G1581" s="682"/>
      <c r="H1581" s="682"/>
      <c r="I1581" s="682"/>
      <c r="J1581" s="682"/>
      <c r="K1581" s="682"/>
      <c r="L1581" s="683"/>
      <c r="M1581" s="684"/>
      <c r="N1581" s="758">
        <v>32</v>
      </c>
      <c r="O1581" s="991">
        <v>32</v>
      </c>
      <c r="P1581" s="991">
        <f t="shared" si="157"/>
        <v>0</v>
      </c>
      <c r="Q1581" s="787"/>
      <c r="R1581" s="873">
        <v>22.9</v>
      </c>
      <c r="S1581" s="760">
        <f>N1581*R1581</f>
        <v>732.8</v>
      </c>
      <c r="T1581" s="786"/>
      <c r="U1581" s="960"/>
      <c r="W1581" s="686"/>
    </row>
    <row r="1582" spans="1:23" ht="21" customHeight="1">
      <c r="A1582" s="686" t="s">
        <v>1233</v>
      </c>
      <c r="B1582" s="686" t="s">
        <v>2075</v>
      </c>
      <c r="C1582" s="782" t="s">
        <v>2075</v>
      </c>
      <c r="D1582" s="783" t="s">
        <v>2058</v>
      </c>
      <c r="E1582" s="784" t="s">
        <v>2058</v>
      </c>
      <c r="F1582" s="681" t="s">
        <v>330</v>
      </c>
      <c r="G1582" s="682"/>
      <c r="H1582" s="682"/>
      <c r="I1582" s="682"/>
      <c r="J1582" s="682"/>
      <c r="K1582" s="682"/>
      <c r="L1582" s="683"/>
      <c r="M1582" s="684"/>
      <c r="N1582" s="758">
        <v>16</v>
      </c>
      <c r="O1582" s="991">
        <v>16</v>
      </c>
      <c r="P1582" s="991">
        <f t="shared" si="157"/>
        <v>0</v>
      </c>
      <c r="Q1582" s="787"/>
      <c r="R1582" s="873">
        <v>14</v>
      </c>
      <c r="S1582" s="760">
        <f>N1582*R1582</f>
        <v>224</v>
      </c>
      <c r="T1582" s="786"/>
      <c r="U1582" s="960"/>
      <c r="W1582" s="686"/>
    </row>
    <row r="1583" spans="1:23" ht="21" customHeight="1">
      <c r="A1583" s="686" t="s">
        <v>1373</v>
      </c>
      <c r="B1583" s="686" t="s">
        <v>2075</v>
      </c>
      <c r="C1583" s="782" t="s">
        <v>2075</v>
      </c>
      <c r="D1583" s="783" t="s">
        <v>2078</v>
      </c>
      <c r="E1583" s="784" t="s">
        <v>807</v>
      </c>
      <c r="F1583" s="681" t="s">
        <v>341</v>
      </c>
      <c r="G1583" s="682"/>
      <c r="H1583" s="682">
        <v>12</v>
      </c>
      <c r="I1583" s="682"/>
      <c r="J1583" s="682"/>
      <c r="K1583" s="682"/>
      <c r="L1583" s="683"/>
      <c r="M1583" s="684"/>
      <c r="N1583" s="758">
        <v>8</v>
      </c>
      <c r="O1583" s="991">
        <v>8</v>
      </c>
      <c r="P1583" s="991">
        <f t="shared" si="157"/>
        <v>0</v>
      </c>
      <c r="Q1583" s="787"/>
      <c r="R1583" s="873">
        <v>18.7</v>
      </c>
      <c r="S1583" s="760">
        <f>N1583*R1583</f>
        <v>149.6</v>
      </c>
      <c r="T1583" s="724"/>
      <c r="U1583" s="960"/>
      <c r="W1583" s="686"/>
    </row>
    <row r="1584" spans="1:23" ht="21" customHeight="1">
      <c r="B1584" s="686" t="s">
        <v>2075</v>
      </c>
      <c r="C1584" s="782" t="s">
        <v>2075</v>
      </c>
      <c r="D1584" s="783" t="s">
        <v>1727</v>
      </c>
      <c r="E1584" s="784" t="s">
        <v>1727</v>
      </c>
      <c r="F1584" s="681">
        <v>12</v>
      </c>
      <c r="G1584" s="682"/>
      <c r="H1584" s="682">
        <v>12</v>
      </c>
      <c r="I1584" s="682"/>
      <c r="J1584" s="682"/>
      <c r="K1584" s="682"/>
      <c r="L1584" s="683">
        <v>300</v>
      </c>
      <c r="M1584" s="684"/>
      <c r="N1584" s="758">
        <v>8</v>
      </c>
      <c r="O1584" s="991">
        <v>8</v>
      </c>
      <c r="P1584" s="991">
        <f t="shared" si="157"/>
        <v>0</v>
      </c>
      <c r="Q1584" s="787"/>
      <c r="R1584" s="873">
        <v>9214</v>
      </c>
      <c r="S1584" s="760">
        <f>N1584*R1584</f>
        <v>73712</v>
      </c>
      <c r="T1584" s="786"/>
      <c r="U1584" s="960"/>
      <c r="W1584" s="686"/>
    </row>
    <row r="1585" spans="1:23" ht="21" customHeight="1">
      <c r="A1585" s="686" t="s">
        <v>1363</v>
      </c>
      <c r="B1585" s="686" t="s">
        <v>2075</v>
      </c>
      <c r="C1585" s="782" t="s">
        <v>2075</v>
      </c>
      <c r="D1585" s="783" t="s">
        <v>2079</v>
      </c>
      <c r="E1585" s="784" t="s">
        <v>814</v>
      </c>
      <c r="F1585" s="681">
        <v>6</v>
      </c>
      <c r="G1585" s="682"/>
      <c r="H1585" s="682">
        <v>50</v>
      </c>
      <c r="I1585" s="682"/>
      <c r="J1585" s="682"/>
      <c r="K1585" s="682"/>
      <c r="L1585" s="683">
        <v>800</v>
      </c>
      <c r="M1585" s="684"/>
      <c r="N1585" s="758">
        <v>4</v>
      </c>
      <c r="O1585" s="991">
        <v>4</v>
      </c>
      <c r="P1585" s="991">
        <f t="shared" si="157"/>
        <v>0</v>
      </c>
      <c r="Q1585" s="785">
        <f>L1585/1000*N1585*T1585</f>
        <v>7.5519999999999996</v>
      </c>
      <c r="R1585" s="873">
        <v>1020</v>
      </c>
      <c r="S1585" s="760">
        <f>Q1585*R1585</f>
        <v>7703.04</v>
      </c>
      <c r="T1585" s="791">
        <v>2.36</v>
      </c>
      <c r="U1585" s="960"/>
      <c r="W1585" s="686"/>
    </row>
    <row r="1586" spans="1:23" ht="21" customHeight="1">
      <c r="A1586" s="686" t="s">
        <v>1401</v>
      </c>
      <c r="B1586" s="686" t="s">
        <v>2075</v>
      </c>
      <c r="C1586" s="782" t="s">
        <v>2075</v>
      </c>
      <c r="D1586" s="783" t="s">
        <v>808</v>
      </c>
      <c r="E1586" s="784" t="s">
        <v>798</v>
      </c>
      <c r="F1586" s="681" t="s">
        <v>330</v>
      </c>
      <c r="G1586" s="682"/>
      <c r="H1586" s="682">
        <v>50</v>
      </c>
      <c r="I1586" s="682"/>
      <c r="J1586" s="682"/>
      <c r="K1586" s="682"/>
      <c r="L1586" s="683"/>
      <c r="M1586" s="684"/>
      <c r="N1586" s="758">
        <v>8</v>
      </c>
      <c r="O1586" s="991">
        <v>8</v>
      </c>
      <c r="P1586" s="991">
        <f t="shared" si="157"/>
        <v>0</v>
      </c>
      <c r="Q1586" s="787"/>
      <c r="R1586" s="873">
        <v>171.6</v>
      </c>
      <c r="S1586" s="760">
        <f>N1586*R1586</f>
        <v>1372.8</v>
      </c>
      <c r="T1586" s="786"/>
      <c r="U1586" s="960"/>
      <c r="W1586" s="686"/>
    </row>
    <row r="1587" spans="1:23" ht="21" customHeight="1">
      <c r="A1587" s="686" t="s">
        <v>1328</v>
      </c>
      <c r="B1587" s="686" t="s">
        <v>2075</v>
      </c>
      <c r="C1587" s="782" t="s">
        <v>2075</v>
      </c>
      <c r="D1587" s="783" t="s">
        <v>799</v>
      </c>
      <c r="E1587" s="784" t="s">
        <v>799</v>
      </c>
      <c r="F1587" s="681" t="s">
        <v>330</v>
      </c>
      <c r="G1587" s="682"/>
      <c r="H1587" s="682"/>
      <c r="I1587" s="682"/>
      <c r="J1587" s="682"/>
      <c r="K1587" s="682"/>
      <c r="L1587" s="683"/>
      <c r="M1587" s="684"/>
      <c r="N1587" s="758">
        <v>24</v>
      </c>
      <c r="O1587" s="991">
        <v>24</v>
      </c>
      <c r="P1587" s="991">
        <f t="shared" si="157"/>
        <v>0</v>
      </c>
      <c r="Q1587" s="787"/>
      <c r="R1587" s="873">
        <v>41.2</v>
      </c>
      <c r="S1587" s="760">
        <f>N1587*R1587</f>
        <v>988.80000000000007</v>
      </c>
      <c r="T1587" s="786"/>
      <c r="U1587" s="960"/>
      <c r="W1587" s="686"/>
    </row>
    <row r="1588" spans="1:23" ht="21" customHeight="1">
      <c r="A1588" s="686" t="s">
        <v>1326</v>
      </c>
      <c r="B1588" s="686" t="s">
        <v>2075</v>
      </c>
      <c r="C1588" s="782" t="s">
        <v>2075</v>
      </c>
      <c r="D1588" s="783" t="s">
        <v>2057</v>
      </c>
      <c r="E1588" s="784" t="s">
        <v>2057</v>
      </c>
      <c r="F1588" s="681" t="s">
        <v>330</v>
      </c>
      <c r="G1588" s="682"/>
      <c r="H1588" s="682"/>
      <c r="I1588" s="682"/>
      <c r="J1588" s="682"/>
      <c r="K1588" s="682"/>
      <c r="L1588" s="683"/>
      <c r="M1588" s="684"/>
      <c r="N1588" s="758">
        <v>32</v>
      </c>
      <c r="O1588" s="991">
        <v>32</v>
      </c>
      <c r="P1588" s="991">
        <f t="shared" si="157"/>
        <v>0</v>
      </c>
      <c r="Q1588" s="787"/>
      <c r="R1588" s="873">
        <v>22.9</v>
      </c>
      <c r="S1588" s="760">
        <f>N1588*R1588</f>
        <v>732.8</v>
      </c>
      <c r="T1588" s="786"/>
      <c r="U1588" s="960"/>
      <c r="W1588" s="686"/>
    </row>
    <row r="1589" spans="1:23" ht="21" customHeight="1">
      <c r="A1589" s="686" t="s">
        <v>1233</v>
      </c>
      <c r="B1589" s="686" t="s">
        <v>2075</v>
      </c>
      <c r="C1589" s="782" t="s">
        <v>2075</v>
      </c>
      <c r="D1589" s="783" t="s">
        <v>2058</v>
      </c>
      <c r="E1589" s="784" t="s">
        <v>2058</v>
      </c>
      <c r="F1589" s="681" t="s">
        <v>330</v>
      </c>
      <c r="G1589" s="682"/>
      <c r="H1589" s="682"/>
      <c r="I1589" s="682"/>
      <c r="J1589" s="682"/>
      <c r="K1589" s="682"/>
      <c r="L1589" s="683"/>
      <c r="M1589" s="684"/>
      <c r="N1589" s="758">
        <v>8</v>
      </c>
      <c r="O1589" s="991">
        <v>8</v>
      </c>
      <c r="P1589" s="991">
        <f t="shared" si="157"/>
        <v>0</v>
      </c>
      <c r="Q1589" s="787"/>
      <c r="R1589" s="873">
        <v>14</v>
      </c>
      <c r="S1589" s="760">
        <f>N1589*R1589</f>
        <v>112</v>
      </c>
      <c r="T1589" s="786"/>
      <c r="U1589" s="960"/>
      <c r="W1589" s="686"/>
    </row>
    <row r="1590" spans="1:23" ht="21" customHeight="1">
      <c r="B1590" s="686" t="s">
        <v>2075</v>
      </c>
      <c r="C1590" s="782" t="s">
        <v>2075</v>
      </c>
      <c r="D1590" s="783" t="s">
        <v>2080</v>
      </c>
      <c r="E1590" s="784" t="s">
        <v>795</v>
      </c>
      <c r="F1590" s="681">
        <v>12</v>
      </c>
      <c r="G1590" s="682"/>
      <c r="H1590" s="682">
        <v>100</v>
      </c>
      <c r="I1590" s="682"/>
      <c r="J1590" s="682"/>
      <c r="K1590" s="682"/>
      <c r="L1590" s="683">
        <v>250</v>
      </c>
      <c r="M1590" s="684"/>
      <c r="N1590" s="758">
        <v>4</v>
      </c>
      <c r="O1590" s="991">
        <v>4</v>
      </c>
      <c r="P1590" s="991">
        <f t="shared" si="157"/>
        <v>0</v>
      </c>
      <c r="Q1590" s="785"/>
      <c r="R1590" s="873">
        <v>4842</v>
      </c>
      <c r="S1590" s="760">
        <f>N1590*R1590</f>
        <v>19368</v>
      </c>
      <c r="T1590" s="786"/>
      <c r="U1590" s="960"/>
      <c r="W1590" s="686"/>
    </row>
    <row r="1591" spans="1:23" ht="21" customHeight="1">
      <c r="A1591" s="686" t="s">
        <v>1318</v>
      </c>
      <c r="B1591" s="686" t="s">
        <v>2075</v>
      </c>
      <c r="C1591" s="782" t="s">
        <v>2075</v>
      </c>
      <c r="D1591" s="783" t="s">
        <v>2080</v>
      </c>
      <c r="E1591" s="784" t="s">
        <v>797</v>
      </c>
      <c r="F1591" s="681">
        <v>60</v>
      </c>
      <c r="G1591" s="682"/>
      <c r="H1591" s="682"/>
      <c r="I1591" s="682"/>
      <c r="J1591" s="682"/>
      <c r="K1591" s="682"/>
      <c r="L1591" s="683">
        <v>30</v>
      </c>
      <c r="M1591" s="684"/>
      <c r="N1591" s="758">
        <v>8</v>
      </c>
      <c r="O1591" s="991">
        <v>8</v>
      </c>
      <c r="P1591" s="991">
        <f t="shared" si="157"/>
        <v>0</v>
      </c>
      <c r="Q1591" s="785">
        <f>3.14156295*(F1591/2)^2*L1591*0.00000785*N1591</f>
        <v>5.3268341380199988</v>
      </c>
      <c r="R1591" s="873">
        <v>990</v>
      </c>
      <c r="S1591" s="760">
        <f>Q1591*R1591</f>
        <v>5273.5657966397985</v>
      </c>
      <c r="T1591" s="786"/>
      <c r="U1591" s="960"/>
      <c r="W1591" s="686"/>
    </row>
    <row r="1592" spans="1:23" ht="21" customHeight="1">
      <c r="A1592" s="686" t="s">
        <v>1303</v>
      </c>
      <c r="B1592" s="686" t="s">
        <v>2075</v>
      </c>
      <c r="C1592" s="782" t="s">
        <v>2075</v>
      </c>
      <c r="D1592" s="783" t="s">
        <v>808</v>
      </c>
      <c r="E1592" s="784" t="s">
        <v>798</v>
      </c>
      <c r="F1592" s="681" t="s">
        <v>330</v>
      </c>
      <c r="G1592" s="682"/>
      <c r="H1592" s="682">
        <v>35</v>
      </c>
      <c r="I1592" s="682"/>
      <c r="J1592" s="682"/>
      <c r="K1592" s="682"/>
      <c r="L1592" s="683"/>
      <c r="M1592" s="684"/>
      <c r="N1592" s="758">
        <v>16</v>
      </c>
      <c r="O1592" s="991">
        <v>16</v>
      </c>
      <c r="P1592" s="991">
        <f t="shared" si="157"/>
        <v>0</v>
      </c>
      <c r="Q1592" s="787"/>
      <c r="R1592" s="873">
        <v>463</v>
      </c>
      <c r="S1592" s="760">
        <f>N1592*R1592</f>
        <v>7408</v>
      </c>
      <c r="T1592" s="786"/>
      <c r="U1592" s="960"/>
      <c r="W1592" s="686"/>
    </row>
    <row r="1593" spans="1:23" ht="21" customHeight="1">
      <c r="A1593" s="686" t="s">
        <v>1328</v>
      </c>
      <c r="B1593" s="686" t="s">
        <v>2075</v>
      </c>
      <c r="C1593" s="782" t="s">
        <v>2075</v>
      </c>
      <c r="D1593" s="783" t="s">
        <v>799</v>
      </c>
      <c r="E1593" s="784" t="s">
        <v>799</v>
      </c>
      <c r="F1593" s="681" t="s">
        <v>330</v>
      </c>
      <c r="G1593" s="682"/>
      <c r="H1593" s="682"/>
      <c r="I1593" s="682"/>
      <c r="J1593" s="682"/>
      <c r="K1593" s="682"/>
      <c r="L1593" s="683"/>
      <c r="M1593" s="684"/>
      <c r="N1593" s="758">
        <v>16</v>
      </c>
      <c r="O1593" s="991">
        <v>16</v>
      </c>
      <c r="P1593" s="991">
        <f t="shared" si="157"/>
        <v>0</v>
      </c>
      <c r="Q1593" s="787"/>
      <c r="R1593" s="873">
        <v>41.2</v>
      </c>
      <c r="S1593" s="760">
        <f>N1593*R1593</f>
        <v>659.2</v>
      </c>
      <c r="T1593" s="786"/>
      <c r="U1593" s="960"/>
      <c r="W1593" s="686"/>
    </row>
    <row r="1594" spans="1:23" ht="21" customHeight="1">
      <c r="A1594" s="686" t="s">
        <v>1326</v>
      </c>
      <c r="B1594" s="686" t="s">
        <v>2075</v>
      </c>
      <c r="C1594" s="782" t="s">
        <v>2075</v>
      </c>
      <c r="D1594" s="783" t="s">
        <v>2057</v>
      </c>
      <c r="E1594" s="784" t="s">
        <v>2057</v>
      </c>
      <c r="F1594" s="681" t="s">
        <v>330</v>
      </c>
      <c r="G1594" s="682"/>
      <c r="H1594" s="682"/>
      <c r="I1594" s="682"/>
      <c r="J1594" s="682"/>
      <c r="K1594" s="682"/>
      <c r="L1594" s="683"/>
      <c r="M1594" s="684"/>
      <c r="N1594" s="758">
        <v>32</v>
      </c>
      <c r="O1594" s="991">
        <v>32</v>
      </c>
      <c r="P1594" s="991">
        <f t="shared" si="157"/>
        <v>0</v>
      </c>
      <c r="Q1594" s="787"/>
      <c r="R1594" s="873">
        <v>22.9</v>
      </c>
      <c r="S1594" s="760">
        <f>N1594*R1594</f>
        <v>732.8</v>
      </c>
      <c r="T1594" s="786"/>
      <c r="U1594" s="960"/>
      <c r="W1594" s="686"/>
    </row>
    <row r="1595" spans="1:23" ht="21" customHeight="1">
      <c r="A1595" s="686" t="s">
        <v>1233</v>
      </c>
      <c r="B1595" s="686" t="s">
        <v>2075</v>
      </c>
      <c r="C1595" s="782" t="s">
        <v>2075</v>
      </c>
      <c r="D1595" s="783" t="s">
        <v>2058</v>
      </c>
      <c r="E1595" s="784" t="s">
        <v>2058</v>
      </c>
      <c r="F1595" s="681" t="s">
        <v>330</v>
      </c>
      <c r="G1595" s="682"/>
      <c r="H1595" s="682"/>
      <c r="I1595" s="682"/>
      <c r="J1595" s="682"/>
      <c r="K1595" s="682"/>
      <c r="L1595" s="683"/>
      <c r="M1595" s="684"/>
      <c r="N1595" s="758">
        <v>16</v>
      </c>
      <c r="O1595" s="991">
        <v>16</v>
      </c>
      <c r="P1595" s="991">
        <f t="shared" si="157"/>
        <v>0</v>
      </c>
      <c r="Q1595" s="787"/>
      <c r="R1595" s="873">
        <v>14</v>
      </c>
      <c r="S1595" s="760">
        <f>N1595*R1595</f>
        <v>224</v>
      </c>
      <c r="T1595" s="786"/>
      <c r="U1595" s="960"/>
      <c r="W1595" s="686"/>
    </row>
    <row r="1596" spans="1:23" ht="21" customHeight="1">
      <c r="A1596" s="686" t="s">
        <v>1331</v>
      </c>
      <c r="B1596" s="686" t="s">
        <v>2075</v>
      </c>
      <c r="C1596" s="782" t="s">
        <v>2075</v>
      </c>
      <c r="D1596" s="783" t="s">
        <v>2078</v>
      </c>
      <c r="E1596" s="784" t="s">
        <v>807</v>
      </c>
      <c r="F1596" s="681" t="s">
        <v>330</v>
      </c>
      <c r="G1596" s="682"/>
      <c r="H1596" s="682">
        <v>12</v>
      </c>
      <c r="I1596" s="682"/>
      <c r="J1596" s="682"/>
      <c r="K1596" s="682"/>
      <c r="L1596" s="683"/>
      <c r="M1596" s="684"/>
      <c r="N1596" s="758">
        <v>8</v>
      </c>
      <c r="O1596" s="991">
        <v>8</v>
      </c>
      <c r="P1596" s="991">
        <f t="shared" ref="P1596:P1659" si="160">N1596-O1596</f>
        <v>0</v>
      </c>
      <c r="Q1596" s="787"/>
      <c r="R1596" s="873">
        <v>37.5</v>
      </c>
      <c r="S1596" s="760">
        <f>N1596*R1596</f>
        <v>300</v>
      </c>
      <c r="T1596" s="786"/>
      <c r="U1596" s="960"/>
      <c r="W1596" s="686"/>
    </row>
    <row r="1597" spans="1:23" ht="21" customHeight="1">
      <c r="A1597" s="686" t="s">
        <v>1268</v>
      </c>
      <c r="B1597" s="686" t="s">
        <v>2081</v>
      </c>
      <c r="C1597" s="782" t="s">
        <v>2081</v>
      </c>
      <c r="D1597" s="783" t="s">
        <v>2082</v>
      </c>
      <c r="E1597" s="784" t="s">
        <v>797</v>
      </c>
      <c r="F1597" s="681">
        <v>40</v>
      </c>
      <c r="G1597" s="682"/>
      <c r="H1597" s="682"/>
      <c r="I1597" s="682"/>
      <c r="J1597" s="682"/>
      <c r="K1597" s="682"/>
      <c r="L1597" s="683">
        <v>320</v>
      </c>
      <c r="M1597" s="684"/>
      <c r="N1597" s="758">
        <v>1</v>
      </c>
      <c r="O1597" s="991">
        <v>1</v>
      </c>
      <c r="P1597" s="991">
        <f t="shared" si="160"/>
        <v>0</v>
      </c>
      <c r="Q1597" s="785">
        <f>3.14156295*(F1597/2)^2*L1597*0.00000785*N1597</f>
        <v>3.1566424521599998</v>
      </c>
      <c r="R1597" s="873">
        <v>990</v>
      </c>
      <c r="S1597" s="760">
        <f>Q1597*R1597</f>
        <v>3125.0760276383999</v>
      </c>
      <c r="T1597" s="786"/>
      <c r="U1597" s="960"/>
      <c r="W1597" s="686"/>
    </row>
    <row r="1598" spans="1:23" ht="21" customHeight="1">
      <c r="B1598" s="686" t="s">
        <v>2081</v>
      </c>
      <c r="C1598" s="782" t="s">
        <v>2081</v>
      </c>
      <c r="D1598" s="783" t="s">
        <v>2082</v>
      </c>
      <c r="E1598" s="784" t="s">
        <v>2083</v>
      </c>
      <c r="F1598" s="681" t="s">
        <v>1696</v>
      </c>
      <c r="G1598" s="682"/>
      <c r="H1598" s="682"/>
      <c r="I1598" s="682"/>
      <c r="J1598" s="682"/>
      <c r="K1598" s="682"/>
      <c r="L1598" s="683"/>
      <c r="M1598" s="684"/>
      <c r="N1598" s="758">
        <v>1</v>
      </c>
      <c r="O1598" s="991">
        <v>1</v>
      </c>
      <c r="P1598" s="991">
        <f t="shared" si="160"/>
        <v>0</v>
      </c>
      <c r="Q1598" s="787"/>
      <c r="R1598" s="873">
        <v>262488</v>
      </c>
      <c r="S1598" s="760">
        <f>N1598*R1598</f>
        <v>262488</v>
      </c>
      <c r="T1598" s="786"/>
      <c r="U1598" s="960"/>
      <c r="W1598" s="686"/>
    </row>
    <row r="1599" spans="1:23" ht="21" customHeight="1">
      <c r="A1599" s="686" t="s">
        <v>1234</v>
      </c>
      <c r="B1599" s="686" t="s">
        <v>2081</v>
      </c>
      <c r="C1599" s="782" t="s">
        <v>2081</v>
      </c>
      <c r="D1599" s="783" t="s">
        <v>2082</v>
      </c>
      <c r="E1599" s="784" t="s">
        <v>807</v>
      </c>
      <c r="F1599" s="681" t="s">
        <v>330</v>
      </c>
      <c r="G1599" s="682"/>
      <c r="H1599" s="682">
        <v>15</v>
      </c>
      <c r="I1599" s="682"/>
      <c r="J1599" s="682"/>
      <c r="K1599" s="682"/>
      <c r="L1599" s="683"/>
      <c r="M1599" s="684"/>
      <c r="N1599" s="758">
        <v>2</v>
      </c>
      <c r="O1599" s="991">
        <v>2</v>
      </c>
      <c r="P1599" s="991">
        <f t="shared" si="160"/>
        <v>0</v>
      </c>
      <c r="Q1599" s="787"/>
      <c r="R1599" s="873">
        <v>52</v>
      </c>
      <c r="S1599" s="760">
        <f>N1599*R1599</f>
        <v>104</v>
      </c>
      <c r="T1599" s="786"/>
      <c r="U1599" s="960"/>
      <c r="W1599" s="686"/>
    </row>
    <row r="1600" spans="1:23" ht="21" customHeight="1">
      <c r="A1600" s="686" t="s">
        <v>1412</v>
      </c>
      <c r="B1600" s="686" t="s">
        <v>2081</v>
      </c>
      <c r="C1600" s="782" t="s">
        <v>2081</v>
      </c>
      <c r="D1600" s="783" t="s">
        <v>2082</v>
      </c>
      <c r="E1600" s="784" t="s">
        <v>812</v>
      </c>
      <c r="F1600" s="681" t="s">
        <v>615</v>
      </c>
      <c r="G1600" s="682"/>
      <c r="H1600" s="682"/>
      <c r="I1600" s="682"/>
      <c r="J1600" s="682"/>
      <c r="K1600" s="682"/>
      <c r="L1600" s="683">
        <v>60</v>
      </c>
      <c r="M1600" s="684"/>
      <c r="N1600" s="758">
        <v>1</v>
      </c>
      <c r="O1600" s="991">
        <v>1</v>
      </c>
      <c r="P1600" s="991">
        <f t="shared" si="160"/>
        <v>0</v>
      </c>
      <c r="Q1600" s="792">
        <f>L1600/1000*N1600</f>
        <v>0.06</v>
      </c>
      <c r="R1600" s="873">
        <v>4350</v>
      </c>
      <c r="S1600" s="760">
        <f>Q1600*R1600</f>
        <v>261</v>
      </c>
      <c r="T1600" s="786"/>
      <c r="U1600" s="960"/>
      <c r="W1600" s="686"/>
    </row>
    <row r="1601" spans="1:23" ht="21" customHeight="1">
      <c r="B1601" s="686" t="s">
        <v>2081</v>
      </c>
      <c r="C1601" s="782" t="s">
        <v>2081</v>
      </c>
      <c r="D1601" s="783" t="s">
        <v>2082</v>
      </c>
      <c r="E1601" s="784" t="s">
        <v>802</v>
      </c>
      <c r="F1601" s="681" t="s">
        <v>616</v>
      </c>
      <c r="G1601" s="682"/>
      <c r="H1601" s="682"/>
      <c r="I1601" s="682"/>
      <c r="J1601" s="682"/>
      <c r="K1601" s="682"/>
      <c r="L1601" s="683"/>
      <c r="M1601" s="684"/>
      <c r="N1601" s="758">
        <v>2</v>
      </c>
      <c r="O1601" s="991">
        <v>2</v>
      </c>
      <c r="P1601" s="991">
        <f t="shared" si="160"/>
        <v>0</v>
      </c>
      <c r="Q1601" s="787"/>
      <c r="R1601" s="873">
        <v>18016</v>
      </c>
      <c r="S1601" s="760">
        <f>N1601*R1601</f>
        <v>36032</v>
      </c>
      <c r="T1601" s="786"/>
      <c r="U1601" s="960"/>
      <c r="W1601" s="686"/>
    </row>
    <row r="1602" spans="1:23" ht="21" customHeight="1">
      <c r="A1602" s="686" t="s">
        <v>1401</v>
      </c>
      <c r="B1602" s="686" t="s">
        <v>2081</v>
      </c>
      <c r="C1602" s="782" t="s">
        <v>2081</v>
      </c>
      <c r="D1602" s="783" t="s">
        <v>2082</v>
      </c>
      <c r="E1602" s="784" t="s">
        <v>798</v>
      </c>
      <c r="F1602" s="681" t="s">
        <v>330</v>
      </c>
      <c r="G1602" s="682"/>
      <c r="H1602" s="682">
        <v>50</v>
      </c>
      <c r="I1602" s="682"/>
      <c r="J1602" s="682"/>
      <c r="K1602" s="682"/>
      <c r="L1602" s="683"/>
      <c r="M1602" s="684"/>
      <c r="N1602" s="758">
        <v>4</v>
      </c>
      <c r="O1602" s="991">
        <v>4</v>
      </c>
      <c r="P1602" s="991">
        <f t="shared" si="160"/>
        <v>0</v>
      </c>
      <c r="Q1602" s="787"/>
      <c r="R1602" s="873">
        <v>171.6</v>
      </c>
      <c r="S1602" s="760">
        <f>N1602*R1602</f>
        <v>686.4</v>
      </c>
      <c r="T1602" s="786"/>
      <c r="U1602" s="960"/>
      <c r="W1602" s="686"/>
    </row>
    <row r="1603" spans="1:23" ht="21" customHeight="1">
      <c r="A1603" s="686" t="s">
        <v>1328</v>
      </c>
      <c r="B1603" s="686" t="s">
        <v>2081</v>
      </c>
      <c r="C1603" s="782" t="s">
        <v>2081</v>
      </c>
      <c r="D1603" s="783" t="s">
        <v>2082</v>
      </c>
      <c r="E1603" s="784" t="s">
        <v>799</v>
      </c>
      <c r="F1603" s="681" t="s">
        <v>330</v>
      </c>
      <c r="G1603" s="682"/>
      <c r="H1603" s="682"/>
      <c r="I1603" s="682"/>
      <c r="J1603" s="682"/>
      <c r="K1603" s="682"/>
      <c r="L1603" s="683"/>
      <c r="M1603" s="684"/>
      <c r="N1603" s="758">
        <v>4</v>
      </c>
      <c r="O1603" s="991">
        <v>4</v>
      </c>
      <c r="P1603" s="991">
        <f t="shared" si="160"/>
        <v>0</v>
      </c>
      <c r="Q1603" s="787"/>
      <c r="R1603" s="873">
        <v>41.2</v>
      </c>
      <c r="S1603" s="760">
        <f>N1603*R1603</f>
        <v>164.8</v>
      </c>
      <c r="T1603" s="786"/>
      <c r="U1603" s="960"/>
      <c r="W1603" s="686"/>
    </row>
    <row r="1604" spans="1:23" ht="21" customHeight="1">
      <c r="A1604" s="686" t="s">
        <v>1326</v>
      </c>
      <c r="B1604" s="686" t="s">
        <v>2081</v>
      </c>
      <c r="C1604" s="782" t="s">
        <v>2081</v>
      </c>
      <c r="D1604" s="783" t="s">
        <v>2082</v>
      </c>
      <c r="E1604" s="784" t="s">
        <v>2057</v>
      </c>
      <c r="F1604" s="681" t="s">
        <v>330</v>
      </c>
      <c r="G1604" s="682"/>
      <c r="H1604" s="682"/>
      <c r="I1604" s="682"/>
      <c r="J1604" s="682"/>
      <c r="K1604" s="682"/>
      <c r="L1604" s="683"/>
      <c r="M1604" s="684"/>
      <c r="N1604" s="758">
        <v>8</v>
      </c>
      <c r="O1604" s="991">
        <v>8</v>
      </c>
      <c r="P1604" s="991">
        <f t="shared" si="160"/>
        <v>0</v>
      </c>
      <c r="Q1604" s="787"/>
      <c r="R1604" s="873">
        <v>22.9</v>
      </c>
      <c r="S1604" s="760">
        <f>N1604*R1604</f>
        <v>183.2</v>
      </c>
      <c r="T1604" s="786"/>
      <c r="U1604" s="960"/>
      <c r="W1604" s="686"/>
    </row>
    <row r="1605" spans="1:23" ht="21" customHeight="1">
      <c r="A1605" s="686" t="s">
        <v>1233</v>
      </c>
      <c r="B1605" s="686" t="s">
        <v>2081</v>
      </c>
      <c r="C1605" s="782" t="s">
        <v>2081</v>
      </c>
      <c r="D1605" s="783" t="s">
        <v>2082</v>
      </c>
      <c r="E1605" s="784" t="s">
        <v>2058</v>
      </c>
      <c r="F1605" s="681" t="s">
        <v>330</v>
      </c>
      <c r="G1605" s="682"/>
      <c r="H1605" s="682"/>
      <c r="I1605" s="682"/>
      <c r="J1605" s="682"/>
      <c r="K1605" s="682"/>
      <c r="L1605" s="683"/>
      <c r="M1605" s="684"/>
      <c r="N1605" s="758">
        <v>4</v>
      </c>
      <c r="O1605" s="991">
        <v>4</v>
      </c>
      <c r="P1605" s="991">
        <f t="shared" si="160"/>
        <v>0</v>
      </c>
      <c r="Q1605" s="787"/>
      <c r="R1605" s="873">
        <v>14</v>
      </c>
      <c r="S1605" s="760">
        <f>N1605*R1605</f>
        <v>56</v>
      </c>
      <c r="T1605" s="786"/>
      <c r="U1605" s="960"/>
      <c r="W1605" s="686"/>
    </row>
    <row r="1606" spans="1:23" ht="21" customHeight="1">
      <c r="A1606" s="686" t="s">
        <v>1268</v>
      </c>
      <c r="B1606" s="686" t="s">
        <v>2081</v>
      </c>
      <c r="C1606" s="782" t="s">
        <v>2081</v>
      </c>
      <c r="D1606" s="783" t="s">
        <v>2084</v>
      </c>
      <c r="E1606" s="784" t="s">
        <v>797</v>
      </c>
      <c r="F1606" s="681">
        <v>35</v>
      </c>
      <c r="G1606" s="682"/>
      <c r="H1606" s="682"/>
      <c r="I1606" s="682"/>
      <c r="J1606" s="682"/>
      <c r="K1606" s="682"/>
      <c r="L1606" s="683">
        <v>1630</v>
      </c>
      <c r="M1606" s="684"/>
      <c r="N1606" s="758">
        <v>1</v>
      </c>
      <c r="O1606" s="991">
        <v>1</v>
      </c>
      <c r="P1606" s="991">
        <f t="shared" si="160"/>
        <v>0</v>
      </c>
      <c r="Q1606" s="785">
        <f>3.14156295*(F1606/2)^2*L1606*0.00000785*N1606</f>
        <v>12.31059729755953</v>
      </c>
      <c r="R1606" s="873">
        <v>990</v>
      </c>
      <c r="S1606" s="760">
        <f>Q1606*R1606</f>
        <v>12187.491324583934</v>
      </c>
      <c r="T1606" s="786"/>
      <c r="U1606" s="960"/>
      <c r="W1606" s="686"/>
    </row>
    <row r="1607" spans="1:23" ht="21" customHeight="1">
      <c r="B1607" s="686" t="s">
        <v>2081</v>
      </c>
      <c r="C1607" s="782" t="s">
        <v>2081</v>
      </c>
      <c r="D1607" s="783" t="s">
        <v>2084</v>
      </c>
      <c r="E1607" s="784" t="s">
        <v>2085</v>
      </c>
      <c r="F1607" s="681" t="s">
        <v>1697</v>
      </c>
      <c r="G1607" s="682"/>
      <c r="H1607" s="682"/>
      <c r="I1607" s="682"/>
      <c r="J1607" s="682"/>
      <c r="K1607" s="682"/>
      <c r="L1607" s="683"/>
      <c r="M1607" s="684"/>
      <c r="N1607" s="758">
        <v>1</v>
      </c>
      <c r="O1607" s="991">
        <v>1</v>
      </c>
      <c r="P1607" s="991">
        <f t="shared" si="160"/>
        <v>0</v>
      </c>
      <c r="Q1607" s="787"/>
      <c r="R1607" s="873">
        <v>102609</v>
      </c>
      <c r="S1607" s="760">
        <f t="shared" ref="S1607:S1619" si="161">N1607*R1607</f>
        <v>102609</v>
      </c>
      <c r="T1607" s="786"/>
      <c r="U1607" s="960"/>
      <c r="W1607" s="686"/>
    </row>
    <row r="1608" spans="1:23" ht="21" customHeight="1">
      <c r="B1608" s="686" t="s">
        <v>2081</v>
      </c>
      <c r="C1608" s="782" t="s">
        <v>2081</v>
      </c>
      <c r="D1608" s="783" t="s">
        <v>2084</v>
      </c>
      <c r="E1608" s="784" t="s">
        <v>2085</v>
      </c>
      <c r="F1608" s="681" t="s">
        <v>1698</v>
      </c>
      <c r="G1608" s="682"/>
      <c r="H1608" s="682"/>
      <c r="I1608" s="682"/>
      <c r="J1608" s="682"/>
      <c r="K1608" s="682"/>
      <c r="L1608" s="683"/>
      <c r="M1608" s="684"/>
      <c r="N1608" s="758">
        <v>2</v>
      </c>
      <c r="O1608" s="991">
        <v>2</v>
      </c>
      <c r="P1608" s="991">
        <f t="shared" si="160"/>
        <v>0</v>
      </c>
      <c r="Q1608" s="787"/>
      <c r="R1608" s="873">
        <v>89484</v>
      </c>
      <c r="S1608" s="760">
        <f t="shared" si="161"/>
        <v>178968</v>
      </c>
      <c r="T1608" s="786"/>
      <c r="U1608" s="960"/>
      <c r="W1608" s="686"/>
    </row>
    <row r="1609" spans="1:23" ht="21" customHeight="1">
      <c r="A1609" s="686" t="s">
        <v>1234</v>
      </c>
      <c r="B1609" s="686" t="s">
        <v>2081</v>
      </c>
      <c r="C1609" s="782" t="s">
        <v>2081</v>
      </c>
      <c r="D1609" s="783" t="s">
        <v>2084</v>
      </c>
      <c r="E1609" s="784" t="s">
        <v>807</v>
      </c>
      <c r="F1609" s="681" t="s">
        <v>330</v>
      </c>
      <c r="G1609" s="682"/>
      <c r="H1609" s="682">
        <v>15</v>
      </c>
      <c r="I1609" s="682"/>
      <c r="J1609" s="682"/>
      <c r="K1609" s="682"/>
      <c r="L1609" s="683"/>
      <c r="M1609" s="684"/>
      <c r="N1609" s="758">
        <v>6</v>
      </c>
      <c r="O1609" s="991">
        <v>6</v>
      </c>
      <c r="P1609" s="991">
        <f t="shared" si="160"/>
        <v>0</v>
      </c>
      <c r="Q1609" s="787"/>
      <c r="R1609" s="873">
        <v>52</v>
      </c>
      <c r="S1609" s="760">
        <f t="shared" si="161"/>
        <v>312</v>
      </c>
      <c r="T1609" s="786"/>
      <c r="U1609" s="960"/>
      <c r="W1609" s="686"/>
    </row>
    <row r="1610" spans="1:23" ht="21" customHeight="1">
      <c r="B1610" s="686" t="s">
        <v>2081</v>
      </c>
      <c r="C1610" s="782" t="s">
        <v>2081</v>
      </c>
      <c r="D1610" s="783" t="s">
        <v>2084</v>
      </c>
      <c r="E1610" s="784" t="s">
        <v>372</v>
      </c>
      <c r="F1610" s="681">
        <v>8</v>
      </c>
      <c r="G1610" s="682" t="s">
        <v>227</v>
      </c>
      <c r="H1610" s="682">
        <v>7</v>
      </c>
      <c r="I1610" s="682" t="s">
        <v>227</v>
      </c>
      <c r="J1610" s="682"/>
      <c r="K1610" s="682"/>
      <c r="L1610" s="683">
        <v>50</v>
      </c>
      <c r="M1610" s="684"/>
      <c r="N1610" s="758">
        <v>3</v>
      </c>
      <c r="O1610" s="991">
        <v>3</v>
      </c>
      <c r="P1610" s="991">
        <f t="shared" si="160"/>
        <v>0</v>
      </c>
      <c r="Q1610" s="787"/>
      <c r="R1610" s="873">
        <v>550</v>
      </c>
      <c r="S1610" s="760">
        <f t="shared" si="161"/>
        <v>1650</v>
      </c>
      <c r="T1610" s="786"/>
      <c r="U1610" s="960"/>
      <c r="W1610" s="686"/>
    </row>
    <row r="1611" spans="1:23" ht="21" customHeight="1">
      <c r="B1611" s="686" t="s">
        <v>2081</v>
      </c>
      <c r="C1611" s="782" t="s">
        <v>2081</v>
      </c>
      <c r="D1611" s="783" t="s">
        <v>2084</v>
      </c>
      <c r="E1611" s="784" t="s">
        <v>802</v>
      </c>
      <c r="F1611" s="681" t="s">
        <v>616</v>
      </c>
      <c r="G1611" s="682"/>
      <c r="H1611" s="682"/>
      <c r="I1611" s="682"/>
      <c r="J1611" s="682"/>
      <c r="K1611" s="682"/>
      <c r="L1611" s="683"/>
      <c r="M1611" s="684"/>
      <c r="N1611" s="758">
        <v>3</v>
      </c>
      <c r="O1611" s="991">
        <v>3</v>
      </c>
      <c r="P1611" s="991">
        <f t="shared" si="160"/>
        <v>0</v>
      </c>
      <c r="Q1611" s="787"/>
      <c r="R1611" s="873">
        <v>18016</v>
      </c>
      <c r="S1611" s="760">
        <f t="shared" si="161"/>
        <v>54048</v>
      </c>
      <c r="T1611" s="786"/>
      <c r="U1611" s="960"/>
      <c r="W1611" s="686"/>
    </row>
    <row r="1612" spans="1:23" ht="21" customHeight="1">
      <c r="A1612" s="686" t="s">
        <v>1401</v>
      </c>
      <c r="B1612" s="686" t="s">
        <v>2081</v>
      </c>
      <c r="C1612" s="782" t="s">
        <v>2081</v>
      </c>
      <c r="D1612" s="783" t="s">
        <v>2084</v>
      </c>
      <c r="E1612" s="784" t="s">
        <v>798</v>
      </c>
      <c r="F1612" s="681" t="s">
        <v>330</v>
      </c>
      <c r="G1612" s="682"/>
      <c r="H1612" s="682">
        <v>50</v>
      </c>
      <c r="I1612" s="682"/>
      <c r="J1612" s="682"/>
      <c r="K1612" s="682"/>
      <c r="L1612" s="683"/>
      <c r="M1612" s="684"/>
      <c r="N1612" s="758">
        <v>6</v>
      </c>
      <c r="O1612" s="991">
        <v>6</v>
      </c>
      <c r="P1612" s="991">
        <f t="shared" si="160"/>
        <v>0</v>
      </c>
      <c r="Q1612" s="787"/>
      <c r="R1612" s="873">
        <v>171.6</v>
      </c>
      <c r="S1612" s="760">
        <f t="shared" si="161"/>
        <v>1029.5999999999999</v>
      </c>
      <c r="T1612" s="786"/>
      <c r="U1612" s="960"/>
      <c r="W1612" s="686"/>
    </row>
    <row r="1613" spans="1:23" ht="21" customHeight="1">
      <c r="A1613" s="686" t="s">
        <v>1328</v>
      </c>
      <c r="B1613" s="686" t="s">
        <v>2081</v>
      </c>
      <c r="C1613" s="782" t="s">
        <v>2081</v>
      </c>
      <c r="D1613" s="783" t="s">
        <v>2084</v>
      </c>
      <c r="E1613" s="784" t="s">
        <v>799</v>
      </c>
      <c r="F1613" s="681" t="s">
        <v>330</v>
      </c>
      <c r="G1613" s="682"/>
      <c r="H1613" s="682"/>
      <c r="I1613" s="682"/>
      <c r="J1613" s="682"/>
      <c r="K1613" s="682"/>
      <c r="L1613" s="683"/>
      <c r="M1613" s="684"/>
      <c r="N1613" s="758">
        <v>6</v>
      </c>
      <c r="O1613" s="991">
        <v>6</v>
      </c>
      <c r="P1613" s="991">
        <f t="shared" si="160"/>
        <v>0</v>
      </c>
      <c r="Q1613" s="787"/>
      <c r="R1613" s="873">
        <v>41.2</v>
      </c>
      <c r="S1613" s="760">
        <f t="shared" si="161"/>
        <v>247.20000000000002</v>
      </c>
      <c r="T1613" s="786"/>
      <c r="U1613" s="960"/>
      <c r="W1613" s="686"/>
    </row>
    <row r="1614" spans="1:23" ht="21" customHeight="1">
      <c r="A1614" s="686" t="s">
        <v>1326</v>
      </c>
      <c r="B1614" s="686" t="s">
        <v>2081</v>
      </c>
      <c r="C1614" s="782" t="s">
        <v>2081</v>
      </c>
      <c r="D1614" s="783" t="s">
        <v>2084</v>
      </c>
      <c r="E1614" s="784" t="s">
        <v>2057</v>
      </c>
      <c r="F1614" s="681" t="s">
        <v>330</v>
      </c>
      <c r="G1614" s="682"/>
      <c r="H1614" s="682"/>
      <c r="I1614" s="682"/>
      <c r="J1614" s="682"/>
      <c r="K1614" s="682"/>
      <c r="L1614" s="683"/>
      <c r="M1614" s="684"/>
      <c r="N1614" s="758">
        <v>12</v>
      </c>
      <c r="O1614" s="991">
        <v>12</v>
      </c>
      <c r="P1614" s="991">
        <f t="shared" si="160"/>
        <v>0</v>
      </c>
      <c r="Q1614" s="787"/>
      <c r="R1614" s="873">
        <v>22.9</v>
      </c>
      <c r="S1614" s="760">
        <f t="shared" si="161"/>
        <v>274.79999999999995</v>
      </c>
      <c r="T1614" s="786"/>
      <c r="U1614" s="960"/>
      <c r="W1614" s="686"/>
    </row>
    <row r="1615" spans="1:23" ht="21" customHeight="1">
      <c r="A1615" s="686" t="s">
        <v>1233</v>
      </c>
      <c r="B1615" s="686" t="s">
        <v>2081</v>
      </c>
      <c r="C1615" s="782" t="s">
        <v>2081</v>
      </c>
      <c r="D1615" s="783" t="s">
        <v>2084</v>
      </c>
      <c r="E1615" s="784" t="s">
        <v>2058</v>
      </c>
      <c r="F1615" s="681" t="s">
        <v>330</v>
      </c>
      <c r="G1615" s="682"/>
      <c r="H1615" s="682"/>
      <c r="I1615" s="682"/>
      <c r="J1615" s="682"/>
      <c r="K1615" s="682"/>
      <c r="L1615" s="683"/>
      <c r="M1615" s="684"/>
      <c r="N1615" s="758">
        <v>6</v>
      </c>
      <c r="O1615" s="991">
        <v>6</v>
      </c>
      <c r="P1615" s="991">
        <f t="shared" si="160"/>
        <v>0</v>
      </c>
      <c r="Q1615" s="787"/>
      <c r="R1615" s="873">
        <v>14</v>
      </c>
      <c r="S1615" s="760">
        <f t="shared" si="161"/>
        <v>84</v>
      </c>
      <c r="T1615" s="786"/>
      <c r="U1615" s="960"/>
      <c r="W1615" s="686"/>
    </row>
    <row r="1616" spans="1:23" ht="21" customHeight="1">
      <c r="A1616" s="686" t="s">
        <v>1413</v>
      </c>
      <c r="B1616" s="686" t="s">
        <v>2081</v>
      </c>
      <c r="C1616" s="782" t="s">
        <v>2081</v>
      </c>
      <c r="D1616" s="783" t="s">
        <v>2084</v>
      </c>
      <c r="E1616" s="784" t="s">
        <v>802</v>
      </c>
      <c r="F1616" s="681" t="s">
        <v>617</v>
      </c>
      <c r="G1616" s="682"/>
      <c r="H1616" s="682"/>
      <c r="I1616" s="682"/>
      <c r="J1616" s="682"/>
      <c r="K1616" s="682"/>
      <c r="L1616" s="683"/>
      <c r="M1616" s="684"/>
      <c r="N1616" s="758">
        <v>1</v>
      </c>
      <c r="O1616" s="991">
        <v>1</v>
      </c>
      <c r="P1616" s="991">
        <f t="shared" si="160"/>
        <v>0</v>
      </c>
      <c r="Q1616" s="787"/>
      <c r="R1616" s="873">
        <v>14500</v>
      </c>
      <c r="S1616" s="760">
        <f t="shared" si="161"/>
        <v>14500</v>
      </c>
      <c r="T1616" s="786"/>
      <c r="U1616" s="960"/>
      <c r="W1616" s="686"/>
    </row>
    <row r="1617" spans="1:23" ht="21" customHeight="1">
      <c r="A1617" s="686" t="s">
        <v>1414</v>
      </c>
      <c r="B1617" s="686" t="s">
        <v>2081</v>
      </c>
      <c r="C1617" s="782" t="s">
        <v>2081</v>
      </c>
      <c r="D1617" s="783" t="s">
        <v>2084</v>
      </c>
      <c r="E1617" s="784" t="s">
        <v>798</v>
      </c>
      <c r="F1617" s="681" t="s">
        <v>347</v>
      </c>
      <c r="G1617" s="682"/>
      <c r="H1617" s="682">
        <v>40</v>
      </c>
      <c r="I1617" s="682"/>
      <c r="J1617" s="682"/>
      <c r="K1617" s="682"/>
      <c r="L1617" s="683"/>
      <c r="M1617" s="684"/>
      <c r="N1617" s="758">
        <v>2</v>
      </c>
      <c r="O1617" s="991">
        <v>2</v>
      </c>
      <c r="P1617" s="991">
        <f t="shared" si="160"/>
        <v>0</v>
      </c>
      <c r="Q1617" s="787"/>
      <c r="R1617" s="873">
        <v>293.7</v>
      </c>
      <c r="S1617" s="760">
        <f t="shared" si="161"/>
        <v>587.4</v>
      </c>
      <c r="T1617" s="786"/>
      <c r="U1617" s="960"/>
      <c r="W1617" s="686"/>
    </row>
    <row r="1618" spans="1:23" ht="21" customHeight="1">
      <c r="A1618" s="686" t="s">
        <v>1391</v>
      </c>
      <c r="B1618" s="686" t="s">
        <v>2081</v>
      </c>
      <c r="C1618" s="782" t="s">
        <v>2081</v>
      </c>
      <c r="D1618" s="783" t="s">
        <v>2084</v>
      </c>
      <c r="E1618" s="784" t="s">
        <v>2057</v>
      </c>
      <c r="F1618" s="681" t="s">
        <v>347</v>
      </c>
      <c r="G1618" s="682"/>
      <c r="H1618" s="682"/>
      <c r="I1618" s="682"/>
      <c r="J1618" s="682"/>
      <c r="K1618" s="682"/>
      <c r="L1618" s="683"/>
      <c r="M1618" s="684"/>
      <c r="N1618" s="758">
        <v>2</v>
      </c>
      <c r="O1618" s="991">
        <v>2</v>
      </c>
      <c r="P1618" s="991">
        <f t="shared" si="160"/>
        <v>0</v>
      </c>
      <c r="Q1618" s="787"/>
      <c r="R1618" s="873">
        <v>41.2</v>
      </c>
      <c r="S1618" s="760">
        <f t="shared" si="161"/>
        <v>82.4</v>
      </c>
      <c r="T1618" s="786"/>
      <c r="U1618" s="960"/>
      <c r="W1618" s="686"/>
    </row>
    <row r="1619" spans="1:23" ht="21" customHeight="1">
      <c r="A1619" s="686" t="s">
        <v>1251</v>
      </c>
      <c r="B1619" s="686" t="s">
        <v>2081</v>
      </c>
      <c r="C1619" s="782" t="s">
        <v>2081</v>
      </c>
      <c r="D1619" s="783" t="s">
        <v>2084</v>
      </c>
      <c r="E1619" s="784" t="s">
        <v>2058</v>
      </c>
      <c r="F1619" s="681" t="s">
        <v>347</v>
      </c>
      <c r="G1619" s="682"/>
      <c r="H1619" s="682"/>
      <c r="I1619" s="682"/>
      <c r="J1619" s="682"/>
      <c r="K1619" s="682"/>
      <c r="L1619" s="683"/>
      <c r="M1619" s="684"/>
      <c r="N1619" s="758">
        <v>2</v>
      </c>
      <c r="O1619" s="991">
        <v>2</v>
      </c>
      <c r="P1619" s="991">
        <f t="shared" si="160"/>
        <v>0</v>
      </c>
      <c r="Q1619" s="787"/>
      <c r="R1619" s="873">
        <v>32</v>
      </c>
      <c r="S1619" s="760">
        <f t="shared" si="161"/>
        <v>64</v>
      </c>
      <c r="T1619" s="786"/>
      <c r="U1619" s="960"/>
      <c r="W1619" s="686"/>
    </row>
    <row r="1620" spans="1:23" ht="21" customHeight="1">
      <c r="A1620" s="686" t="s">
        <v>1294</v>
      </c>
      <c r="B1620" s="686" t="s">
        <v>2081</v>
      </c>
      <c r="C1620" s="782" t="s">
        <v>2081</v>
      </c>
      <c r="D1620" s="783" t="s">
        <v>2086</v>
      </c>
      <c r="E1620" s="784" t="s">
        <v>797</v>
      </c>
      <c r="F1620" s="681">
        <v>30</v>
      </c>
      <c r="G1620" s="682"/>
      <c r="H1620" s="682"/>
      <c r="I1620" s="682"/>
      <c r="J1620" s="682"/>
      <c r="K1620" s="682"/>
      <c r="L1620" s="683">
        <v>720</v>
      </c>
      <c r="M1620" s="684"/>
      <c r="N1620" s="758">
        <v>1</v>
      </c>
      <c r="O1620" s="991">
        <v>1</v>
      </c>
      <c r="P1620" s="991">
        <f t="shared" si="160"/>
        <v>0</v>
      </c>
      <c r="Q1620" s="785">
        <f>3.14156295*(F1620/2)^2*L1620*0.00000785*N1620</f>
        <v>3.9951256035149996</v>
      </c>
      <c r="R1620" s="873">
        <v>990</v>
      </c>
      <c r="S1620" s="760">
        <f>Q1620*R1620</f>
        <v>3955.1743474798495</v>
      </c>
      <c r="T1620" s="786"/>
      <c r="U1620" s="960"/>
      <c r="W1620" s="686"/>
    </row>
    <row r="1621" spans="1:23" ht="21" customHeight="1">
      <c r="B1621" s="686" t="s">
        <v>2081</v>
      </c>
      <c r="C1621" s="782" t="s">
        <v>2081</v>
      </c>
      <c r="D1621" s="783" t="s">
        <v>2086</v>
      </c>
      <c r="E1621" s="784" t="s">
        <v>2085</v>
      </c>
      <c r="F1621" s="681" t="s">
        <v>1698</v>
      </c>
      <c r="G1621" s="682"/>
      <c r="H1621" s="682"/>
      <c r="I1621" s="682"/>
      <c r="J1621" s="682"/>
      <c r="K1621" s="682"/>
      <c r="L1621" s="683"/>
      <c r="M1621" s="684"/>
      <c r="N1621" s="758">
        <v>1</v>
      </c>
      <c r="O1621" s="991">
        <v>1</v>
      </c>
      <c r="P1621" s="991">
        <f t="shared" si="160"/>
        <v>0</v>
      </c>
      <c r="Q1621" s="787"/>
      <c r="R1621" s="873">
        <v>89484</v>
      </c>
      <c r="S1621" s="760">
        <f t="shared" ref="S1621:S1638" si="162">N1621*R1621</f>
        <v>89484</v>
      </c>
      <c r="T1621" s="786"/>
      <c r="U1621" s="960"/>
      <c r="W1621" s="686"/>
    </row>
    <row r="1622" spans="1:23" ht="21" customHeight="1">
      <c r="A1622" s="686" t="s">
        <v>1234</v>
      </c>
      <c r="B1622" s="686" t="s">
        <v>2081</v>
      </c>
      <c r="C1622" s="782" t="s">
        <v>2081</v>
      </c>
      <c r="D1622" s="783" t="s">
        <v>2086</v>
      </c>
      <c r="E1622" s="784" t="s">
        <v>807</v>
      </c>
      <c r="F1622" s="681" t="s">
        <v>330</v>
      </c>
      <c r="G1622" s="682"/>
      <c r="H1622" s="682">
        <v>15</v>
      </c>
      <c r="I1622" s="682"/>
      <c r="J1622" s="682"/>
      <c r="K1622" s="682"/>
      <c r="L1622" s="683"/>
      <c r="M1622" s="684"/>
      <c r="N1622" s="758">
        <v>2</v>
      </c>
      <c r="O1622" s="991">
        <v>2</v>
      </c>
      <c r="P1622" s="991">
        <f t="shared" si="160"/>
        <v>0</v>
      </c>
      <c r="Q1622" s="787"/>
      <c r="R1622" s="873">
        <v>52</v>
      </c>
      <c r="S1622" s="760">
        <f t="shared" si="162"/>
        <v>104</v>
      </c>
      <c r="T1622" s="786"/>
      <c r="U1622" s="960"/>
      <c r="W1622" s="686"/>
    </row>
    <row r="1623" spans="1:23" ht="21" customHeight="1">
      <c r="B1623" s="686" t="s">
        <v>2081</v>
      </c>
      <c r="C1623" s="782" t="s">
        <v>2081</v>
      </c>
      <c r="D1623" s="783" t="s">
        <v>2086</v>
      </c>
      <c r="E1623" s="784" t="s">
        <v>372</v>
      </c>
      <c r="F1623" s="681">
        <v>8</v>
      </c>
      <c r="G1623" s="682" t="s">
        <v>227</v>
      </c>
      <c r="H1623" s="682">
        <v>7</v>
      </c>
      <c r="I1623" s="682" t="s">
        <v>227</v>
      </c>
      <c r="J1623" s="682"/>
      <c r="K1623" s="682"/>
      <c r="L1623" s="683">
        <v>40</v>
      </c>
      <c r="M1623" s="684"/>
      <c r="N1623" s="758">
        <v>1</v>
      </c>
      <c r="O1623" s="991">
        <v>1</v>
      </c>
      <c r="P1623" s="991">
        <f t="shared" si="160"/>
        <v>0</v>
      </c>
      <c r="Q1623" s="787"/>
      <c r="R1623" s="873">
        <v>440</v>
      </c>
      <c r="S1623" s="760">
        <f t="shared" si="162"/>
        <v>440</v>
      </c>
      <c r="T1623" s="786"/>
      <c r="U1623" s="960"/>
      <c r="W1623" s="686"/>
    </row>
    <row r="1624" spans="1:23" ht="21" customHeight="1">
      <c r="B1624" s="686" t="s">
        <v>2081</v>
      </c>
      <c r="C1624" s="782" t="s">
        <v>2081</v>
      </c>
      <c r="D1624" s="783" t="s">
        <v>2086</v>
      </c>
      <c r="E1624" s="784" t="s">
        <v>802</v>
      </c>
      <c r="F1624" s="681" t="s">
        <v>618</v>
      </c>
      <c r="G1624" s="682"/>
      <c r="H1624" s="682"/>
      <c r="I1624" s="682"/>
      <c r="J1624" s="682"/>
      <c r="K1624" s="682"/>
      <c r="L1624" s="683"/>
      <c r="M1624" s="684"/>
      <c r="N1624" s="758">
        <v>2</v>
      </c>
      <c r="O1624" s="991">
        <v>2</v>
      </c>
      <c r="P1624" s="991">
        <f t="shared" si="160"/>
        <v>0</v>
      </c>
      <c r="Q1624" s="787"/>
      <c r="R1624" s="873">
        <v>13912</v>
      </c>
      <c r="S1624" s="760">
        <f t="shared" si="162"/>
        <v>27824</v>
      </c>
      <c r="T1624" s="786"/>
      <c r="U1624" s="960"/>
      <c r="W1624" s="686"/>
    </row>
    <row r="1625" spans="1:23" ht="21" customHeight="1">
      <c r="A1625" s="686" t="s">
        <v>1401</v>
      </c>
      <c r="B1625" s="686" t="s">
        <v>2081</v>
      </c>
      <c r="C1625" s="782" t="s">
        <v>2081</v>
      </c>
      <c r="D1625" s="783" t="s">
        <v>2086</v>
      </c>
      <c r="E1625" s="784" t="s">
        <v>798</v>
      </c>
      <c r="F1625" s="681" t="s">
        <v>330</v>
      </c>
      <c r="G1625" s="682"/>
      <c r="H1625" s="682">
        <v>50</v>
      </c>
      <c r="I1625" s="682"/>
      <c r="J1625" s="682"/>
      <c r="K1625" s="682"/>
      <c r="L1625" s="683"/>
      <c r="M1625" s="684"/>
      <c r="N1625" s="758">
        <v>8</v>
      </c>
      <c r="O1625" s="991">
        <v>8</v>
      </c>
      <c r="P1625" s="991">
        <f t="shared" si="160"/>
        <v>0</v>
      </c>
      <c r="Q1625" s="787"/>
      <c r="R1625" s="873">
        <v>171.6</v>
      </c>
      <c r="S1625" s="760">
        <f t="shared" si="162"/>
        <v>1372.8</v>
      </c>
      <c r="T1625" s="786"/>
      <c r="U1625" s="960"/>
      <c r="W1625" s="686"/>
    </row>
    <row r="1626" spans="1:23" ht="21" customHeight="1">
      <c r="A1626" s="686" t="s">
        <v>1328</v>
      </c>
      <c r="B1626" s="686" t="s">
        <v>2081</v>
      </c>
      <c r="C1626" s="782" t="s">
        <v>2081</v>
      </c>
      <c r="D1626" s="783" t="s">
        <v>2086</v>
      </c>
      <c r="E1626" s="784" t="s">
        <v>799</v>
      </c>
      <c r="F1626" s="681" t="s">
        <v>330</v>
      </c>
      <c r="G1626" s="682"/>
      <c r="H1626" s="682"/>
      <c r="I1626" s="682"/>
      <c r="J1626" s="682"/>
      <c r="K1626" s="682"/>
      <c r="L1626" s="683"/>
      <c r="M1626" s="684"/>
      <c r="N1626" s="758">
        <v>8</v>
      </c>
      <c r="O1626" s="991">
        <v>8</v>
      </c>
      <c r="P1626" s="991">
        <f t="shared" si="160"/>
        <v>0</v>
      </c>
      <c r="Q1626" s="787"/>
      <c r="R1626" s="873">
        <v>41.2</v>
      </c>
      <c r="S1626" s="760">
        <f t="shared" si="162"/>
        <v>329.6</v>
      </c>
      <c r="T1626" s="786"/>
      <c r="U1626" s="960"/>
      <c r="W1626" s="686"/>
    </row>
    <row r="1627" spans="1:23" ht="21" customHeight="1">
      <c r="A1627" s="686" t="s">
        <v>1326</v>
      </c>
      <c r="B1627" s="686" t="s">
        <v>2081</v>
      </c>
      <c r="C1627" s="782" t="s">
        <v>2081</v>
      </c>
      <c r="D1627" s="783" t="s">
        <v>2086</v>
      </c>
      <c r="E1627" s="784" t="s">
        <v>2057</v>
      </c>
      <c r="F1627" s="681" t="s">
        <v>330</v>
      </c>
      <c r="G1627" s="682"/>
      <c r="H1627" s="682"/>
      <c r="I1627" s="682"/>
      <c r="J1627" s="682"/>
      <c r="K1627" s="682"/>
      <c r="L1627" s="683"/>
      <c r="M1627" s="684"/>
      <c r="N1627" s="758">
        <v>16</v>
      </c>
      <c r="O1627" s="991">
        <v>16</v>
      </c>
      <c r="P1627" s="991">
        <f t="shared" si="160"/>
        <v>0</v>
      </c>
      <c r="Q1627" s="787"/>
      <c r="R1627" s="873">
        <v>22.9</v>
      </c>
      <c r="S1627" s="760">
        <f t="shared" si="162"/>
        <v>366.4</v>
      </c>
      <c r="T1627" s="786"/>
      <c r="U1627" s="960"/>
      <c r="W1627" s="686"/>
    </row>
    <row r="1628" spans="1:23" ht="21" customHeight="1">
      <c r="A1628" s="686" t="s">
        <v>1233</v>
      </c>
      <c r="B1628" s="686" t="s">
        <v>2081</v>
      </c>
      <c r="C1628" s="782" t="s">
        <v>2081</v>
      </c>
      <c r="D1628" s="783" t="s">
        <v>2086</v>
      </c>
      <c r="E1628" s="784" t="s">
        <v>2058</v>
      </c>
      <c r="F1628" s="681" t="s">
        <v>330</v>
      </c>
      <c r="G1628" s="682"/>
      <c r="H1628" s="682"/>
      <c r="I1628" s="682"/>
      <c r="J1628" s="682"/>
      <c r="K1628" s="682"/>
      <c r="L1628" s="683"/>
      <c r="M1628" s="684"/>
      <c r="N1628" s="758">
        <v>8</v>
      </c>
      <c r="O1628" s="991">
        <v>8</v>
      </c>
      <c r="P1628" s="991">
        <f t="shared" si="160"/>
        <v>0</v>
      </c>
      <c r="Q1628" s="787"/>
      <c r="R1628" s="873">
        <v>14</v>
      </c>
      <c r="S1628" s="760">
        <f t="shared" si="162"/>
        <v>112</v>
      </c>
      <c r="T1628" s="786"/>
      <c r="U1628" s="960"/>
      <c r="W1628" s="686"/>
    </row>
    <row r="1629" spans="1:23" ht="21" customHeight="1">
      <c r="A1629" s="686" t="s">
        <v>1415</v>
      </c>
      <c r="B1629" s="686" t="s">
        <v>2081</v>
      </c>
      <c r="C1629" s="782" t="s">
        <v>2081</v>
      </c>
      <c r="D1629" s="783" t="s">
        <v>2086</v>
      </c>
      <c r="E1629" s="784" t="s">
        <v>802</v>
      </c>
      <c r="F1629" s="681" t="s">
        <v>619</v>
      </c>
      <c r="G1629" s="682"/>
      <c r="H1629" s="682"/>
      <c r="I1629" s="682"/>
      <c r="J1629" s="682"/>
      <c r="K1629" s="682"/>
      <c r="L1629" s="683"/>
      <c r="M1629" s="684"/>
      <c r="N1629" s="758">
        <v>1</v>
      </c>
      <c r="O1629" s="991">
        <v>1</v>
      </c>
      <c r="P1629" s="991">
        <f t="shared" si="160"/>
        <v>0</v>
      </c>
      <c r="Q1629" s="787"/>
      <c r="R1629" s="873">
        <v>11000</v>
      </c>
      <c r="S1629" s="760">
        <f t="shared" si="162"/>
        <v>11000</v>
      </c>
      <c r="T1629" s="786"/>
      <c r="U1629" s="960"/>
      <c r="W1629" s="686"/>
    </row>
    <row r="1630" spans="1:23" ht="21" customHeight="1">
      <c r="A1630" s="686" t="s">
        <v>1314</v>
      </c>
      <c r="B1630" s="686" t="s">
        <v>2081</v>
      </c>
      <c r="C1630" s="782" t="s">
        <v>2081</v>
      </c>
      <c r="D1630" s="783" t="s">
        <v>2086</v>
      </c>
      <c r="E1630" s="784" t="s">
        <v>798</v>
      </c>
      <c r="F1630" s="681" t="s">
        <v>330</v>
      </c>
      <c r="G1630" s="682"/>
      <c r="H1630" s="682">
        <v>40</v>
      </c>
      <c r="I1630" s="682"/>
      <c r="J1630" s="682"/>
      <c r="K1630" s="682"/>
      <c r="L1630" s="683"/>
      <c r="M1630" s="684"/>
      <c r="N1630" s="758">
        <v>2</v>
      </c>
      <c r="O1630" s="991">
        <v>2</v>
      </c>
      <c r="P1630" s="991">
        <f t="shared" si="160"/>
        <v>0</v>
      </c>
      <c r="Q1630" s="787"/>
      <c r="R1630" s="873">
        <v>151.80000000000001</v>
      </c>
      <c r="S1630" s="760">
        <f t="shared" si="162"/>
        <v>303.60000000000002</v>
      </c>
      <c r="T1630" s="786"/>
      <c r="U1630" s="960"/>
      <c r="W1630" s="686"/>
    </row>
    <row r="1631" spans="1:23" ht="21" customHeight="1">
      <c r="A1631" s="686" t="s">
        <v>1326</v>
      </c>
      <c r="B1631" s="686" t="s">
        <v>2081</v>
      </c>
      <c r="C1631" s="782" t="s">
        <v>2081</v>
      </c>
      <c r="D1631" s="783" t="s">
        <v>2086</v>
      </c>
      <c r="E1631" s="784" t="s">
        <v>2057</v>
      </c>
      <c r="F1631" s="681" t="s">
        <v>330</v>
      </c>
      <c r="G1631" s="682"/>
      <c r="H1631" s="682"/>
      <c r="I1631" s="682"/>
      <c r="J1631" s="682"/>
      <c r="K1631" s="682"/>
      <c r="L1631" s="683"/>
      <c r="M1631" s="684"/>
      <c r="N1631" s="758">
        <v>2</v>
      </c>
      <c r="O1631" s="991">
        <v>2</v>
      </c>
      <c r="P1631" s="991">
        <f t="shared" si="160"/>
        <v>0</v>
      </c>
      <c r="Q1631" s="787"/>
      <c r="R1631" s="873">
        <v>22.9</v>
      </c>
      <c r="S1631" s="760">
        <f t="shared" si="162"/>
        <v>45.8</v>
      </c>
      <c r="T1631" s="786"/>
      <c r="U1631" s="960"/>
      <c r="W1631" s="686"/>
    </row>
    <row r="1632" spans="1:23" ht="21" customHeight="1">
      <c r="A1632" s="686" t="s">
        <v>1233</v>
      </c>
      <c r="B1632" s="686" t="s">
        <v>2081</v>
      </c>
      <c r="C1632" s="782" t="s">
        <v>2081</v>
      </c>
      <c r="D1632" s="783" t="s">
        <v>2086</v>
      </c>
      <c r="E1632" s="784" t="s">
        <v>2058</v>
      </c>
      <c r="F1632" s="681" t="s">
        <v>330</v>
      </c>
      <c r="G1632" s="682"/>
      <c r="H1632" s="682"/>
      <c r="I1632" s="682"/>
      <c r="J1632" s="682"/>
      <c r="K1632" s="682"/>
      <c r="L1632" s="683"/>
      <c r="M1632" s="684"/>
      <c r="N1632" s="758">
        <v>2</v>
      </c>
      <c r="O1632" s="991">
        <v>2</v>
      </c>
      <c r="P1632" s="991">
        <f t="shared" si="160"/>
        <v>0</v>
      </c>
      <c r="Q1632" s="787"/>
      <c r="R1632" s="873">
        <v>14</v>
      </c>
      <c r="S1632" s="760">
        <f t="shared" si="162"/>
        <v>28</v>
      </c>
      <c r="T1632" s="786"/>
      <c r="U1632" s="960"/>
      <c r="W1632" s="686"/>
    </row>
    <row r="1633" spans="1:23" ht="21" customHeight="1">
      <c r="B1633" s="686" t="s">
        <v>2081</v>
      </c>
      <c r="C1633" s="782" t="s">
        <v>2081</v>
      </c>
      <c r="D1633" s="783" t="s">
        <v>2086</v>
      </c>
      <c r="E1633" s="793" t="s">
        <v>2087</v>
      </c>
      <c r="F1633" s="681" t="s">
        <v>1526</v>
      </c>
      <c r="G1633" s="682"/>
      <c r="H1633" s="682"/>
      <c r="I1633" s="682"/>
      <c r="J1633" s="682"/>
      <c r="K1633" s="682"/>
      <c r="L1633" s="683"/>
      <c r="M1633" s="684"/>
      <c r="N1633" s="758">
        <v>1</v>
      </c>
      <c r="O1633" s="991">
        <v>1</v>
      </c>
      <c r="P1633" s="991">
        <f t="shared" si="160"/>
        <v>0</v>
      </c>
      <c r="Q1633" s="787"/>
      <c r="R1633" s="873">
        <v>1133469</v>
      </c>
      <c r="S1633" s="760">
        <f t="shared" si="162"/>
        <v>1133469</v>
      </c>
      <c r="T1633" s="786"/>
      <c r="U1633" s="960"/>
      <c r="W1633" s="686"/>
    </row>
    <row r="1634" spans="1:23" ht="21" customHeight="1">
      <c r="B1634" s="686" t="s">
        <v>2081</v>
      </c>
      <c r="C1634" s="782" t="s">
        <v>2081</v>
      </c>
      <c r="D1634" s="783" t="s">
        <v>2086</v>
      </c>
      <c r="E1634" s="784" t="s">
        <v>372</v>
      </c>
      <c r="F1634" s="681">
        <v>10</v>
      </c>
      <c r="G1634" s="682" t="s">
        <v>227</v>
      </c>
      <c r="H1634" s="682">
        <v>8</v>
      </c>
      <c r="I1634" s="682" t="s">
        <v>227</v>
      </c>
      <c r="J1634" s="682"/>
      <c r="K1634" s="682"/>
      <c r="L1634" s="683">
        <v>100</v>
      </c>
      <c r="M1634" s="684"/>
      <c r="N1634" s="758">
        <v>1</v>
      </c>
      <c r="O1634" s="991">
        <v>1</v>
      </c>
      <c r="P1634" s="991">
        <f t="shared" si="160"/>
        <v>0</v>
      </c>
      <c r="Q1634" s="787"/>
      <c r="R1634" s="873">
        <v>1484</v>
      </c>
      <c r="S1634" s="760">
        <f t="shared" si="162"/>
        <v>1484</v>
      </c>
      <c r="T1634" s="786"/>
      <c r="U1634" s="960"/>
      <c r="W1634" s="686"/>
    </row>
    <row r="1635" spans="1:23" ht="21" customHeight="1">
      <c r="B1635" s="686" t="s">
        <v>2081</v>
      </c>
      <c r="C1635" s="782" t="s">
        <v>2081</v>
      </c>
      <c r="D1635" s="783" t="s">
        <v>2086</v>
      </c>
      <c r="E1635" s="784" t="s">
        <v>805</v>
      </c>
      <c r="F1635" s="681" t="s">
        <v>1699</v>
      </c>
      <c r="G1635" s="682"/>
      <c r="H1635" s="682"/>
      <c r="I1635" s="682"/>
      <c r="J1635" s="682"/>
      <c r="K1635" s="682"/>
      <c r="L1635" s="683"/>
      <c r="M1635" s="684"/>
      <c r="N1635" s="758">
        <v>1</v>
      </c>
      <c r="O1635" s="991">
        <v>1</v>
      </c>
      <c r="P1635" s="991">
        <f t="shared" si="160"/>
        <v>0</v>
      </c>
      <c r="Q1635" s="858" t="s">
        <v>806</v>
      </c>
      <c r="R1635" s="873">
        <v>52500</v>
      </c>
      <c r="S1635" s="760">
        <f t="shared" si="162"/>
        <v>52500</v>
      </c>
      <c r="T1635" s="786"/>
      <c r="U1635" s="960"/>
      <c r="W1635" s="686"/>
    </row>
    <row r="1636" spans="1:23" ht="21" customHeight="1">
      <c r="A1636" s="686" t="s">
        <v>1354</v>
      </c>
      <c r="B1636" s="686" t="s">
        <v>2081</v>
      </c>
      <c r="C1636" s="782" t="s">
        <v>2081</v>
      </c>
      <c r="D1636" s="783" t="s">
        <v>2086</v>
      </c>
      <c r="E1636" s="784" t="s">
        <v>798</v>
      </c>
      <c r="F1636" s="681" t="s">
        <v>338</v>
      </c>
      <c r="G1636" s="682"/>
      <c r="H1636" s="682">
        <v>25</v>
      </c>
      <c r="I1636" s="682"/>
      <c r="J1636" s="682"/>
      <c r="K1636" s="682"/>
      <c r="L1636" s="683"/>
      <c r="M1636" s="684"/>
      <c r="N1636" s="758">
        <v>4</v>
      </c>
      <c r="O1636" s="991">
        <v>4</v>
      </c>
      <c r="P1636" s="991">
        <f t="shared" si="160"/>
        <v>0</v>
      </c>
      <c r="Q1636" s="787"/>
      <c r="R1636" s="873">
        <v>82.5</v>
      </c>
      <c r="S1636" s="760">
        <f t="shared" si="162"/>
        <v>330</v>
      </c>
      <c r="T1636" s="786"/>
      <c r="U1636" s="960"/>
      <c r="W1636" s="686"/>
    </row>
    <row r="1637" spans="1:23" ht="21" customHeight="1">
      <c r="A1637" s="686" t="s">
        <v>1237</v>
      </c>
      <c r="B1637" s="686" t="s">
        <v>2081</v>
      </c>
      <c r="C1637" s="782" t="s">
        <v>2081</v>
      </c>
      <c r="D1637" s="783" t="s">
        <v>2086</v>
      </c>
      <c r="E1637" s="784" t="s">
        <v>2057</v>
      </c>
      <c r="F1637" s="681" t="s">
        <v>338</v>
      </c>
      <c r="G1637" s="682"/>
      <c r="H1637" s="682"/>
      <c r="I1637" s="682"/>
      <c r="J1637" s="682"/>
      <c r="K1637" s="682"/>
      <c r="L1637" s="683"/>
      <c r="M1637" s="684"/>
      <c r="N1637" s="758">
        <v>4</v>
      </c>
      <c r="O1637" s="991">
        <v>4</v>
      </c>
      <c r="P1637" s="991">
        <f t="shared" si="160"/>
        <v>0</v>
      </c>
      <c r="Q1637" s="787"/>
      <c r="R1637" s="873">
        <v>13.5</v>
      </c>
      <c r="S1637" s="760">
        <f t="shared" si="162"/>
        <v>54</v>
      </c>
      <c r="T1637" s="786"/>
      <c r="U1637" s="960"/>
      <c r="W1637" s="686"/>
    </row>
    <row r="1638" spans="1:23" ht="21" customHeight="1">
      <c r="A1638" s="686" t="s">
        <v>1238</v>
      </c>
      <c r="B1638" s="686" t="s">
        <v>2081</v>
      </c>
      <c r="C1638" s="782" t="s">
        <v>2081</v>
      </c>
      <c r="D1638" s="783" t="s">
        <v>2086</v>
      </c>
      <c r="E1638" s="784" t="s">
        <v>2058</v>
      </c>
      <c r="F1638" s="681" t="s">
        <v>338</v>
      </c>
      <c r="G1638" s="682"/>
      <c r="H1638" s="682"/>
      <c r="I1638" s="682"/>
      <c r="J1638" s="682"/>
      <c r="K1638" s="682"/>
      <c r="L1638" s="683"/>
      <c r="M1638" s="684"/>
      <c r="N1638" s="758">
        <v>4</v>
      </c>
      <c r="O1638" s="991">
        <v>4</v>
      </c>
      <c r="P1638" s="991">
        <f t="shared" si="160"/>
        <v>0</v>
      </c>
      <c r="Q1638" s="787"/>
      <c r="R1638" s="873">
        <v>9.1999999999999993</v>
      </c>
      <c r="S1638" s="760">
        <f t="shared" si="162"/>
        <v>36.799999999999997</v>
      </c>
      <c r="T1638" s="786"/>
      <c r="U1638" s="960"/>
      <c r="W1638" s="686"/>
    </row>
    <row r="1639" spans="1:23" ht="21" customHeight="1">
      <c r="A1639" s="686" t="s">
        <v>1356</v>
      </c>
      <c r="B1639" s="686" t="s">
        <v>2081</v>
      </c>
      <c r="C1639" s="782" t="s">
        <v>2081</v>
      </c>
      <c r="D1639" s="783" t="s">
        <v>2086</v>
      </c>
      <c r="E1639" s="784" t="s">
        <v>826</v>
      </c>
      <c r="F1639" s="681" t="s">
        <v>397</v>
      </c>
      <c r="G1639" s="682"/>
      <c r="H1639" s="682"/>
      <c r="I1639" s="682"/>
      <c r="J1639" s="682"/>
      <c r="K1639" s="682"/>
      <c r="L1639" s="683">
        <v>2500</v>
      </c>
      <c r="M1639" s="684"/>
      <c r="N1639" s="758">
        <v>1</v>
      </c>
      <c r="O1639" s="991">
        <v>1</v>
      </c>
      <c r="P1639" s="991">
        <f t="shared" si="160"/>
        <v>0</v>
      </c>
      <c r="Q1639" s="787"/>
      <c r="R1639" s="873">
        <v>5110</v>
      </c>
      <c r="S1639" s="760">
        <f>L1639*(R1639/304.8)*N1639</f>
        <v>41912.729658792654</v>
      </c>
      <c r="T1639" s="786"/>
      <c r="U1639" s="960"/>
      <c r="W1639" s="686"/>
    </row>
    <row r="1640" spans="1:23" ht="21" customHeight="1">
      <c r="A1640" s="686" t="s">
        <v>1294</v>
      </c>
      <c r="B1640" s="686" t="s">
        <v>2081</v>
      </c>
      <c r="C1640" s="782" t="s">
        <v>2081</v>
      </c>
      <c r="D1640" s="783" t="s">
        <v>2088</v>
      </c>
      <c r="E1640" s="784" t="s">
        <v>797</v>
      </c>
      <c r="F1640" s="681">
        <v>30</v>
      </c>
      <c r="G1640" s="682"/>
      <c r="H1640" s="682"/>
      <c r="I1640" s="682"/>
      <c r="J1640" s="682"/>
      <c r="K1640" s="682"/>
      <c r="L1640" s="683">
        <v>630</v>
      </c>
      <c r="M1640" s="684"/>
      <c r="N1640" s="758">
        <v>1</v>
      </c>
      <c r="O1640" s="991">
        <v>1</v>
      </c>
      <c r="P1640" s="991">
        <f t="shared" si="160"/>
        <v>0</v>
      </c>
      <c r="Q1640" s="785">
        <f>3.14156295*(F1640/2)^2*L1640*0.00000785*N1640</f>
        <v>3.4957349030756246</v>
      </c>
      <c r="R1640" s="873">
        <v>990</v>
      </c>
      <c r="S1640" s="760">
        <f>Q1640*R1640</f>
        <v>3460.7775540448683</v>
      </c>
      <c r="T1640" s="786"/>
      <c r="U1640" s="960"/>
      <c r="W1640" s="686"/>
    </row>
    <row r="1641" spans="1:23" ht="21" customHeight="1">
      <c r="B1641" s="686" t="s">
        <v>2081</v>
      </c>
      <c r="C1641" s="782" t="s">
        <v>2081</v>
      </c>
      <c r="D1641" s="783" t="s">
        <v>2088</v>
      </c>
      <c r="E1641" s="784" t="s">
        <v>2085</v>
      </c>
      <c r="F1641" s="681" t="s">
        <v>1698</v>
      </c>
      <c r="G1641" s="682"/>
      <c r="H1641" s="682"/>
      <c r="I1641" s="682"/>
      <c r="J1641" s="682"/>
      <c r="K1641" s="682"/>
      <c r="L1641" s="683"/>
      <c r="M1641" s="684"/>
      <c r="N1641" s="758">
        <v>1</v>
      </c>
      <c r="O1641" s="991">
        <v>1</v>
      </c>
      <c r="P1641" s="991">
        <f t="shared" si="160"/>
        <v>0</v>
      </c>
      <c r="Q1641" s="787"/>
      <c r="R1641" s="873">
        <v>89484</v>
      </c>
      <c r="S1641" s="760">
        <f t="shared" ref="S1641:S1657" si="163">N1641*R1641</f>
        <v>89484</v>
      </c>
      <c r="T1641" s="786"/>
      <c r="U1641" s="960"/>
      <c r="W1641" s="686"/>
    </row>
    <row r="1642" spans="1:23" ht="21" customHeight="1">
      <c r="B1642" s="686" t="s">
        <v>2081</v>
      </c>
      <c r="C1642" s="782" t="s">
        <v>2081</v>
      </c>
      <c r="D1642" s="783" t="s">
        <v>2088</v>
      </c>
      <c r="E1642" s="784" t="s">
        <v>372</v>
      </c>
      <c r="F1642" s="681">
        <v>8</v>
      </c>
      <c r="G1642" s="682" t="s">
        <v>227</v>
      </c>
      <c r="H1642" s="682">
        <v>7</v>
      </c>
      <c r="I1642" s="682" t="s">
        <v>227</v>
      </c>
      <c r="J1642" s="682"/>
      <c r="K1642" s="682"/>
      <c r="L1642" s="683">
        <v>40</v>
      </c>
      <c r="M1642" s="684"/>
      <c r="N1642" s="758">
        <v>1</v>
      </c>
      <c r="O1642" s="991">
        <v>1</v>
      </c>
      <c r="P1642" s="991">
        <f t="shared" si="160"/>
        <v>0</v>
      </c>
      <c r="Q1642" s="787"/>
      <c r="R1642" s="873">
        <v>440</v>
      </c>
      <c r="S1642" s="760">
        <f t="shared" si="163"/>
        <v>440</v>
      </c>
      <c r="T1642" s="786"/>
      <c r="U1642" s="960"/>
      <c r="W1642" s="686"/>
    </row>
    <row r="1643" spans="1:23" ht="21" customHeight="1">
      <c r="A1643" s="686" t="s">
        <v>1234</v>
      </c>
      <c r="B1643" s="686" t="s">
        <v>2081</v>
      </c>
      <c r="C1643" s="782" t="s">
        <v>2081</v>
      </c>
      <c r="D1643" s="783" t="s">
        <v>2088</v>
      </c>
      <c r="E1643" s="784" t="s">
        <v>807</v>
      </c>
      <c r="F1643" s="681" t="s">
        <v>330</v>
      </c>
      <c r="G1643" s="682"/>
      <c r="H1643" s="682">
        <v>15</v>
      </c>
      <c r="I1643" s="682"/>
      <c r="J1643" s="682"/>
      <c r="K1643" s="682"/>
      <c r="L1643" s="683"/>
      <c r="M1643" s="684"/>
      <c r="N1643" s="758">
        <v>4</v>
      </c>
      <c r="O1643" s="991">
        <v>4</v>
      </c>
      <c r="P1643" s="991">
        <f t="shared" si="160"/>
        <v>0</v>
      </c>
      <c r="Q1643" s="787"/>
      <c r="R1643" s="873">
        <v>52</v>
      </c>
      <c r="S1643" s="760">
        <f t="shared" si="163"/>
        <v>208</v>
      </c>
      <c r="T1643" s="786"/>
      <c r="U1643" s="960"/>
      <c r="W1643" s="686"/>
    </row>
    <row r="1644" spans="1:23" ht="21" customHeight="1">
      <c r="B1644" s="686" t="s">
        <v>2081</v>
      </c>
      <c r="C1644" s="782" t="s">
        <v>2081</v>
      </c>
      <c r="D1644" s="783" t="s">
        <v>2088</v>
      </c>
      <c r="E1644" s="784" t="s">
        <v>802</v>
      </c>
      <c r="F1644" s="681" t="s">
        <v>618</v>
      </c>
      <c r="G1644" s="682"/>
      <c r="H1644" s="682"/>
      <c r="I1644" s="682"/>
      <c r="J1644" s="682"/>
      <c r="K1644" s="682"/>
      <c r="L1644" s="683"/>
      <c r="M1644" s="684"/>
      <c r="N1644" s="758">
        <v>1</v>
      </c>
      <c r="O1644" s="991">
        <v>1</v>
      </c>
      <c r="P1644" s="991">
        <f t="shared" si="160"/>
        <v>0</v>
      </c>
      <c r="Q1644" s="787"/>
      <c r="R1644" s="873">
        <v>13912</v>
      </c>
      <c r="S1644" s="760">
        <f t="shared" si="163"/>
        <v>13912</v>
      </c>
      <c r="T1644" s="786"/>
      <c r="U1644" s="960"/>
      <c r="W1644" s="686"/>
    </row>
    <row r="1645" spans="1:23" ht="21" customHeight="1">
      <c r="A1645" s="686" t="s">
        <v>1401</v>
      </c>
      <c r="B1645" s="686" t="s">
        <v>2081</v>
      </c>
      <c r="C1645" s="782" t="s">
        <v>2081</v>
      </c>
      <c r="D1645" s="783" t="s">
        <v>2088</v>
      </c>
      <c r="E1645" s="784" t="s">
        <v>798</v>
      </c>
      <c r="F1645" s="681" t="s">
        <v>330</v>
      </c>
      <c r="G1645" s="682"/>
      <c r="H1645" s="682">
        <v>50</v>
      </c>
      <c r="I1645" s="682"/>
      <c r="J1645" s="682"/>
      <c r="K1645" s="682"/>
      <c r="L1645" s="683"/>
      <c r="M1645" s="684"/>
      <c r="N1645" s="758">
        <v>4</v>
      </c>
      <c r="O1645" s="991">
        <v>4</v>
      </c>
      <c r="P1645" s="991">
        <f t="shared" si="160"/>
        <v>0</v>
      </c>
      <c r="Q1645" s="787"/>
      <c r="R1645" s="873">
        <v>171.6</v>
      </c>
      <c r="S1645" s="760">
        <f t="shared" si="163"/>
        <v>686.4</v>
      </c>
      <c r="T1645" s="786"/>
      <c r="U1645" s="960"/>
      <c r="W1645" s="686"/>
    </row>
    <row r="1646" spans="1:23" ht="21" customHeight="1">
      <c r="A1646" s="686" t="s">
        <v>1328</v>
      </c>
      <c r="B1646" s="686" t="s">
        <v>2081</v>
      </c>
      <c r="C1646" s="782" t="s">
        <v>2081</v>
      </c>
      <c r="D1646" s="783" t="s">
        <v>2088</v>
      </c>
      <c r="E1646" s="784" t="s">
        <v>799</v>
      </c>
      <c r="F1646" s="681" t="s">
        <v>330</v>
      </c>
      <c r="G1646" s="682"/>
      <c r="H1646" s="682"/>
      <c r="I1646" s="682"/>
      <c r="J1646" s="682"/>
      <c r="K1646" s="682"/>
      <c r="L1646" s="683"/>
      <c r="M1646" s="684"/>
      <c r="N1646" s="758">
        <v>4</v>
      </c>
      <c r="O1646" s="991">
        <v>4</v>
      </c>
      <c r="P1646" s="991">
        <f t="shared" si="160"/>
        <v>0</v>
      </c>
      <c r="Q1646" s="787"/>
      <c r="R1646" s="873">
        <v>41.2</v>
      </c>
      <c r="S1646" s="760">
        <f t="shared" si="163"/>
        <v>164.8</v>
      </c>
      <c r="T1646" s="786"/>
      <c r="U1646" s="960"/>
      <c r="W1646" s="686"/>
    </row>
    <row r="1647" spans="1:23" ht="21" customHeight="1">
      <c r="A1647" s="686" t="s">
        <v>1326</v>
      </c>
      <c r="B1647" s="686" t="s">
        <v>2081</v>
      </c>
      <c r="C1647" s="782" t="s">
        <v>2081</v>
      </c>
      <c r="D1647" s="783" t="s">
        <v>2088</v>
      </c>
      <c r="E1647" s="784" t="s">
        <v>2057</v>
      </c>
      <c r="F1647" s="681" t="s">
        <v>330</v>
      </c>
      <c r="G1647" s="682"/>
      <c r="H1647" s="682"/>
      <c r="I1647" s="682"/>
      <c r="J1647" s="682"/>
      <c r="K1647" s="682"/>
      <c r="L1647" s="683"/>
      <c r="M1647" s="684"/>
      <c r="N1647" s="758">
        <v>8</v>
      </c>
      <c r="O1647" s="991">
        <v>8</v>
      </c>
      <c r="P1647" s="991">
        <f t="shared" si="160"/>
        <v>0</v>
      </c>
      <c r="Q1647" s="787"/>
      <c r="R1647" s="873">
        <v>22.9</v>
      </c>
      <c r="S1647" s="760">
        <f t="shared" si="163"/>
        <v>183.2</v>
      </c>
      <c r="T1647" s="786"/>
      <c r="U1647" s="960"/>
      <c r="W1647" s="686"/>
    </row>
    <row r="1648" spans="1:23" ht="21" customHeight="1">
      <c r="A1648" s="686" t="s">
        <v>1233</v>
      </c>
      <c r="B1648" s="686" t="s">
        <v>2081</v>
      </c>
      <c r="C1648" s="782" t="s">
        <v>2081</v>
      </c>
      <c r="D1648" s="783" t="s">
        <v>2088</v>
      </c>
      <c r="E1648" s="784" t="s">
        <v>2058</v>
      </c>
      <c r="F1648" s="681" t="s">
        <v>330</v>
      </c>
      <c r="G1648" s="682"/>
      <c r="H1648" s="682"/>
      <c r="I1648" s="682"/>
      <c r="J1648" s="682"/>
      <c r="K1648" s="682"/>
      <c r="L1648" s="683"/>
      <c r="M1648" s="684"/>
      <c r="N1648" s="758">
        <v>4</v>
      </c>
      <c r="O1648" s="991">
        <v>4</v>
      </c>
      <c r="P1648" s="991">
        <f t="shared" si="160"/>
        <v>0</v>
      </c>
      <c r="Q1648" s="787"/>
      <c r="R1648" s="873">
        <v>14</v>
      </c>
      <c r="S1648" s="760">
        <f t="shared" si="163"/>
        <v>56</v>
      </c>
      <c r="T1648" s="786"/>
      <c r="U1648" s="960"/>
      <c r="W1648" s="686"/>
    </row>
    <row r="1649" spans="1:23" ht="21" customHeight="1">
      <c r="A1649" s="686" t="s">
        <v>1415</v>
      </c>
      <c r="B1649" s="686" t="s">
        <v>2081</v>
      </c>
      <c r="C1649" s="782" t="s">
        <v>2081</v>
      </c>
      <c r="D1649" s="783" t="s">
        <v>2088</v>
      </c>
      <c r="E1649" s="784" t="s">
        <v>802</v>
      </c>
      <c r="F1649" s="681" t="s">
        <v>619</v>
      </c>
      <c r="G1649" s="682"/>
      <c r="H1649" s="682"/>
      <c r="I1649" s="682"/>
      <c r="J1649" s="682"/>
      <c r="K1649" s="682"/>
      <c r="L1649" s="683"/>
      <c r="M1649" s="684"/>
      <c r="N1649" s="758">
        <v>1</v>
      </c>
      <c r="O1649" s="991">
        <v>1</v>
      </c>
      <c r="P1649" s="991">
        <f t="shared" si="160"/>
        <v>0</v>
      </c>
      <c r="Q1649" s="787"/>
      <c r="R1649" s="873">
        <v>11000</v>
      </c>
      <c r="S1649" s="760">
        <f t="shared" si="163"/>
        <v>11000</v>
      </c>
      <c r="T1649" s="786"/>
      <c r="U1649" s="960"/>
      <c r="W1649" s="686"/>
    </row>
    <row r="1650" spans="1:23" ht="21" customHeight="1">
      <c r="A1650" s="686" t="s">
        <v>1314</v>
      </c>
      <c r="B1650" s="686" t="s">
        <v>2081</v>
      </c>
      <c r="C1650" s="782" t="s">
        <v>2081</v>
      </c>
      <c r="D1650" s="783" t="s">
        <v>2088</v>
      </c>
      <c r="E1650" s="784" t="s">
        <v>798</v>
      </c>
      <c r="F1650" s="681" t="s">
        <v>330</v>
      </c>
      <c r="G1650" s="682"/>
      <c r="H1650" s="682">
        <v>40</v>
      </c>
      <c r="I1650" s="682"/>
      <c r="J1650" s="682"/>
      <c r="K1650" s="682"/>
      <c r="L1650" s="683"/>
      <c r="M1650" s="684"/>
      <c r="N1650" s="758">
        <v>2</v>
      </c>
      <c r="O1650" s="991">
        <v>2</v>
      </c>
      <c r="P1650" s="991">
        <f t="shared" si="160"/>
        <v>0</v>
      </c>
      <c r="Q1650" s="787"/>
      <c r="R1650" s="873">
        <v>151.80000000000001</v>
      </c>
      <c r="S1650" s="760">
        <f t="shared" si="163"/>
        <v>303.60000000000002</v>
      </c>
      <c r="T1650" s="786"/>
      <c r="U1650" s="960"/>
      <c r="W1650" s="686"/>
    </row>
    <row r="1651" spans="1:23" ht="21" customHeight="1">
      <c r="A1651" s="686" t="s">
        <v>1326</v>
      </c>
      <c r="B1651" s="686" t="s">
        <v>2081</v>
      </c>
      <c r="C1651" s="782" t="s">
        <v>2081</v>
      </c>
      <c r="D1651" s="783" t="s">
        <v>2088</v>
      </c>
      <c r="E1651" s="784" t="s">
        <v>2057</v>
      </c>
      <c r="F1651" s="681" t="s">
        <v>330</v>
      </c>
      <c r="G1651" s="682"/>
      <c r="H1651" s="682"/>
      <c r="I1651" s="682"/>
      <c r="J1651" s="682"/>
      <c r="K1651" s="682"/>
      <c r="L1651" s="683"/>
      <c r="M1651" s="684"/>
      <c r="N1651" s="758">
        <v>2</v>
      </c>
      <c r="O1651" s="991">
        <v>2</v>
      </c>
      <c r="P1651" s="991">
        <f t="shared" si="160"/>
        <v>0</v>
      </c>
      <c r="Q1651" s="787"/>
      <c r="R1651" s="873">
        <v>22.9</v>
      </c>
      <c r="S1651" s="760">
        <f t="shared" si="163"/>
        <v>45.8</v>
      </c>
      <c r="T1651" s="786"/>
      <c r="U1651" s="960"/>
      <c r="W1651" s="686"/>
    </row>
    <row r="1652" spans="1:23" ht="21" customHeight="1">
      <c r="A1652" s="686" t="s">
        <v>1233</v>
      </c>
      <c r="B1652" s="686" t="s">
        <v>2081</v>
      </c>
      <c r="C1652" s="782" t="s">
        <v>2081</v>
      </c>
      <c r="D1652" s="783" t="s">
        <v>2088</v>
      </c>
      <c r="E1652" s="784" t="s">
        <v>2058</v>
      </c>
      <c r="F1652" s="681" t="s">
        <v>330</v>
      </c>
      <c r="G1652" s="682"/>
      <c r="H1652" s="682"/>
      <c r="I1652" s="682"/>
      <c r="J1652" s="682"/>
      <c r="K1652" s="682"/>
      <c r="L1652" s="683"/>
      <c r="M1652" s="684"/>
      <c r="N1652" s="758">
        <v>2</v>
      </c>
      <c r="O1652" s="991">
        <v>2</v>
      </c>
      <c r="P1652" s="991">
        <f t="shared" si="160"/>
        <v>0</v>
      </c>
      <c r="Q1652" s="787"/>
      <c r="R1652" s="873">
        <v>14</v>
      </c>
      <c r="S1652" s="760">
        <f t="shared" si="163"/>
        <v>28</v>
      </c>
      <c r="T1652" s="786"/>
      <c r="U1652" s="960"/>
      <c r="W1652" s="686"/>
    </row>
    <row r="1653" spans="1:23" ht="21" customHeight="1">
      <c r="B1653" s="686" t="s">
        <v>2081</v>
      </c>
      <c r="C1653" s="782" t="s">
        <v>2081</v>
      </c>
      <c r="D1653" s="783" t="s">
        <v>2088</v>
      </c>
      <c r="E1653" s="784" t="s">
        <v>805</v>
      </c>
      <c r="F1653" s="681" t="s">
        <v>1699</v>
      </c>
      <c r="G1653" s="682"/>
      <c r="H1653" s="682"/>
      <c r="I1653" s="682"/>
      <c r="J1653" s="682"/>
      <c r="K1653" s="682"/>
      <c r="L1653" s="683"/>
      <c r="M1653" s="684"/>
      <c r="N1653" s="758">
        <v>1</v>
      </c>
      <c r="O1653" s="991">
        <v>1</v>
      </c>
      <c r="P1653" s="991">
        <f t="shared" si="160"/>
        <v>0</v>
      </c>
      <c r="Q1653" s="858" t="s">
        <v>806</v>
      </c>
      <c r="R1653" s="873">
        <v>52500</v>
      </c>
      <c r="S1653" s="760">
        <f t="shared" si="163"/>
        <v>52500</v>
      </c>
      <c r="T1653" s="786"/>
      <c r="U1653" s="960"/>
      <c r="W1653" s="686"/>
    </row>
    <row r="1654" spans="1:23" ht="21" customHeight="1">
      <c r="B1654" s="686" t="s">
        <v>2081</v>
      </c>
      <c r="C1654" s="782" t="s">
        <v>2081</v>
      </c>
      <c r="D1654" s="783" t="s">
        <v>2088</v>
      </c>
      <c r="E1654" s="784" t="s">
        <v>372</v>
      </c>
      <c r="F1654" s="681">
        <v>8</v>
      </c>
      <c r="G1654" s="682" t="s">
        <v>227</v>
      </c>
      <c r="H1654" s="682">
        <v>7</v>
      </c>
      <c r="I1654" s="682" t="s">
        <v>227</v>
      </c>
      <c r="J1654" s="682"/>
      <c r="K1654" s="682"/>
      <c r="L1654" s="683">
        <v>50</v>
      </c>
      <c r="M1654" s="684"/>
      <c r="N1654" s="758">
        <v>1</v>
      </c>
      <c r="O1654" s="991">
        <v>1</v>
      </c>
      <c r="P1654" s="991">
        <f t="shared" si="160"/>
        <v>0</v>
      </c>
      <c r="Q1654" s="787"/>
      <c r="R1654" s="873">
        <v>550</v>
      </c>
      <c r="S1654" s="760">
        <f t="shared" si="163"/>
        <v>550</v>
      </c>
      <c r="T1654" s="786"/>
      <c r="U1654" s="960"/>
      <c r="W1654" s="686"/>
    </row>
    <row r="1655" spans="1:23" ht="21" customHeight="1">
      <c r="A1655" s="686" t="s">
        <v>1354</v>
      </c>
      <c r="B1655" s="686" t="s">
        <v>2081</v>
      </c>
      <c r="C1655" s="782" t="s">
        <v>2081</v>
      </c>
      <c r="D1655" s="783" t="s">
        <v>2088</v>
      </c>
      <c r="E1655" s="784" t="s">
        <v>798</v>
      </c>
      <c r="F1655" s="681" t="s">
        <v>338</v>
      </c>
      <c r="G1655" s="682"/>
      <c r="H1655" s="682">
        <v>25</v>
      </c>
      <c r="I1655" s="682"/>
      <c r="J1655" s="682"/>
      <c r="K1655" s="682"/>
      <c r="L1655" s="683"/>
      <c r="M1655" s="684"/>
      <c r="N1655" s="758">
        <v>4</v>
      </c>
      <c r="O1655" s="991">
        <v>4</v>
      </c>
      <c r="P1655" s="991">
        <f t="shared" si="160"/>
        <v>0</v>
      </c>
      <c r="Q1655" s="787"/>
      <c r="R1655" s="873">
        <v>82.5</v>
      </c>
      <c r="S1655" s="760">
        <f t="shared" si="163"/>
        <v>330</v>
      </c>
      <c r="T1655" s="786"/>
      <c r="U1655" s="960"/>
      <c r="W1655" s="686"/>
    </row>
    <row r="1656" spans="1:23" ht="21" customHeight="1">
      <c r="A1656" s="686" t="s">
        <v>1237</v>
      </c>
      <c r="B1656" s="686" t="s">
        <v>2081</v>
      </c>
      <c r="C1656" s="782" t="s">
        <v>2081</v>
      </c>
      <c r="D1656" s="783" t="s">
        <v>2088</v>
      </c>
      <c r="E1656" s="784" t="s">
        <v>2057</v>
      </c>
      <c r="F1656" s="681" t="s">
        <v>338</v>
      </c>
      <c r="G1656" s="682"/>
      <c r="H1656" s="682"/>
      <c r="I1656" s="682"/>
      <c r="J1656" s="682"/>
      <c r="K1656" s="682"/>
      <c r="L1656" s="683"/>
      <c r="M1656" s="684"/>
      <c r="N1656" s="758">
        <v>4</v>
      </c>
      <c r="O1656" s="991">
        <v>4</v>
      </c>
      <c r="P1656" s="991">
        <f t="shared" si="160"/>
        <v>0</v>
      </c>
      <c r="Q1656" s="787"/>
      <c r="R1656" s="873">
        <v>13.5</v>
      </c>
      <c r="S1656" s="760">
        <f t="shared" si="163"/>
        <v>54</v>
      </c>
      <c r="T1656" s="786"/>
      <c r="U1656" s="960"/>
      <c r="W1656" s="686"/>
    </row>
    <row r="1657" spans="1:23" ht="21" customHeight="1">
      <c r="A1657" s="686" t="s">
        <v>1238</v>
      </c>
      <c r="B1657" s="686" t="s">
        <v>2081</v>
      </c>
      <c r="C1657" s="782" t="s">
        <v>2081</v>
      </c>
      <c r="D1657" s="783" t="s">
        <v>2088</v>
      </c>
      <c r="E1657" s="784" t="s">
        <v>2058</v>
      </c>
      <c r="F1657" s="681" t="s">
        <v>338</v>
      </c>
      <c r="G1657" s="682"/>
      <c r="H1657" s="682"/>
      <c r="I1657" s="682"/>
      <c r="J1657" s="682"/>
      <c r="K1657" s="682"/>
      <c r="L1657" s="683"/>
      <c r="M1657" s="684"/>
      <c r="N1657" s="758">
        <v>4</v>
      </c>
      <c r="O1657" s="991">
        <v>4</v>
      </c>
      <c r="P1657" s="991">
        <f t="shared" si="160"/>
        <v>0</v>
      </c>
      <c r="Q1657" s="787"/>
      <c r="R1657" s="873">
        <v>9.1999999999999993</v>
      </c>
      <c r="S1657" s="760">
        <f t="shared" si="163"/>
        <v>36.799999999999997</v>
      </c>
      <c r="T1657" s="786"/>
      <c r="U1657" s="960"/>
      <c r="W1657" s="686"/>
    </row>
    <row r="1658" spans="1:23" ht="21" customHeight="1">
      <c r="A1658" s="686" t="s">
        <v>1356</v>
      </c>
      <c r="B1658" s="686" t="s">
        <v>2081</v>
      </c>
      <c r="C1658" s="782" t="s">
        <v>2081</v>
      </c>
      <c r="D1658" s="783" t="s">
        <v>2088</v>
      </c>
      <c r="E1658" s="784" t="s">
        <v>826</v>
      </c>
      <c r="F1658" s="681" t="s">
        <v>397</v>
      </c>
      <c r="G1658" s="682"/>
      <c r="H1658" s="682"/>
      <c r="I1658" s="682"/>
      <c r="J1658" s="682"/>
      <c r="K1658" s="682"/>
      <c r="L1658" s="683">
        <v>2500</v>
      </c>
      <c r="M1658" s="684"/>
      <c r="N1658" s="758">
        <v>1</v>
      </c>
      <c r="O1658" s="991">
        <v>1</v>
      </c>
      <c r="P1658" s="991">
        <f t="shared" si="160"/>
        <v>0</v>
      </c>
      <c r="Q1658" s="787"/>
      <c r="R1658" s="873">
        <v>5110</v>
      </c>
      <c r="S1658" s="760">
        <f>L1658*(R1658/304.8)*N1658</f>
        <v>41912.729658792654</v>
      </c>
      <c r="T1658" s="786"/>
      <c r="U1658" s="960"/>
      <c r="W1658" s="686"/>
    </row>
    <row r="1659" spans="1:23" ht="21" customHeight="1">
      <c r="A1659" s="686" t="s">
        <v>1324</v>
      </c>
      <c r="B1659" s="686" t="s">
        <v>2089</v>
      </c>
      <c r="C1659" s="782" t="s">
        <v>2089</v>
      </c>
      <c r="D1659" s="783" t="s">
        <v>2080</v>
      </c>
      <c r="E1659" s="784" t="s">
        <v>795</v>
      </c>
      <c r="F1659" s="681">
        <v>16</v>
      </c>
      <c r="G1659" s="682"/>
      <c r="H1659" s="682">
        <v>100</v>
      </c>
      <c r="I1659" s="682"/>
      <c r="J1659" s="682"/>
      <c r="K1659" s="682"/>
      <c r="L1659" s="683">
        <v>260</v>
      </c>
      <c r="M1659" s="684"/>
      <c r="N1659" s="758">
        <v>2</v>
      </c>
      <c r="O1659" s="991">
        <v>2</v>
      </c>
      <c r="P1659" s="991">
        <f t="shared" si="160"/>
        <v>0</v>
      </c>
      <c r="Q1659" s="785">
        <f>F1659*H1659*L1659*0.00000785*N1659</f>
        <v>6.5311999999999992</v>
      </c>
      <c r="R1659" s="873">
        <v>1044</v>
      </c>
      <c r="S1659" s="760">
        <f>Q1659*R1659</f>
        <v>6818.572799999999</v>
      </c>
      <c r="T1659" s="786"/>
      <c r="U1659" s="960"/>
      <c r="W1659" s="686"/>
    </row>
    <row r="1660" spans="1:23" ht="21" customHeight="1">
      <c r="A1660" s="686" t="s">
        <v>1308</v>
      </c>
      <c r="B1660" s="686" t="s">
        <v>2089</v>
      </c>
      <c r="C1660" s="782" t="s">
        <v>2089</v>
      </c>
      <c r="D1660" s="783" t="s">
        <v>2080</v>
      </c>
      <c r="E1660" s="784" t="s">
        <v>797</v>
      </c>
      <c r="F1660" s="681">
        <v>40</v>
      </c>
      <c r="G1660" s="682"/>
      <c r="H1660" s="682"/>
      <c r="I1660" s="682"/>
      <c r="J1660" s="682"/>
      <c r="K1660" s="682"/>
      <c r="L1660" s="683">
        <v>100</v>
      </c>
      <c r="M1660" s="684"/>
      <c r="N1660" s="758">
        <v>4</v>
      </c>
      <c r="O1660" s="991">
        <v>4</v>
      </c>
      <c r="P1660" s="991">
        <f t="shared" ref="P1660:P1723" si="164">N1660-O1660</f>
        <v>0</v>
      </c>
      <c r="Q1660" s="785">
        <f>3.14156295*(F1660/2)^2*L1660*0.00000785*N1660</f>
        <v>3.9458030651999998</v>
      </c>
      <c r="R1660" s="873">
        <v>990</v>
      </c>
      <c r="S1660" s="760">
        <f>Q1660*R1660</f>
        <v>3906.3450345479996</v>
      </c>
      <c r="T1660" s="786"/>
      <c r="U1660" s="960"/>
      <c r="W1660" s="686"/>
    </row>
    <row r="1661" spans="1:23" ht="21" customHeight="1">
      <c r="A1661" s="686" t="s">
        <v>1303</v>
      </c>
      <c r="B1661" s="686" t="s">
        <v>2089</v>
      </c>
      <c r="C1661" s="782" t="s">
        <v>2089</v>
      </c>
      <c r="D1661" s="783" t="s">
        <v>2080</v>
      </c>
      <c r="E1661" s="784" t="s">
        <v>798</v>
      </c>
      <c r="F1661" s="681" t="s">
        <v>330</v>
      </c>
      <c r="G1661" s="682"/>
      <c r="H1661" s="682">
        <v>35</v>
      </c>
      <c r="I1661" s="682"/>
      <c r="J1661" s="682"/>
      <c r="K1661" s="682"/>
      <c r="L1661" s="683"/>
      <c r="M1661" s="684"/>
      <c r="N1661" s="758">
        <f>2*4</f>
        <v>8</v>
      </c>
      <c r="O1661" s="991">
        <v>8</v>
      </c>
      <c r="P1661" s="991">
        <f t="shared" si="164"/>
        <v>0</v>
      </c>
      <c r="Q1661" s="787"/>
      <c r="R1661" s="873">
        <v>463</v>
      </c>
      <c r="S1661" s="760">
        <f>N1661*R1661</f>
        <v>3704</v>
      </c>
      <c r="T1661" s="786"/>
      <c r="U1661" s="960"/>
      <c r="W1661" s="686"/>
    </row>
    <row r="1662" spans="1:23" ht="21" customHeight="1">
      <c r="A1662" s="686" t="s">
        <v>1233</v>
      </c>
      <c r="B1662" s="686" t="s">
        <v>2089</v>
      </c>
      <c r="C1662" s="782" t="s">
        <v>2089</v>
      </c>
      <c r="D1662" s="783" t="s">
        <v>2080</v>
      </c>
      <c r="E1662" s="784" t="s">
        <v>800</v>
      </c>
      <c r="F1662" s="681" t="s">
        <v>330</v>
      </c>
      <c r="G1662" s="682"/>
      <c r="H1662" s="682"/>
      <c r="I1662" s="682"/>
      <c r="J1662" s="682"/>
      <c r="K1662" s="682"/>
      <c r="L1662" s="683"/>
      <c r="M1662" s="684"/>
      <c r="N1662" s="758">
        <f>N1661</f>
        <v>8</v>
      </c>
      <c r="O1662" s="991">
        <v>8</v>
      </c>
      <c r="P1662" s="991">
        <f t="shared" si="164"/>
        <v>0</v>
      </c>
      <c r="Q1662" s="787"/>
      <c r="R1662" s="873">
        <v>14</v>
      </c>
      <c r="S1662" s="760">
        <f>N1662*R1662</f>
        <v>112</v>
      </c>
      <c r="T1662" s="786"/>
      <c r="U1662" s="960"/>
      <c r="W1662" s="686"/>
    </row>
    <row r="1663" spans="1:23" ht="21" customHeight="1">
      <c r="A1663" s="686" t="s">
        <v>1326</v>
      </c>
      <c r="B1663" s="686" t="s">
        <v>2089</v>
      </c>
      <c r="C1663" s="782" t="s">
        <v>2089</v>
      </c>
      <c r="D1663" s="783" t="s">
        <v>2080</v>
      </c>
      <c r="E1663" s="784" t="s">
        <v>801</v>
      </c>
      <c r="F1663" s="681" t="s">
        <v>330</v>
      </c>
      <c r="G1663" s="682"/>
      <c r="H1663" s="682"/>
      <c r="I1663" s="682"/>
      <c r="J1663" s="682"/>
      <c r="K1663" s="682"/>
      <c r="L1663" s="683"/>
      <c r="M1663" s="684"/>
      <c r="N1663" s="758">
        <f>N1661</f>
        <v>8</v>
      </c>
      <c r="O1663" s="991">
        <v>8</v>
      </c>
      <c r="P1663" s="991">
        <f t="shared" si="164"/>
        <v>0</v>
      </c>
      <c r="Q1663" s="787"/>
      <c r="R1663" s="873">
        <v>22.9</v>
      </c>
      <c r="S1663" s="760">
        <f>N1663*R1663</f>
        <v>183.2</v>
      </c>
      <c r="T1663" s="786"/>
      <c r="U1663" s="960"/>
      <c r="W1663" s="686"/>
    </row>
    <row r="1664" spans="1:23" ht="21" customHeight="1">
      <c r="A1664" s="686" t="s">
        <v>1324</v>
      </c>
      <c r="B1664" s="686" t="s">
        <v>2089</v>
      </c>
      <c r="C1664" s="782" t="s">
        <v>2089</v>
      </c>
      <c r="D1664" s="783" t="s">
        <v>2076</v>
      </c>
      <c r="E1664" s="784" t="s">
        <v>795</v>
      </c>
      <c r="F1664" s="681">
        <v>16</v>
      </c>
      <c r="G1664" s="682"/>
      <c r="H1664" s="682">
        <v>100</v>
      </c>
      <c r="I1664" s="682"/>
      <c r="J1664" s="682"/>
      <c r="K1664" s="682"/>
      <c r="L1664" s="683">
        <v>320</v>
      </c>
      <c r="M1664" s="684"/>
      <c r="N1664" s="758">
        <v>2</v>
      </c>
      <c r="O1664" s="991">
        <v>2</v>
      </c>
      <c r="P1664" s="991">
        <f t="shared" si="164"/>
        <v>0</v>
      </c>
      <c r="Q1664" s="785">
        <f>F1664*H1664*L1664*0.00000785*N1664</f>
        <v>8.0383999999999993</v>
      </c>
      <c r="R1664" s="873">
        <v>1044</v>
      </c>
      <c r="S1664" s="760">
        <f>Q1664*R1664</f>
        <v>8392.0895999999993</v>
      </c>
      <c r="T1664" s="786"/>
      <c r="U1664" s="960"/>
      <c r="W1664" s="686"/>
    </row>
    <row r="1665" spans="1:23" ht="21" customHeight="1">
      <c r="A1665" s="686" t="s">
        <v>1308</v>
      </c>
      <c r="B1665" s="686" t="s">
        <v>2089</v>
      </c>
      <c r="C1665" s="782" t="s">
        <v>2089</v>
      </c>
      <c r="D1665" s="783" t="s">
        <v>2076</v>
      </c>
      <c r="E1665" s="784" t="s">
        <v>797</v>
      </c>
      <c r="F1665" s="681">
        <v>40</v>
      </c>
      <c r="G1665" s="682"/>
      <c r="H1665" s="682"/>
      <c r="I1665" s="682"/>
      <c r="J1665" s="682"/>
      <c r="K1665" s="682"/>
      <c r="L1665" s="683">
        <v>100</v>
      </c>
      <c r="M1665" s="684"/>
      <c r="N1665" s="758">
        <v>4</v>
      </c>
      <c r="O1665" s="991">
        <v>4</v>
      </c>
      <c r="P1665" s="991">
        <f t="shared" si="164"/>
        <v>0</v>
      </c>
      <c r="Q1665" s="785">
        <f>3.14156295*(F1665/2)^2*L1665*0.00000785*N1665</f>
        <v>3.9458030651999998</v>
      </c>
      <c r="R1665" s="873">
        <v>990</v>
      </c>
      <c r="S1665" s="760">
        <f>Q1665*R1665</f>
        <v>3906.3450345479996</v>
      </c>
      <c r="T1665" s="786"/>
      <c r="U1665" s="960"/>
      <c r="W1665" s="686"/>
    </row>
    <row r="1666" spans="1:23" ht="21" customHeight="1">
      <c r="A1666" s="686" t="s">
        <v>1303</v>
      </c>
      <c r="B1666" s="686" t="s">
        <v>2089</v>
      </c>
      <c r="C1666" s="782" t="s">
        <v>2089</v>
      </c>
      <c r="D1666" s="783" t="s">
        <v>2076</v>
      </c>
      <c r="E1666" s="784" t="s">
        <v>798</v>
      </c>
      <c r="F1666" s="681" t="s">
        <v>330</v>
      </c>
      <c r="G1666" s="682"/>
      <c r="H1666" s="682">
        <v>35</v>
      </c>
      <c r="I1666" s="682"/>
      <c r="J1666" s="682"/>
      <c r="K1666" s="682"/>
      <c r="L1666" s="683"/>
      <c r="M1666" s="684"/>
      <c r="N1666" s="758">
        <v>8</v>
      </c>
      <c r="O1666" s="991">
        <v>8</v>
      </c>
      <c r="P1666" s="991">
        <f t="shared" si="164"/>
        <v>0</v>
      </c>
      <c r="Q1666" s="787"/>
      <c r="R1666" s="873">
        <v>463</v>
      </c>
      <c r="S1666" s="760">
        <f t="shared" ref="S1666:S1671" si="165">N1666*R1666</f>
        <v>3704</v>
      </c>
      <c r="T1666" s="786"/>
      <c r="U1666" s="960"/>
      <c r="W1666" s="686"/>
    </row>
    <row r="1667" spans="1:23" ht="21" customHeight="1">
      <c r="A1667" s="686" t="s">
        <v>1233</v>
      </c>
      <c r="B1667" s="686" t="s">
        <v>2089</v>
      </c>
      <c r="C1667" s="782" t="s">
        <v>2089</v>
      </c>
      <c r="D1667" s="783" t="s">
        <v>2076</v>
      </c>
      <c r="E1667" s="784" t="s">
        <v>800</v>
      </c>
      <c r="F1667" s="681" t="s">
        <v>330</v>
      </c>
      <c r="G1667" s="682"/>
      <c r="H1667" s="682"/>
      <c r="I1667" s="682"/>
      <c r="J1667" s="682"/>
      <c r="K1667" s="682"/>
      <c r="L1667" s="683"/>
      <c r="M1667" s="684"/>
      <c r="N1667" s="758">
        <f>N1666</f>
        <v>8</v>
      </c>
      <c r="O1667" s="991">
        <v>8</v>
      </c>
      <c r="P1667" s="991">
        <f t="shared" si="164"/>
        <v>0</v>
      </c>
      <c r="Q1667" s="787"/>
      <c r="R1667" s="873">
        <v>14</v>
      </c>
      <c r="S1667" s="760">
        <f t="shared" si="165"/>
        <v>112</v>
      </c>
      <c r="T1667" s="786"/>
      <c r="U1667" s="960"/>
      <c r="W1667" s="686"/>
    </row>
    <row r="1668" spans="1:23" ht="21" customHeight="1">
      <c r="A1668" s="686" t="s">
        <v>1326</v>
      </c>
      <c r="B1668" s="686" t="s">
        <v>2089</v>
      </c>
      <c r="C1668" s="782" t="s">
        <v>2089</v>
      </c>
      <c r="D1668" s="783" t="s">
        <v>2076</v>
      </c>
      <c r="E1668" s="784" t="s">
        <v>801</v>
      </c>
      <c r="F1668" s="681" t="s">
        <v>330</v>
      </c>
      <c r="G1668" s="682"/>
      <c r="H1668" s="682"/>
      <c r="I1668" s="682"/>
      <c r="J1668" s="682"/>
      <c r="K1668" s="682"/>
      <c r="L1668" s="683"/>
      <c r="M1668" s="684"/>
      <c r="N1668" s="758">
        <f>N1666</f>
        <v>8</v>
      </c>
      <c r="O1668" s="991">
        <v>8</v>
      </c>
      <c r="P1668" s="991">
        <f t="shared" si="164"/>
        <v>0</v>
      </c>
      <c r="Q1668" s="787"/>
      <c r="R1668" s="873">
        <v>22.9</v>
      </c>
      <c r="S1668" s="760">
        <f t="shared" si="165"/>
        <v>183.2</v>
      </c>
      <c r="T1668" s="786"/>
      <c r="U1668" s="960"/>
      <c r="W1668" s="686"/>
    </row>
    <row r="1669" spans="1:23" ht="21" customHeight="1">
      <c r="A1669" s="686" t="s">
        <v>1328</v>
      </c>
      <c r="B1669" s="686" t="s">
        <v>2089</v>
      </c>
      <c r="C1669" s="782" t="s">
        <v>2089</v>
      </c>
      <c r="D1669" s="783" t="s">
        <v>2076</v>
      </c>
      <c r="E1669" s="784" t="s">
        <v>799</v>
      </c>
      <c r="F1669" s="681" t="s">
        <v>330</v>
      </c>
      <c r="G1669" s="682"/>
      <c r="H1669" s="682"/>
      <c r="I1669" s="682"/>
      <c r="J1669" s="682"/>
      <c r="K1669" s="682"/>
      <c r="L1669" s="683"/>
      <c r="M1669" s="684"/>
      <c r="N1669" s="758">
        <f>N1666</f>
        <v>8</v>
      </c>
      <c r="O1669" s="991">
        <v>8</v>
      </c>
      <c r="P1669" s="991">
        <f t="shared" si="164"/>
        <v>0</v>
      </c>
      <c r="Q1669" s="787"/>
      <c r="R1669" s="873">
        <v>41.2</v>
      </c>
      <c r="S1669" s="760">
        <f t="shared" si="165"/>
        <v>329.6</v>
      </c>
      <c r="T1669" s="786"/>
      <c r="U1669" s="960"/>
      <c r="W1669" s="686"/>
    </row>
    <row r="1670" spans="1:23" ht="21" customHeight="1">
      <c r="B1670" s="686" t="s">
        <v>2089</v>
      </c>
      <c r="C1670" s="782" t="s">
        <v>2089</v>
      </c>
      <c r="D1670" s="783" t="s">
        <v>1832</v>
      </c>
      <c r="E1670" s="784" t="s">
        <v>805</v>
      </c>
      <c r="F1670" s="681" t="s">
        <v>1700</v>
      </c>
      <c r="G1670" s="682"/>
      <c r="H1670" s="682"/>
      <c r="I1670" s="682"/>
      <c r="J1670" s="682"/>
      <c r="K1670" s="682"/>
      <c r="L1670" s="683"/>
      <c r="M1670" s="684"/>
      <c r="N1670" s="758">
        <v>8</v>
      </c>
      <c r="O1670" s="991">
        <v>8</v>
      </c>
      <c r="P1670" s="991">
        <f t="shared" si="164"/>
        <v>0</v>
      </c>
      <c r="Q1670" s="858" t="s">
        <v>806</v>
      </c>
      <c r="R1670" s="873">
        <v>22500</v>
      </c>
      <c r="S1670" s="760">
        <f t="shared" si="165"/>
        <v>180000</v>
      </c>
      <c r="T1670" s="786"/>
      <c r="U1670" s="960"/>
      <c r="W1670" s="686"/>
    </row>
    <row r="1671" spans="1:23" ht="21" customHeight="1">
      <c r="A1671" s="686" t="s">
        <v>1287</v>
      </c>
      <c r="B1671" s="686" t="s">
        <v>2089</v>
      </c>
      <c r="C1671" s="782" t="s">
        <v>2089</v>
      </c>
      <c r="D1671" s="783" t="s">
        <v>802</v>
      </c>
      <c r="E1671" s="784" t="s">
        <v>802</v>
      </c>
      <c r="F1671" s="681" t="s">
        <v>1532</v>
      </c>
      <c r="G1671" s="682"/>
      <c r="H1671" s="682"/>
      <c r="I1671" s="682"/>
      <c r="J1671" s="682"/>
      <c r="K1671" s="682"/>
      <c r="L1671" s="683"/>
      <c r="M1671" s="684"/>
      <c r="N1671" s="758">
        <v>16</v>
      </c>
      <c r="O1671" s="991">
        <v>16</v>
      </c>
      <c r="P1671" s="991">
        <f t="shared" si="164"/>
        <v>0</v>
      </c>
      <c r="Q1671" s="787"/>
      <c r="R1671" s="873">
        <v>3830</v>
      </c>
      <c r="S1671" s="760">
        <f t="shared" si="165"/>
        <v>61280</v>
      </c>
      <c r="T1671" s="786"/>
      <c r="U1671" s="960"/>
      <c r="W1671" s="686"/>
    </row>
    <row r="1672" spans="1:23" ht="21" customHeight="1">
      <c r="A1672" s="686" t="s">
        <v>1416</v>
      </c>
      <c r="B1672" s="686" t="s">
        <v>2089</v>
      </c>
      <c r="C1672" s="782" t="s">
        <v>2089</v>
      </c>
      <c r="D1672" s="783" t="s">
        <v>826</v>
      </c>
      <c r="E1672" s="784" t="s">
        <v>826</v>
      </c>
      <c r="F1672" s="681" t="s">
        <v>620</v>
      </c>
      <c r="G1672" s="682"/>
      <c r="H1672" s="682"/>
      <c r="I1672" s="682"/>
      <c r="J1672" s="682"/>
      <c r="K1672" s="682"/>
      <c r="L1672" s="683">
        <v>6000</v>
      </c>
      <c r="M1672" s="684"/>
      <c r="N1672" s="758">
        <v>1</v>
      </c>
      <c r="O1672" s="991">
        <v>1</v>
      </c>
      <c r="P1672" s="991">
        <f t="shared" si="164"/>
        <v>0</v>
      </c>
      <c r="Q1672" s="787"/>
      <c r="R1672" s="873">
        <v>15720</v>
      </c>
      <c r="S1672" s="760">
        <f>L1672*(R1672/304.8)*N1672</f>
        <v>309448.81889763777</v>
      </c>
      <c r="T1672" s="786"/>
      <c r="U1672" s="960"/>
      <c r="W1672" s="686"/>
    </row>
    <row r="1673" spans="1:23" ht="21" customHeight="1">
      <c r="A1673" s="686" t="s">
        <v>1363</v>
      </c>
      <c r="B1673" s="686" t="s">
        <v>2089</v>
      </c>
      <c r="C1673" s="782" t="s">
        <v>2089</v>
      </c>
      <c r="D1673" s="783" t="s">
        <v>2079</v>
      </c>
      <c r="E1673" s="784" t="s">
        <v>814</v>
      </c>
      <c r="F1673" s="681">
        <v>6</v>
      </c>
      <c r="G1673" s="682"/>
      <c r="H1673" s="682">
        <v>50</v>
      </c>
      <c r="I1673" s="682"/>
      <c r="J1673" s="682"/>
      <c r="K1673" s="682"/>
      <c r="L1673" s="683">
        <v>800</v>
      </c>
      <c r="M1673" s="684"/>
      <c r="N1673" s="758">
        <v>2</v>
      </c>
      <c r="O1673" s="991">
        <v>2</v>
      </c>
      <c r="P1673" s="991">
        <f t="shared" si="164"/>
        <v>0</v>
      </c>
      <c r="Q1673" s="785">
        <f>L1673/1000*N1673*T1673</f>
        <v>3.7759999999999998</v>
      </c>
      <c r="R1673" s="873">
        <v>1020</v>
      </c>
      <c r="S1673" s="760">
        <f>Q1673*R1673</f>
        <v>3851.52</v>
      </c>
      <c r="T1673" s="791">
        <v>2.36</v>
      </c>
      <c r="U1673" s="960"/>
      <c r="W1673" s="686"/>
    </row>
    <row r="1674" spans="1:23" ht="21" customHeight="1">
      <c r="A1674" s="686" t="s">
        <v>1401</v>
      </c>
      <c r="B1674" s="686" t="s">
        <v>2089</v>
      </c>
      <c r="C1674" s="782" t="s">
        <v>2089</v>
      </c>
      <c r="D1674" s="783" t="s">
        <v>808</v>
      </c>
      <c r="E1674" s="784" t="s">
        <v>798</v>
      </c>
      <c r="F1674" s="681" t="s">
        <v>330</v>
      </c>
      <c r="G1674" s="682"/>
      <c r="H1674" s="682">
        <v>50</v>
      </c>
      <c r="I1674" s="682"/>
      <c r="J1674" s="682"/>
      <c r="K1674" s="682"/>
      <c r="L1674" s="683"/>
      <c r="M1674" s="684"/>
      <c r="N1674" s="758">
        <v>4</v>
      </c>
      <c r="O1674" s="991">
        <v>4</v>
      </c>
      <c r="P1674" s="991">
        <f t="shared" si="164"/>
        <v>0</v>
      </c>
      <c r="Q1674" s="787"/>
      <c r="R1674" s="873">
        <v>171.6</v>
      </c>
      <c r="S1674" s="760">
        <f>N1674*R1674</f>
        <v>686.4</v>
      </c>
      <c r="T1674" s="786"/>
      <c r="U1674" s="960"/>
      <c r="W1674" s="686"/>
    </row>
    <row r="1675" spans="1:23" ht="21" customHeight="1">
      <c r="A1675" s="686" t="s">
        <v>1328</v>
      </c>
      <c r="B1675" s="686" t="s">
        <v>2089</v>
      </c>
      <c r="C1675" s="782" t="s">
        <v>2089</v>
      </c>
      <c r="D1675" s="783" t="s">
        <v>799</v>
      </c>
      <c r="E1675" s="784" t="s">
        <v>799</v>
      </c>
      <c r="F1675" s="681" t="s">
        <v>330</v>
      </c>
      <c r="G1675" s="682"/>
      <c r="H1675" s="682"/>
      <c r="I1675" s="682"/>
      <c r="J1675" s="682"/>
      <c r="K1675" s="682"/>
      <c r="L1675" s="683"/>
      <c r="M1675" s="684"/>
      <c r="N1675" s="758">
        <v>12</v>
      </c>
      <c r="O1675" s="991">
        <v>12</v>
      </c>
      <c r="P1675" s="991">
        <f t="shared" si="164"/>
        <v>0</v>
      </c>
      <c r="Q1675" s="787"/>
      <c r="R1675" s="873">
        <v>41.2</v>
      </c>
      <c r="S1675" s="760">
        <f>N1675*R1675</f>
        <v>494.40000000000003</v>
      </c>
      <c r="T1675" s="786"/>
      <c r="U1675" s="960"/>
      <c r="W1675" s="686"/>
    </row>
    <row r="1676" spans="1:23" ht="21" customHeight="1">
      <c r="A1676" s="686" t="s">
        <v>1326</v>
      </c>
      <c r="B1676" s="686" t="s">
        <v>2089</v>
      </c>
      <c r="C1676" s="782" t="s">
        <v>2089</v>
      </c>
      <c r="D1676" s="783" t="s">
        <v>2057</v>
      </c>
      <c r="E1676" s="784" t="s">
        <v>2057</v>
      </c>
      <c r="F1676" s="681" t="s">
        <v>330</v>
      </c>
      <c r="G1676" s="682"/>
      <c r="H1676" s="682"/>
      <c r="I1676" s="682"/>
      <c r="J1676" s="682"/>
      <c r="K1676" s="682"/>
      <c r="L1676" s="683"/>
      <c r="M1676" s="684"/>
      <c r="N1676" s="758">
        <v>16</v>
      </c>
      <c r="O1676" s="991">
        <v>16</v>
      </c>
      <c r="P1676" s="991">
        <f t="shared" si="164"/>
        <v>0</v>
      </c>
      <c r="Q1676" s="787"/>
      <c r="R1676" s="873">
        <v>22.9</v>
      </c>
      <c r="S1676" s="760">
        <f>N1676*R1676</f>
        <v>366.4</v>
      </c>
      <c r="T1676" s="786"/>
      <c r="U1676" s="960"/>
      <c r="W1676" s="686"/>
    </row>
    <row r="1677" spans="1:23" ht="21" customHeight="1">
      <c r="A1677" s="686" t="s">
        <v>1233</v>
      </c>
      <c r="B1677" s="686" t="s">
        <v>2089</v>
      </c>
      <c r="C1677" s="782" t="s">
        <v>2089</v>
      </c>
      <c r="D1677" s="783" t="s">
        <v>2058</v>
      </c>
      <c r="E1677" s="784" t="s">
        <v>2058</v>
      </c>
      <c r="F1677" s="681" t="s">
        <v>330</v>
      </c>
      <c r="G1677" s="682"/>
      <c r="H1677" s="682"/>
      <c r="I1677" s="682"/>
      <c r="J1677" s="682"/>
      <c r="K1677" s="682"/>
      <c r="L1677" s="683"/>
      <c r="M1677" s="684"/>
      <c r="N1677" s="758">
        <v>4</v>
      </c>
      <c r="O1677" s="991">
        <v>4</v>
      </c>
      <c r="P1677" s="991">
        <f t="shared" si="164"/>
        <v>0</v>
      </c>
      <c r="Q1677" s="787"/>
      <c r="R1677" s="873">
        <v>14</v>
      </c>
      <c r="S1677" s="760">
        <f>N1677*R1677</f>
        <v>56</v>
      </c>
      <c r="T1677" s="786"/>
      <c r="U1677" s="960"/>
      <c r="W1677" s="686"/>
    </row>
    <row r="1678" spans="1:23" ht="21" customHeight="1">
      <c r="A1678" s="686" t="s">
        <v>1324</v>
      </c>
      <c r="B1678" s="686" t="s">
        <v>2090</v>
      </c>
      <c r="C1678" s="782" t="s">
        <v>2090</v>
      </c>
      <c r="D1678" s="783" t="s">
        <v>2080</v>
      </c>
      <c r="E1678" s="784" t="s">
        <v>795</v>
      </c>
      <c r="F1678" s="681">
        <v>16</v>
      </c>
      <c r="G1678" s="682"/>
      <c r="H1678" s="682">
        <v>100</v>
      </c>
      <c r="I1678" s="682"/>
      <c r="J1678" s="682"/>
      <c r="K1678" s="682"/>
      <c r="L1678" s="683">
        <v>246</v>
      </c>
      <c r="M1678" s="684"/>
      <c r="N1678" s="758">
        <v>1</v>
      </c>
      <c r="O1678" s="991">
        <v>1</v>
      </c>
      <c r="P1678" s="991">
        <f t="shared" si="164"/>
        <v>0</v>
      </c>
      <c r="Q1678" s="785">
        <f>F1678*H1678*L1678*0.00000785*N1678</f>
        <v>3.0897599999999996</v>
      </c>
      <c r="R1678" s="873">
        <v>1044</v>
      </c>
      <c r="S1678" s="760">
        <f>Q1678*R1678</f>
        <v>3225.7094399999996</v>
      </c>
      <c r="T1678" s="786"/>
      <c r="U1678" s="960"/>
      <c r="W1678" s="686"/>
    </row>
    <row r="1679" spans="1:23" ht="21" customHeight="1">
      <c r="A1679" s="686" t="s">
        <v>1308</v>
      </c>
      <c r="B1679" s="686" t="s">
        <v>2090</v>
      </c>
      <c r="C1679" s="782" t="s">
        <v>2090</v>
      </c>
      <c r="D1679" s="783" t="s">
        <v>2080</v>
      </c>
      <c r="E1679" s="784" t="s">
        <v>797</v>
      </c>
      <c r="F1679" s="681">
        <v>40</v>
      </c>
      <c r="G1679" s="682"/>
      <c r="H1679" s="682"/>
      <c r="I1679" s="682"/>
      <c r="J1679" s="682"/>
      <c r="K1679" s="682"/>
      <c r="L1679" s="683">
        <v>100</v>
      </c>
      <c r="M1679" s="684"/>
      <c r="N1679" s="758">
        <v>2</v>
      </c>
      <c r="O1679" s="991">
        <v>2</v>
      </c>
      <c r="P1679" s="991">
        <f t="shared" si="164"/>
        <v>0</v>
      </c>
      <c r="Q1679" s="785">
        <f>3.14156295*(F1679/2)^2*L1679*0.00000785*N1679</f>
        <v>1.9729015325999999</v>
      </c>
      <c r="R1679" s="873">
        <v>990</v>
      </c>
      <c r="S1679" s="760">
        <f>Q1679*R1679</f>
        <v>1953.1725172739998</v>
      </c>
      <c r="T1679" s="786"/>
      <c r="U1679" s="960"/>
      <c r="W1679" s="686"/>
    </row>
    <row r="1680" spans="1:23" ht="21" customHeight="1">
      <c r="A1680" s="686" t="s">
        <v>1303</v>
      </c>
      <c r="B1680" s="686" t="s">
        <v>2090</v>
      </c>
      <c r="C1680" s="782" t="s">
        <v>2090</v>
      </c>
      <c r="D1680" s="783" t="s">
        <v>2080</v>
      </c>
      <c r="E1680" s="784" t="s">
        <v>798</v>
      </c>
      <c r="F1680" s="681" t="s">
        <v>330</v>
      </c>
      <c r="G1680" s="682"/>
      <c r="H1680" s="682">
        <v>35</v>
      </c>
      <c r="I1680" s="682"/>
      <c r="J1680" s="682"/>
      <c r="K1680" s="682"/>
      <c r="L1680" s="683"/>
      <c r="M1680" s="684"/>
      <c r="N1680" s="758">
        <v>4</v>
      </c>
      <c r="O1680" s="991">
        <v>4</v>
      </c>
      <c r="P1680" s="991">
        <f t="shared" si="164"/>
        <v>0</v>
      </c>
      <c r="Q1680" s="787"/>
      <c r="R1680" s="873">
        <v>463</v>
      </c>
      <c r="S1680" s="760">
        <f>N1680*R1680</f>
        <v>1852</v>
      </c>
      <c r="T1680" s="786"/>
      <c r="U1680" s="960"/>
      <c r="W1680" s="686"/>
    </row>
    <row r="1681" spans="1:23" ht="21" customHeight="1">
      <c r="A1681" s="686" t="s">
        <v>1233</v>
      </c>
      <c r="B1681" s="686" t="s">
        <v>2090</v>
      </c>
      <c r="C1681" s="782" t="s">
        <v>2090</v>
      </c>
      <c r="D1681" s="783" t="s">
        <v>2080</v>
      </c>
      <c r="E1681" s="784" t="s">
        <v>800</v>
      </c>
      <c r="F1681" s="681" t="s">
        <v>330</v>
      </c>
      <c r="G1681" s="682"/>
      <c r="H1681" s="682"/>
      <c r="I1681" s="682"/>
      <c r="J1681" s="682"/>
      <c r="K1681" s="682"/>
      <c r="L1681" s="683"/>
      <c r="M1681" s="684"/>
      <c r="N1681" s="758">
        <v>4</v>
      </c>
      <c r="O1681" s="991">
        <v>4</v>
      </c>
      <c r="P1681" s="991">
        <f t="shared" si="164"/>
        <v>0</v>
      </c>
      <c r="Q1681" s="787"/>
      <c r="R1681" s="873">
        <v>14</v>
      </c>
      <c r="S1681" s="760">
        <f>N1681*R1681</f>
        <v>56</v>
      </c>
      <c r="T1681" s="786"/>
      <c r="U1681" s="960"/>
      <c r="W1681" s="686"/>
    </row>
    <row r="1682" spans="1:23" ht="21" customHeight="1">
      <c r="A1682" s="686" t="s">
        <v>1326</v>
      </c>
      <c r="B1682" s="686" t="s">
        <v>2090</v>
      </c>
      <c r="C1682" s="782" t="s">
        <v>2090</v>
      </c>
      <c r="D1682" s="783" t="s">
        <v>2080</v>
      </c>
      <c r="E1682" s="784" t="s">
        <v>801</v>
      </c>
      <c r="F1682" s="681" t="s">
        <v>330</v>
      </c>
      <c r="G1682" s="682"/>
      <c r="H1682" s="682"/>
      <c r="I1682" s="682"/>
      <c r="J1682" s="682"/>
      <c r="K1682" s="682"/>
      <c r="L1682" s="683"/>
      <c r="M1682" s="684"/>
      <c r="N1682" s="758">
        <v>4</v>
      </c>
      <c r="O1682" s="991">
        <v>4</v>
      </c>
      <c r="P1682" s="991">
        <f t="shared" si="164"/>
        <v>0</v>
      </c>
      <c r="Q1682" s="787"/>
      <c r="R1682" s="873">
        <v>22.9</v>
      </c>
      <c r="S1682" s="760">
        <f>N1682*R1682</f>
        <v>91.6</v>
      </c>
      <c r="T1682" s="786"/>
      <c r="U1682" s="960"/>
      <c r="W1682" s="686"/>
    </row>
    <row r="1683" spans="1:23" ht="21" customHeight="1">
      <c r="A1683" s="686" t="s">
        <v>1324</v>
      </c>
      <c r="B1683" s="686" t="s">
        <v>2090</v>
      </c>
      <c r="C1683" s="782" t="s">
        <v>2090</v>
      </c>
      <c r="D1683" s="783" t="s">
        <v>2076</v>
      </c>
      <c r="E1683" s="784" t="s">
        <v>795</v>
      </c>
      <c r="F1683" s="681">
        <v>16</v>
      </c>
      <c r="G1683" s="682"/>
      <c r="H1683" s="682">
        <v>100</v>
      </c>
      <c r="I1683" s="682"/>
      <c r="J1683" s="682"/>
      <c r="K1683" s="682"/>
      <c r="L1683" s="683">
        <v>286</v>
      </c>
      <c r="M1683" s="684"/>
      <c r="N1683" s="758">
        <v>1</v>
      </c>
      <c r="O1683" s="991">
        <v>1</v>
      </c>
      <c r="P1683" s="991">
        <f t="shared" si="164"/>
        <v>0</v>
      </c>
      <c r="Q1683" s="785">
        <f>F1683*H1683*L1683*0.00000785*N1683</f>
        <v>3.5921599999999998</v>
      </c>
      <c r="R1683" s="873">
        <v>1044</v>
      </c>
      <c r="S1683" s="760">
        <f>Q1683*R1683</f>
        <v>3750.2150399999996</v>
      </c>
      <c r="T1683" s="786"/>
      <c r="U1683" s="960"/>
      <c r="W1683" s="686"/>
    </row>
    <row r="1684" spans="1:23" ht="21" customHeight="1">
      <c r="A1684" s="686" t="s">
        <v>1308</v>
      </c>
      <c r="B1684" s="686" t="s">
        <v>2090</v>
      </c>
      <c r="C1684" s="782" t="s">
        <v>2090</v>
      </c>
      <c r="D1684" s="783" t="s">
        <v>2076</v>
      </c>
      <c r="E1684" s="784" t="s">
        <v>797</v>
      </c>
      <c r="F1684" s="681">
        <v>40</v>
      </c>
      <c r="G1684" s="682"/>
      <c r="H1684" s="682"/>
      <c r="I1684" s="682"/>
      <c r="J1684" s="682"/>
      <c r="K1684" s="682"/>
      <c r="L1684" s="683">
        <v>100</v>
      </c>
      <c r="M1684" s="684"/>
      <c r="N1684" s="758">
        <v>2</v>
      </c>
      <c r="O1684" s="991">
        <v>2</v>
      </c>
      <c r="P1684" s="991">
        <f t="shared" si="164"/>
        <v>0</v>
      </c>
      <c r="Q1684" s="785">
        <f>3.14156295*(F1684/2)^2*L1684*0.00000785*N1684</f>
        <v>1.9729015325999999</v>
      </c>
      <c r="R1684" s="873">
        <v>990</v>
      </c>
      <c r="S1684" s="760">
        <f>Q1684*R1684</f>
        <v>1953.1725172739998</v>
      </c>
      <c r="T1684" s="786"/>
      <c r="U1684" s="960"/>
      <c r="W1684" s="686"/>
    </row>
    <row r="1685" spans="1:23" ht="21" customHeight="1">
      <c r="A1685" s="686" t="s">
        <v>1303</v>
      </c>
      <c r="B1685" s="686" t="s">
        <v>2090</v>
      </c>
      <c r="C1685" s="782" t="s">
        <v>2090</v>
      </c>
      <c r="D1685" s="783" t="s">
        <v>2076</v>
      </c>
      <c r="E1685" s="784" t="s">
        <v>798</v>
      </c>
      <c r="F1685" s="681" t="s">
        <v>330</v>
      </c>
      <c r="G1685" s="682"/>
      <c r="H1685" s="682">
        <v>35</v>
      </c>
      <c r="I1685" s="682"/>
      <c r="J1685" s="682"/>
      <c r="K1685" s="682"/>
      <c r="L1685" s="683"/>
      <c r="M1685" s="684"/>
      <c r="N1685" s="758">
        <v>4</v>
      </c>
      <c r="O1685" s="991">
        <v>4</v>
      </c>
      <c r="P1685" s="991">
        <f t="shared" si="164"/>
        <v>0</v>
      </c>
      <c r="Q1685" s="787"/>
      <c r="R1685" s="873">
        <v>463</v>
      </c>
      <c r="S1685" s="760">
        <f t="shared" ref="S1685:S1690" si="166">N1685*R1685</f>
        <v>1852</v>
      </c>
      <c r="T1685" s="786"/>
      <c r="U1685" s="960"/>
      <c r="W1685" s="686"/>
    </row>
    <row r="1686" spans="1:23" ht="21" customHeight="1">
      <c r="A1686" s="686" t="s">
        <v>1233</v>
      </c>
      <c r="B1686" s="686" t="s">
        <v>2090</v>
      </c>
      <c r="C1686" s="782" t="s">
        <v>2090</v>
      </c>
      <c r="D1686" s="783" t="s">
        <v>2076</v>
      </c>
      <c r="E1686" s="784" t="s">
        <v>800</v>
      </c>
      <c r="F1686" s="681" t="s">
        <v>330</v>
      </c>
      <c r="G1686" s="682"/>
      <c r="H1686" s="682"/>
      <c r="I1686" s="682"/>
      <c r="J1686" s="682"/>
      <c r="K1686" s="682"/>
      <c r="L1686" s="683"/>
      <c r="M1686" s="684"/>
      <c r="N1686" s="758">
        <v>6</v>
      </c>
      <c r="O1686" s="991">
        <v>6</v>
      </c>
      <c r="P1686" s="991">
        <f t="shared" si="164"/>
        <v>0</v>
      </c>
      <c r="Q1686" s="787"/>
      <c r="R1686" s="873">
        <v>14</v>
      </c>
      <c r="S1686" s="760">
        <f t="shared" si="166"/>
        <v>84</v>
      </c>
      <c r="T1686" s="786"/>
      <c r="U1686" s="960"/>
      <c r="W1686" s="686"/>
    </row>
    <row r="1687" spans="1:23" ht="21" customHeight="1">
      <c r="A1687" s="686" t="s">
        <v>1326</v>
      </c>
      <c r="B1687" s="686" t="s">
        <v>2090</v>
      </c>
      <c r="C1687" s="782" t="s">
        <v>2090</v>
      </c>
      <c r="D1687" s="783" t="s">
        <v>2076</v>
      </c>
      <c r="E1687" s="784" t="s">
        <v>801</v>
      </c>
      <c r="F1687" s="681" t="s">
        <v>330</v>
      </c>
      <c r="G1687" s="682"/>
      <c r="H1687" s="682"/>
      <c r="I1687" s="682"/>
      <c r="J1687" s="682"/>
      <c r="K1687" s="682"/>
      <c r="L1687" s="683"/>
      <c r="M1687" s="684"/>
      <c r="N1687" s="758">
        <v>6</v>
      </c>
      <c r="O1687" s="991">
        <v>6</v>
      </c>
      <c r="P1687" s="991">
        <f t="shared" si="164"/>
        <v>0</v>
      </c>
      <c r="Q1687" s="787"/>
      <c r="R1687" s="873">
        <v>22.9</v>
      </c>
      <c r="S1687" s="760">
        <f t="shared" si="166"/>
        <v>137.39999999999998</v>
      </c>
      <c r="T1687" s="786"/>
      <c r="U1687" s="960"/>
      <c r="W1687" s="686"/>
    </row>
    <row r="1688" spans="1:23" ht="21" customHeight="1">
      <c r="A1688" s="686" t="s">
        <v>1328</v>
      </c>
      <c r="B1688" s="686" t="s">
        <v>2090</v>
      </c>
      <c r="C1688" s="782" t="s">
        <v>2090</v>
      </c>
      <c r="D1688" s="783" t="s">
        <v>2076</v>
      </c>
      <c r="E1688" s="784" t="s">
        <v>799</v>
      </c>
      <c r="F1688" s="681" t="s">
        <v>330</v>
      </c>
      <c r="G1688" s="682"/>
      <c r="H1688" s="682"/>
      <c r="I1688" s="682"/>
      <c r="J1688" s="682"/>
      <c r="K1688" s="682"/>
      <c r="L1688" s="683"/>
      <c r="M1688" s="684"/>
      <c r="N1688" s="758">
        <v>2</v>
      </c>
      <c r="O1688" s="991">
        <v>2</v>
      </c>
      <c r="P1688" s="991">
        <f t="shared" si="164"/>
        <v>0</v>
      </c>
      <c r="Q1688" s="787"/>
      <c r="R1688" s="873">
        <v>41.2</v>
      </c>
      <c r="S1688" s="760">
        <f t="shared" si="166"/>
        <v>82.4</v>
      </c>
      <c r="T1688" s="786"/>
      <c r="U1688" s="960"/>
      <c r="W1688" s="686"/>
    </row>
    <row r="1689" spans="1:23" ht="21" customHeight="1">
      <c r="B1689" s="686" t="s">
        <v>2090</v>
      </c>
      <c r="C1689" s="782" t="s">
        <v>2090</v>
      </c>
      <c r="D1689" s="783" t="s">
        <v>1832</v>
      </c>
      <c r="E1689" s="784" t="s">
        <v>805</v>
      </c>
      <c r="F1689" s="681" t="s">
        <v>1701</v>
      </c>
      <c r="G1689" s="682"/>
      <c r="H1689" s="682"/>
      <c r="I1689" s="682"/>
      <c r="J1689" s="682"/>
      <c r="K1689" s="682"/>
      <c r="L1689" s="683"/>
      <c r="M1689" s="684"/>
      <c r="N1689" s="758">
        <v>4</v>
      </c>
      <c r="O1689" s="991">
        <v>4</v>
      </c>
      <c r="P1689" s="991">
        <f t="shared" si="164"/>
        <v>0</v>
      </c>
      <c r="Q1689" s="858" t="s">
        <v>806</v>
      </c>
      <c r="R1689" s="873">
        <v>31250</v>
      </c>
      <c r="S1689" s="760">
        <f t="shared" si="166"/>
        <v>125000</v>
      </c>
      <c r="T1689" s="786"/>
      <c r="U1689" s="960"/>
      <c r="W1689" s="686"/>
    </row>
    <row r="1690" spans="1:23" ht="21" customHeight="1">
      <c r="A1690" s="686" t="s">
        <v>1287</v>
      </c>
      <c r="B1690" s="686" t="s">
        <v>2090</v>
      </c>
      <c r="C1690" s="782" t="s">
        <v>2090</v>
      </c>
      <c r="D1690" s="783" t="s">
        <v>802</v>
      </c>
      <c r="E1690" s="784" t="s">
        <v>802</v>
      </c>
      <c r="F1690" s="681" t="s">
        <v>1532</v>
      </c>
      <c r="G1690" s="682"/>
      <c r="H1690" s="682"/>
      <c r="I1690" s="682"/>
      <c r="J1690" s="682"/>
      <c r="K1690" s="682"/>
      <c r="L1690" s="683"/>
      <c r="M1690" s="684"/>
      <c r="N1690" s="758">
        <v>8</v>
      </c>
      <c r="O1690" s="991">
        <v>8</v>
      </c>
      <c r="P1690" s="991">
        <f t="shared" si="164"/>
        <v>0</v>
      </c>
      <c r="Q1690" s="787"/>
      <c r="R1690" s="873">
        <v>3830</v>
      </c>
      <c r="S1690" s="760">
        <f t="shared" si="166"/>
        <v>30640</v>
      </c>
      <c r="T1690" s="786"/>
      <c r="U1690" s="960"/>
      <c r="W1690" s="686"/>
    </row>
    <row r="1691" spans="1:23" ht="21" customHeight="1">
      <c r="A1691" s="686" t="s">
        <v>1417</v>
      </c>
      <c r="B1691" s="686" t="s">
        <v>2090</v>
      </c>
      <c r="C1691" s="782" t="s">
        <v>2090</v>
      </c>
      <c r="D1691" s="783" t="s">
        <v>826</v>
      </c>
      <c r="E1691" s="784" t="s">
        <v>826</v>
      </c>
      <c r="F1691" s="681" t="s">
        <v>621</v>
      </c>
      <c r="G1691" s="682"/>
      <c r="H1691" s="682"/>
      <c r="I1691" s="682"/>
      <c r="J1691" s="682"/>
      <c r="K1691" s="682"/>
      <c r="L1691" s="683">
        <v>2600</v>
      </c>
      <c r="M1691" s="684"/>
      <c r="N1691" s="758">
        <v>1</v>
      </c>
      <c r="O1691" s="991">
        <v>1</v>
      </c>
      <c r="P1691" s="991">
        <f t="shared" si="164"/>
        <v>0</v>
      </c>
      <c r="Q1691" s="787"/>
      <c r="R1691" s="873">
        <v>26220</v>
      </c>
      <c r="S1691" s="760">
        <f>L1691*(R1691/304.8)*N1691</f>
        <v>223661.41732283463</v>
      </c>
      <c r="T1691" s="786"/>
      <c r="U1691" s="960"/>
      <c r="W1691" s="686"/>
    </row>
    <row r="1692" spans="1:23" ht="21" customHeight="1">
      <c r="A1692" s="686" t="s">
        <v>1363</v>
      </c>
      <c r="B1692" s="686" t="s">
        <v>2090</v>
      </c>
      <c r="C1692" s="782" t="s">
        <v>2090</v>
      </c>
      <c r="D1692" s="783" t="s">
        <v>2079</v>
      </c>
      <c r="E1692" s="784" t="s">
        <v>814</v>
      </c>
      <c r="F1692" s="681">
        <v>6</v>
      </c>
      <c r="G1692" s="682"/>
      <c r="H1692" s="682">
        <v>50</v>
      </c>
      <c r="I1692" s="682"/>
      <c r="J1692" s="682"/>
      <c r="K1692" s="682"/>
      <c r="L1692" s="683">
        <v>400</v>
      </c>
      <c r="M1692" s="684"/>
      <c r="N1692" s="758">
        <v>2</v>
      </c>
      <c r="O1692" s="991">
        <v>2</v>
      </c>
      <c r="P1692" s="991">
        <f t="shared" si="164"/>
        <v>0</v>
      </c>
      <c r="Q1692" s="785">
        <f>L1692/1000*N1692*T1692</f>
        <v>1.8879999999999999</v>
      </c>
      <c r="R1692" s="873">
        <v>1020</v>
      </c>
      <c r="S1692" s="760">
        <f>Q1692*R1692</f>
        <v>1925.76</v>
      </c>
      <c r="T1692" s="791">
        <v>2.36</v>
      </c>
      <c r="U1692" s="960"/>
      <c r="W1692" s="686"/>
    </row>
    <row r="1693" spans="1:23" ht="21" customHeight="1">
      <c r="A1693" s="686" t="s">
        <v>1401</v>
      </c>
      <c r="B1693" s="686" t="s">
        <v>2090</v>
      </c>
      <c r="C1693" s="782" t="s">
        <v>2090</v>
      </c>
      <c r="D1693" s="783" t="s">
        <v>808</v>
      </c>
      <c r="E1693" s="784" t="s">
        <v>798</v>
      </c>
      <c r="F1693" s="681" t="s">
        <v>330</v>
      </c>
      <c r="G1693" s="682"/>
      <c r="H1693" s="682">
        <v>50</v>
      </c>
      <c r="I1693" s="682"/>
      <c r="J1693" s="682"/>
      <c r="K1693" s="682"/>
      <c r="L1693" s="683"/>
      <c r="M1693" s="684"/>
      <c r="N1693" s="758">
        <v>4</v>
      </c>
      <c r="O1693" s="991">
        <v>4</v>
      </c>
      <c r="P1693" s="991">
        <f t="shared" si="164"/>
        <v>0</v>
      </c>
      <c r="Q1693" s="787"/>
      <c r="R1693" s="873">
        <v>171.6</v>
      </c>
      <c r="S1693" s="760">
        <f>N1693*R1693</f>
        <v>686.4</v>
      </c>
      <c r="T1693" s="786"/>
      <c r="U1693" s="960"/>
      <c r="W1693" s="686"/>
    </row>
    <row r="1694" spans="1:23" ht="21" customHeight="1">
      <c r="A1694" s="686" t="s">
        <v>1328</v>
      </c>
      <c r="B1694" s="686" t="s">
        <v>2090</v>
      </c>
      <c r="C1694" s="782" t="s">
        <v>2090</v>
      </c>
      <c r="D1694" s="783" t="s">
        <v>799</v>
      </c>
      <c r="E1694" s="784" t="s">
        <v>799</v>
      </c>
      <c r="F1694" s="681" t="s">
        <v>330</v>
      </c>
      <c r="G1694" s="682"/>
      <c r="H1694" s="682"/>
      <c r="I1694" s="682"/>
      <c r="J1694" s="682"/>
      <c r="K1694" s="682"/>
      <c r="L1694" s="683"/>
      <c r="M1694" s="684"/>
      <c r="N1694" s="758">
        <v>12</v>
      </c>
      <c r="O1694" s="991">
        <v>12</v>
      </c>
      <c r="P1694" s="991">
        <f t="shared" si="164"/>
        <v>0</v>
      </c>
      <c r="Q1694" s="787"/>
      <c r="R1694" s="873">
        <v>41.2</v>
      </c>
      <c r="S1694" s="760">
        <f>N1694*R1694</f>
        <v>494.40000000000003</v>
      </c>
      <c r="T1694" s="786"/>
      <c r="U1694" s="960"/>
      <c r="W1694" s="686"/>
    </row>
    <row r="1695" spans="1:23" ht="21" customHeight="1">
      <c r="A1695" s="686" t="s">
        <v>1326</v>
      </c>
      <c r="B1695" s="686" t="s">
        <v>2090</v>
      </c>
      <c r="C1695" s="782" t="s">
        <v>2090</v>
      </c>
      <c r="D1695" s="783" t="s">
        <v>2057</v>
      </c>
      <c r="E1695" s="784" t="s">
        <v>2057</v>
      </c>
      <c r="F1695" s="681" t="s">
        <v>330</v>
      </c>
      <c r="G1695" s="682"/>
      <c r="H1695" s="682"/>
      <c r="I1695" s="682"/>
      <c r="J1695" s="682"/>
      <c r="K1695" s="682"/>
      <c r="L1695" s="683"/>
      <c r="M1695" s="684"/>
      <c r="N1695" s="758">
        <v>16</v>
      </c>
      <c r="O1695" s="991">
        <v>16</v>
      </c>
      <c r="P1695" s="991">
        <f t="shared" si="164"/>
        <v>0</v>
      </c>
      <c r="Q1695" s="787"/>
      <c r="R1695" s="873">
        <v>22.9</v>
      </c>
      <c r="S1695" s="760">
        <f>N1695*R1695</f>
        <v>366.4</v>
      </c>
      <c r="T1695" s="786"/>
      <c r="U1695" s="960"/>
      <c r="W1695" s="686"/>
    </row>
    <row r="1696" spans="1:23" ht="21" customHeight="1">
      <c r="A1696" s="686" t="s">
        <v>1233</v>
      </c>
      <c r="B1696" s="686" t="s">
        <v>2090</v>
      </c>
      <c r="C1696" s="782" t="s">
        <v>2090</v>
      </c>
      <c r="D1696" s="783" t="s">
        <v>2058</v>
      </c>
      <c r="E1696" s="784" t="s">
        <v>2058</v>
      </c>
      <c r="F1696" s="681" t="s">
        <v>330</v>
      </c>
      <c r="G1696" s="682"/>
      <c r="H1696" s="682"/>
      <c r="I1696" s="682"/>
      <c r="J1696" s="682"/>
      <c r="K1696" s="682"/>
      <c r="L1696" s="683"/>
      <c r="M1696" s="684"/>
      <c r="N1696" s="758">
        <v>4</v>
      </c>
      <c r="O1696" s="991">
        <v>4</v>
      </c>
      <c r="P1696" s="991">
        <f t="shared" si="164"/>
        <v>0</v>
      </c>
      <c r="Q1696" s="787"/>
      <c r="R1696" s="873">
        <v>14</v>
      </c>
      <c r="S1696" s="760">
        <f>N1696*R1696</f>
        <v>56</v>
      </c>
      <c r="T1696" s="786"/>
      <c r="U1696" s="960"/>
      <c r="W1696" s="686"/>
    </row>
    <row r="1697" spans="1:23" ht="21" customHeight="1">
      <c r="A1697" s="686" t="s">
        <v>1324</v>
      </c>
      <c r="B1697" s="686" t="s">
        <v>2091</v>
      </c>
      <c r="C1697" s="782" t="s">
        <v>2091</v>
      </c>
      <c r="D1697" s="783" t="s">
        <v>2080</v>
      </c>
      <c r="E1697" s="784" t="s">
        <v>795</v>
      </c>
      <c r="F1697" s="681">
        <v>16</v>
      </c>
      <c r="G1697" s="682"/>
      <c r="H1697" s="682">
        <v>100</v>
      </c>
      <c r="I1697" s="682"/>
      <c r="J1697" s="682"/>
      <c r="K1697" s="682"/>
      <c r="L1697" s="683">
        <v>246</v>
      </c>
      <c r="M1697" s="684"/>
      <c r="N1697" s="758">
        <v>1</v>
      </c>
      <c r="O1697" s="991">
        <v>1</v>
      </c>
      <c r="P1697" s="991">
        <f t="shared" si="164"/>
        <v>0</v>
      </c>
      <c r="Q1697" s="785">
        <f>F1697*H1697*L1697*0.00000785*N1697</f>
        <v>3.0897599999999996</v>
      </c>
      <c r="R1697" s="873">
        <v>1044</v>
      </c>
      <c r="S1697" s="760">
        <f>Q1697*R1697</f>
        <v>3225.7094399999996</v>
      </c>
      <c r="T1697" s="786"/>
      <c r="U1697" s="960"/>
      <c r="W1697" s="686"/>
    </row>
    <row r="1698" spans="1:23" ht="21" customHeight="1">
      <c r="A1698" s="686" t="s">
        <v>1308</v>
      </c>
      <c r="B1698" s="686" t="s">
        <v>2091</v>
      </c>
      <c r="C1698" s="782" t="s">
        <v>2091</v>
      </c>
      <c r="D1698" s="783" t="s">
        <v>2080</v>
      </c>
      <c r="E1698" s="784" t="s">
        <v>797</v>
      </c>
      <c r="F1698" s="681">
        <v>40</v>
      </c>
      <c r="G1698" s="682"/>
      <c r="H1698" s="682"/>
      <c r="I1698" s="682"/>
      <c r="J1698" s="682"/>
      <c r="K1698" s="682"/>
      <c r="L1698" s="683">
        <v>100</v>
      </c>
      <c r="M1698" s="684"/>
      <c r="N1698" s="758">
        <v>2</v>
      </c>
      <c r="O1698" s="991">
        <v>2</v>
      </c>
      <c r="P1698" s="991">
        <f t="shared" si="164"/>
        <v>0</v>
      </c>
      <c r="Q1698" s="785">
        <f>3.14156295*(F1698/2)^2*L1698*0.00000785*N1698</f>
        <v>1.9729015325999999</v>
      </c>
      <c r="R1698" s="873">
        <v>990</v>
      </c>
      <c r="S1698" s="760">
        <f>Q1698*R1698</f>
        <v>1953.1725172739998</v>
      </c>
      <c r="T1698" s="786"/>
      <c r="U1698" s="960"/>
      <c r="W1698" s="686"/>
    </row>
    <row r="1699" spans="1:23" ht="21" customHeight="1">
      <c r="A1699" s="686" t="s">
        <v>1303</v>
      </c>
      <c r="B1699" s="686" t="s">
        <v>2091</v>
      </c>
      <c r="C1699" s="782" t="s">
        <v>2091</v>
      </c>
      <c r="D1699" s="783" t="s">
        <v>2080</v>
      </c>
      <c r="E1699" s="784" t="s">
        <v>798</v>
      </c>
      <c r="F1699" s="681" t="s">
        <v>330</v>
      </c>
      <c r="G1699" s="682"/>
      <c r="H1699" s="682">
        <v>35</v>
      </c>
      <c r="I1699" s="682"/>
      <c r="J1699" s="682"/>
      <c r="K1699" s="682"/>
      <c r="L1699" s="683"/>
      <c r="M1699" s="684"/>
      <c r="N1699" s="758">
        <v>4</v>
      </c>
      <c r="O1699" s="991">
        <v>4</v>
      </c>
      <c r="P1699" s="991">
        <f t="shared" si="164"/>
        <v>0</v>
      </c>
      <c r="Q1699" s="787"/>
      <c r="R1699" s="873">
        <v>463</v>
      </c>
      <c r="S1699" s="760">
        <f>N1699*R1699</f>
        <v>1852</v>
      </c>
      <c r="T1699" s="786"/>
      <c r="U1699" s="960"/>
      <c r="W1699" s="686"/>
    </row>
    <row r="1700" spans="1:23" ht="21" customHeight="1">
      <c r="A1700" s="686" t="s">
        <v>1233</v>
      </c>
      <c r="B1700" s="686" t="s">
        <v>2091</v>
      </c>
      <c r="C1700" s="782" t="s">
        <v>2091</v>
      </c>
      <c r="D1700" s="783" t="s">
        <v>2080</v>
      </c>
      <c r="E1700" s="784" t="s">
        <v>800</v>
      </c>
      <c r="F1700" s="681" t="s">
        <v>330</v>
      </c>
      <c r="G1700" s="682"/>
      <c r="H1700" s="682"/>
      <c r="I1700" s="682"/>
      <c r="J1700" s="682"/>
      <c r="K1700" s="682"/>
      <c r="L1700" s="683"/>
      <c r="M1700" s="684"/>
      <c r="N1700" s="758">
        <v>4</v>
      </c>
      <c r="O1700" s="991">
        <v>4</v>
      </c>
      <c r="P1700" s="991">
        <f t="shared" si="164"/>
        <v>0</v>
      </c>
      <c r="Q1700" s="787"/>
      <c r="R1700" s="873">
        <v>14</v>
      </c>
      <c r="S1700" s="760">
        <f>N1700*R1700</f>
        <v>56</v>
      </c>
      <c r="T1700" s="786"/>
      <c r="U1700" s="960"/>
      <c r="W1700" s="686"/>
    </row>
    <row r="1701" spans="1:23" ht="21" customHeight="1">
      <c r="A1701" s="686" t="s">
        <v>1326</v>
      </c>
      <c r="B1701" s="686" t="s">
        <v>2091</v>
      </c>
      <c r="C1701" s="782" t="s">
        <v>2091</v>
      </c>
      <c r="D1701" s="783" t="s">
        <v>2080</v>
      </c>
      <c r="E1701" s="784" t="s">
        <v>801</v>
      </c>
      <c r="F1701" s="681" t="s">
        <v>330</v>
      </c>
      <c r="G1701" s="682"/>
      <c r="H1701" s="682"/>
      <c r="I1701" s="682"/>
      <c r="J1701" s="682"/>
      <c r="K1701" s="682"/>
      <c r="L1701" s="683"/>
      <c r="M1701" s="684"/>
      <c r="N1701" s="758">
        <v>4</v>
      </c>
      <c r="O1701" s="991">
        <v>4</v>
      </c>
      <c r="P1701" s="991">
        <f t="shared" si="164"/>
        <v>0</v>
      </c>
      <c r="Q1701" s="787"/>
      <c r="R1701" s="873">
        <v>22.9</v>
      </c>
      <c r="S1701" s="760">
        <f>N1701*R1701</f>
        <v>91.6</v>
      </c>
      <c r="T1701" s="786"/>
      <c r="U1701" s="960"/>
      <c r="W1701" s="686"/>
    </row>
    <row r="1702" spans="1:23" ht="21" customHeight="1">
      <c r="A1702" s="686" t="s">
        <v>1324</v>
      </c>
      <c r="B1702" s="686" t="s">
        <v>2091</v>
      </c>
      <c r="C1702" s="782" t="s">
        <v>2091</v>
      </c>
      <c r="D1702" s="783" t="s">
        <v>2076</v>
      </c>
      <c r="E1702" s="784" t="s">
        <v>795</v>
      </c>
      <c r="F1702" s="681">
        <v>16</v>
      </c>
      <c r="G1702" s="682"/>
      <c r="H1702" s="682">
        <v>100</v>
      </c>
      <c r="I1702" s="682"/>
      <c r="J1702" s="682"/>
      <c r="K1702" s="682"/>
      <c r="L1702" s="683">
        <v>286</v>
      </c>
      <c r="M1702" s="684"/>
      <c r="N1702" s="758">
        <v>1</v>
      </c>
      <c r="O1702" s="991">
        <v>1</v>
      </c>
      <c r="P1702" s="991">
        <f t="shared" si="164"/>
        <v>0</v>
      </c>
      <c r="Q1702" s="785">
        <f>F1702*H1702*L1702*0.00000785*N1702</f>
        <v>3.5921599999999998</v>
      </c>
      <c r="R1702" s="873">
        <v>1044</v>
      </c>
      <c r="S1702" s="760">
        <f>Q1702*R1702</f>
        <v>3750.2150399999996</v>
      </c>
      <c r="T1702" s="786"/>
      <c r="U1702" s="960"/>
      <c r="W1702" s="686"/>
    </row>
    <row r="1703" spans="1:23" ht="21" customHeight="1">
      <c r="A1703" s="686" t="s">
        <v>1308</v>
      </c>
      <c r="B1703" s="686" t="s">
        <v>2091</v>
      </c>
      <c r="C1703" s="782" t="s">
        <v>2091</v>
      </c>
      <c r="D1703" s="783" t="s">
        <v>2076</v>
      </c>
      <c r="E1703" s="784" t="s">
        <v>797</v>
      </c>
      <c r="F1703" s="681">
        <v>40</v>
      </c>
      <c r="G1703" s="682"/>
      <c r="H1703" s="682"/>
      <c r="I1703" s="682"/>
      <c r="J1703" s="682"/>
      <c r="K1703" s="682"/>
      <c r="L1703" s="683">
        <v>100</v>
      </c>
      <c r="M1703" s="684"/>
      <c r="N1703" s="758">
        <v>2</v>
      </c>
      <c r="O1703" s="991">
        <v>2</v>
      </c>
      <c r="P1703" s="991">
        <f t="shared" si="164"/>
        <v>0</v>
      </c>
      <c r="Q1703" s="785">
        <f>3.14156295*(F1703/2)^2*L1703*0.00000785*N1703</f>
        <v>1.9729015325999999</v>
      </c>
      <c r="R1703" s="873">
        <v>990</v>
      </c>
      <c r="S1703" s="760">
        <f>Q1703*R1703</f>
        <v>1953.1725172739998</v>
      </c>
      <c r="T1703" s="786"/>
      <c r="U1703" s="960"/>
      <c r="W1703" s="686"/>
    </row>
    <row r="1704" spans="1:23" ht="21" customHeight="1">
      <c r="A1704" s="686" t="s">
        <v>1303</v>
      </c>
      <c r="B1704" s="686" t="s">
        <v>2091</v>
      </c>
      <c r="C1704" s="782" t="s">
        <v>2091</v>
      </c>
      <c r="D1704" s="783" t="s">
        <v>2076</v>
      </c>
      <c r="E1704" s="784" t="s">
        <v>798</v>
      </c>
      <c r="F1704" s="681" t="s">
        <v>330</v>
      </c>
      <c r="G1704" s="682"/>
      <c r="H1704" s="682">
        <v>35</v>
      </c>
      <c r="I1704" s="682"/>
      <c r="J1704" s="682"/>
      <c r="K1704" s="682"/>
      <c r="L1704" s="683"/>
      <c r="M1704" s="684"/>
      <c r="N1704" s="758">
        <v>4</v>
      </c>
      <c r="O1704" s="991">
        <v>4</v>
      </c>
      <c r="P1704" s="991">
        <f t="shared" si="164"/>
        <v>0</v>
      </c>
      <c r="Q1704" s="787"/>
      <c r="R1704" s="873">
        <v>463</v>
      </c>
      <c r="S1704" s="760">
        <f t="shared" ref="S1704:S1709" si="167">N1704*R1704</f>
        <v>1852</v>
      </c>
      <c r="T1704" s="786"/>
      <c r="U1704" s="960"/>
      <c r="W1704" s="686"/>
    </row>
    <row r="1705" spans="1:23" ht="21" customHeight="1">
      <c r="A1705" s="686" t="s">
        <v>1233</v>
      </c>
      <c r="B1705" s="686" t="s">
        <v>2091</v>
      </c>
      <c r="C1705" s="782" t="s">
        <v>2091</v>
      </c>
      <c r="D1705" s="783" t="s">
        <v>2076</v>
      </c>
      <c r="E1705" s="784" t="s">
        <v>800</v>
      </c>
      <c r="F1705" s="681" t="s">
        <v>330</v>
      </c>
      <c r="G1705" s="682"/>
      <c r="H1705" s="682"/>
      <c r="I1705" s="682"/>
      <c r="J1705" s="682"/>
      <c r="K1705" s="682"/>
      <c r="L1705" s="683"/>
      <c r="M1705" s="684"/>
      <c r="N1705" s="758">
        <v>6</v>
      </c>
      <c r="O1705" s="991">
        <v>6</v>
      </c>
      <c r="P1705" s="991">
        <f t="shared" si="164"/>
        <v>0</v>
      </c>
      <c r="Q1705" s="787"/>
      <c r="R1705" s="873">
        <v>14</v>
      </c>
      <c r="S1705" s="760">
        <f t="shared" si="167"/>
        <v>84</v>
      </c>
      <c r="T1705" s="786"/>
      <c r="U1705" s="960"/>
      <c r="W1705" s="686"/>
    </row>
    <row r="1706" spans="1:23" ht="21" customHeight="1">
      <c r="A1706" s="686" t="s">
        <v>1326</v>
      </c>
      <c r="B1706" s="686" t="s">
        <v>2091</v>
      </c>
      <c r="C1706" s="782" t="s">
        <v>2091</v>
      </c>
      <c r="D1706" s="783" t="s">
        <v>2076</v>
      </c>
      <c r="E1706" s="784" t="s">
        <v>801</v>
      </c>
      <c r="F1706" s="681" t="s">
        <v>330</v>
      </c>
      <c r="G1706" s="682"/>
      <c r="H1706" s="682"/>
      <c r="I1706" s="682"/>
      <c r="J1706" s="682"/>
      <c r="K1706" s="682"/>
      <c r="L1706" s="683"/>
      <c r="M1706" s="684"/>
      <c r="N1706" s="758">
        <v>6</v>
      </c>
      <c r="O1706" s="991">
        <v>6</v>
      </c>
      <c r="P1706" s="991">
        <f t="shared" si="164"/>
        <v>0</v>
      </c>
      <c r="Q1706" s="787"/>
      <c r="R1706" s="873">
        <v>22.9</v>
      </c>
      <c r="S1706" s="760">
        <f t="shared" si="167"/>
        <v>137.39999999999998</v>
      </c>
      <c r="T1706" s="786"/>
      <c r="U1706" s="960"/>
      <c r="W1706" s="686"/>
    </row>
    <row r="1707" spans="1:23" ht="21" customHeight="1">
      <c r="A1707" s="686" t="s">
        <v>1328</v>
      </c>
      <c r="B1707" s="686" t="s">
        <v>2091</v>
      </c>
      <c r="C1707" s="782" t="s">
        <v>2091</v>
      </c>
      <c r="D1707" s="783" t="s">
        <v>2076</v>
      </c>
      <c r="E1707" s="784" t="s">
        <v>799</v>
      </c>
      <c r="F1707" s="681" t="s">
        <v>330</v>
      </c>
      <c r="G1707" s="682"/>
      <c r="H1707" s="682"/>
      <c r="I1707" s="682"/>
      <c r="J1707" s="682"/>
      <c r="K1707" s="682"/>
      <c r="L1707" s="683"/>
      <c r="M1707" s="684"/>
      <c r="N1707" s="758">
        <v>2</v>
      </c>
      <c r="O1707" s="991">
        <v>2</v>
      </c>
      <c r="P1707" s="991">
        <f t="shared" si="164"/>
        <v>0</v>
      </c>
      <c r="Q1707" s="787"/>
      <c r="R1707" s="873">
        <v>41.2</v>
      </c>
      <c r="S1707" s="760">
        <f t="shared" si="167"/>
        <v>82.4</v>
      </c>
      <c r="T1707" s="786"/>
      <c r="U1707" s="960"/>
      <c r="W1707" s="686"/>
    </row>
    <row r="1708" spans="1:23" ht="21" customHeight="1">
      <c r="B1708" s="686" t="s">
        <v>2091</v>
      </c>
      <c r="C1708" s="782" t="s">
        <v>2091</v>
      </c>
      <c r="D1708" s="783" t="s">
        <v>1832</v>
      </c>
      <c r="E1708" s="784" t="s">
        <v>805</v>
      </c>
      <c r="F1708" s="681" t="s">
        <v>1702</v>
      </c>
      <c r="G1708" s="682"/>
      <c r="H1708" s="682"/>
      <c r="I1708" s="682"/>
      <c r="J1708" s="682"/>
      <c r="K1708" s="682"/>
      <c r="L1708" s="683"/>
      <c r="M1708" s="684"/>
      <c r="N1708" s="758">
        <v>4</v>
      </c>
      <c r="O1708" s="991">
        <v>4</v>
      </c>
      <c r="P1708" s="991">
        <f t="shared" si="164"/>
        <v>0</v>
      </c>
      <c r="Q1708" s="858" t="s">
        <v>806</v>
      </c>
      <c r="R1708" s="873">
        <v>22500</v>
      </c>
      <c r="S1708" s="760">
        <f t="shared" si="167"/>
        <v>90000</v>
      </c>
      <c r="T1708" s="786"/>
      <c r="U1708" s="960"/>
      <c r="W1708" s="686"/>
    </row>
    <row r="1709" spans="1:23" ht="21" customHeight="1">
      <c r="A1709" s="686" t="s">
        <v>1287</v>
      </c>
      <c r="B1709" s="686" t="s">
        <v>2091</v>
      </c>
      <c r="C1709" s="782" t="s">
        <v>2091</v>
      </c>
      <c r="D1709" s="783" t="s">
        <v>802</v>
      </c>
      <c r="E1709" s="784" t="s">
        <v>802</v>
      </c>
      <c r="F1709" s="681" t="s">
        <v>1532</v>
      </c>
      <c r="G1709" s="682"/>
      <c r="H1709" s="682"/>
      <c r="I1709" s="682"/>
      <c r="J1709" s="682"/>
      <c r="K1709" s="682"/>
      <c r="L1709" s="683"/>
      <c r="M1709" s="684"/>
      <c r="N1709" s="758">
        <v>8</v>
      </c>
      <c r="O1709" s="991">
        <v>8</v>
      </c>
      <c r="P1709" s="991">
        <f t="shared" si="164"/>
        <v>0</v>
      </c>
      <c r="Q1709" s="787"/>
      <c r="R1709" s="873">
        <v>3830</v>
      </c>
      <c r="S1709" s="760">
        <f t="shared" si="167"/>
        <v>30640</v>
      </c>
      <c r="T1709" s="786"/>
      <c r="U1709" s="960"/>
      <c r="W1709" s="686"/>
    </row>
    <row r="1710" spans="1:23" ht="21" customHeight="1">
      <c r="A1710" s="686" t="s">
        <v>1416</v>
      </c>
      <c r="B1710" s="686" t="s">
        <v>2091</v>
      </c>
      <c r="C1710" s="782" t="s">
        <v>2091</v>
      </c>
      <c r="D1710" s="783" t="s">
        <v>826</v>
      </c>
      <c r="E1710" s="784" t="s">
        <v>826</v>
      </c>
      <c r="F1710" s="681" t="s">
        <v>620</v>
      </c>
      <c r="G1710" s="682"/>
      <c r="H1710" s="682"/>
      <c r="I1710" s="682"/>
      <c r="J1710" s="682"/>
      <c r="K1710" s="682"/>
      <c r="L1710" s="683">
        <v>3400</v>
      </c>
      <c r="M1710" s="684"/>
      <c r="N1710" s="758">
        <v>1</v>
      </c>
      <c r="O1710" s="991">
        <v>1</v>
      </c>
      <c r="P1710" s="991">
        <f t="shared" si="164"/>
        <v>0</v>
      </c>
      <c r="Q1710" s="787"/>
      <c r="R1710" s="873">
        <v>15720</v>
      </c>
      <c r="S1710" s="760">
        <f>L1710*(R1710/304.8)*N1710</f>
        <v>175354.33070866141</v>
      </c>
      <c r="T1710" s="786"/>
      <c r="U1710" s="960"/>
      <c r="W1710" s="686"/>
    </row>
    <row r="1711" spans="1:23" ht="21" customHeight="1">
      <c r="A1711" s="686" t="s">
        <v>1363</v>
      </c>
      <c r="B1711" s="686" t="s">
        <v>2091</v>
      </c>
      <c r="C1711" s="782" t="s">
        <v>2091</v>
      </c>
      <c r="D1711" s="783" t="s">
        <v>2079</v>
      </c>
      <c r="E1711" s="784" t="s">
        <v>814</v>
      </c>
      <c r="F1711" s="681">
        <v>6</v>
      </c>
      <c r="G1711" s="682"/>
      <c r="H1711" s="682">
        <v>50</v>
      </c>
      <c r="I1711" s="682"/>
      <c r="J1711" s="682"/>
      <c r="K1711" s="682"/>
      <c r="L1711" s="683">
        <v>800</v>
      </c>
      <c r="M1711" s="684"/>
      <c r="N1711" s="758">
        <v>2</v>
      </c>
      <c r="O1711" s="991">
        <v>2</v>
      </c>
      <c r="P1711" s="991">
        <f t="shared" si="164"/>
        <v>0</v>
      </c>
      <c r="Q1711" s="785">
        <f>L1711/1000*N1711*T1711</f>
        <v>3.7759999999999998</v>
      </c>
      <c r="R1711" s="873">
        <v>1020</v>
      </c>
      <c r="S1711" s="760">
        <f>Q1711*R1711</f>
        <v>3851.52</v>
      </c>
      <c r="T1711" s="791">
        <v>2.36</v>
      </c>
      <c r="U1711" s="960"/>
      <c r="W1711" s="686"/>
    </row>
    <row r="1712" spans="1:23" ht="21" customHeight="1">
      <c r="A1712" s="686" t="s">
        <v>1401</v>
      </c>
      <c r="B1712" s="686" t="s">
        <v>2091</v>
      </c>
      <c r="C1712" s="782" t="s">
        <v>2091</v>
      </c>
      <c r="D1712" s="783" t="s">
        <v>808</v>
      </c>
      <c r="E1712" s="784" t="s">
        <v>798</v>
      </c>
      <c r="F1712" s="681" t="s">
        <v>330</v>
      </c>
      <c r="G1712" s="682"/>
      <c r="H1712" s="682">
        <v>50</v>
      </c>
      <c r="I1712" s="682"/>
      <c r="J1712" s="682"/>
      <c r="K1712" s="682"/>
      <c r="L1712" s="683"/>
      <c r="M1712" s="684"/>
      <c r="N1712" s="758">
        <v>4</v>
      </c>
      <c r="O1712" s="991">
        <v>4</v>
      </c>
      <c r="P1712" s="991">
        <f t="shared" si="164"/>
        <v>0</v>
      </c>
      <c r="Q1712" s="787"/>
      <c r="R1712" s="873">
        <v>171.6</v>
      </c>
      <c r="S1712" s="760">
        <f>N1712*R1712</f>
        <v>686.4</v>
      </c>
      <c r="T1712" s="786"/>
      <c r="U1712" s="960"/>
      <c r="W1712" s="686"/>
    </row>
    <row r="1713" spans="1:23" ht="21" customHeight="1">
      <c r="A1713" s="686" t="s">
        <v>1328</v>
      </c>
      <c r="B1713" s="686" t="s">
        <v>2091</v>
      </c>
      <c r="C1713" s="782" t="s">
        <v>2091</v>
      </c>
      <c r="D1713" s="783" t="s">
        <v>799</v>
      </c>
      <c r="E1713" s="784" t="s">
        <v>799</v>
      </c>
      <c r="F1713" s="681" t="s">
        <v>330</v>
      </c>
      <c r="G1713" s="682"/>
      <c r="H1713" s="682"/>
      <c r="I1713" s="682"/>
      <c r="J1713" s="682"/>
      <c r="K1713" s="682"/>
      <c r="L1713" s="683"/>
      <c r="M1713" s="684"/>
      <c r="N1713" s="758">
        <v>12</v>
      </c>
      <c r="O1713" s="991">
        <v>12</v>
      </c>
      <c r="P1713" s="991">
        <f t="shared" si="164"/>
        <v>0</v>
      </c>
      <c r="Q1713" s="787"/>
      <c r="R1713" s="873">
        <v>41.2</v>
      </c>
      <c r="S1713" s="760">
        <f>N1713*R1713</f>
        <v>494.40000000000003</v>
      </c>
      <c r="T1713" s="786"/>
      <c r="U1713" s="960"/>
      <c r="W1713" s="686"/>
    </row>
    <row r="1714" spans="1:23" ht="21" customHeight="1">
      <c r="A1714" s="686" t="s">
        <v>1326</v>
      </c>
      <c r="B1714" s="686" t="s">
        <v>2091</v>
      </c>
      <c r="C1714" s="782" t="s">
        <v>2091</v>
      </c>
      <c r="D1714" s="783" t="s">
        <v>2057</v>
      </c>
      <c r="E1714" s="784" t="s">
        <v>2057</v>
      </c>
      <c r="F1714" s="681" t="s">
        <v>330</v>
      </c>
      <c r="G1714" s="682"/>
      <c r="H1714" s="682"/>
      <c r="I1714" s="682"/>
      <c r="J1714" s="682"/>
      <c r="K1714" s="682"/>
      <c r="L1714" s="683"/>
      <c r="M1714" s="684"/>
      <c r="N1714" s="758">
        <v>16</v>
      </c>
      <c r="O1714" s="991">
        <v>16</v>
      </c>
      <c r="P1714" s="991">
        <f t="shared" si="164"/>
        <v>0</v>
      </c>
      <c r="Q1714" s="787"/>
      <c r="R1714" s="873">
        <v>22.9</v>
      </c>
      <c r="S1714" s="760">
        <f>N1714*R1714</f>
        <v>366.4</v>
      </c>
      <c r="T1714" s="786"/>
      <c r="U1714" s="960"/>
      <c r="W1714" s="686"/>
    </row>
    <row r="1715" spans="1:23" ht="21" customHeight="1">
      <c r="A1715" s="686" t="s">
        <v>1233</v>
      </c>
      <c r="B1715" s="686" t="s">
        <v>2091</v>
      </c>
      <c r="C1715" s="782" t="s">
        <v>2091</v>
      </c>
      <c r="D1715" s="783" t="s">
        <v>2058</v>
      </c>
      <c r="E1715" s="784" t="s">
        <v>2058</v>
      </c>
      <c r="F1715" s="681" t="s">
        <v>330</v>
      </c>
      <c r="G1715" s="682"/>
      <c r="H1715" s="682"/>
      <c r="I1715" s="682"/>
      <c r="J1715" s="682"/>
      <c r="K1715" s="682"/>
      <c r="L1715" s="683"/>
      <c r="M1715" s="684"/>
      <c r="N1715" s="758">
        <v>4</v>
      </c>
      <c r="O1715" s="991">
        <v>4</v>
      </c>
      <c r="P1715" s="991">
        <f t="shared" si="164"/>
        <v>0</v>
      </c>
      <c r="Q1715" s="787"/>
      <c r="R1715" s="873">
        <v>14</v>
      </c>
      <c r="S1715" s="760">
        <f>N1715*R1715</f>
        <v>56</v>
      </c>
      <c r="T1715" s="786"/>
      <c r="U1715" s="960"/>
      <c r="W1715" s="686"/>
    </row>
    <row r="1716" spans="1:23" ht="21" customHeight="1">
      <c r="A1716" s="686" t="s">
        <v>1324</v>
      </c>
      <c r="B1716" s="686" t="s">
        <v>2092</v>
      </c>
      <c r="C1716" s="782" t="s">
        <v>2092</v>
      </c>
      <c r="D1716" s="783" t="s">
        <v>2080</v>
      </c>
      <c r="E1716" s="784" t="s">
        <v>795</v>
      </c>
      <c r="F1716" s="681">
        <v>16</v>
      </c>
      <c r="G1716" s="682"/>
      <c r="H1716" s="682">
        <v>100</v>
      </c>
      <c r="I1716" s="682"/>
      <c r="J1716" s="682"/>
      <c r="K1716" s="682"/>
      <c r="L1716" s="683">
        <v>225</v>
      </c>
      <c r="M1716" s="684"/>
      <c r="N1716" s="758">
        <v>2</v>
      </c>
      <c r="O1716" s="991">
        <v>2</v>
      </c>
      <c r="P1716" s="991">
        <f t="shared" si="164"/>
        <v>0</v>
      </c>
      <c r="Q1716" s="785">
        <f>F1716*H1716*L1716*0.00000785*N1716</f>
        <v>5.6519999999999992</v>
      </c>
      <c r="R1716" s="873">
        <v>1044</v>
      </c>
      <c r="S1716" s="760">
        <f>Q1716*R1716</f>
        <v>5900.6879999999992</v>
      </c>
      <c r="T1716" s="786"/>
      <c r="U1716" s="960"/>
      <c r="W1716" s="686"/>
    </row>
    <row r="1717" spans="1:23" ht="21" customHeight="1">
      <c r="A1717" s="686" t="s">
        <v>1294</v>
      </c>
      <c r="B1717" s="686" t="s">
        <v>2092</v>
      </c>
      <c r="C1717" s="782" t="s">
        <v>2092</v>
      </c>
      <c r="D1717" s="783" t="s">
        <v>2080</v>
      </c>
      <c r="E1717" s="784" t="s">
        <v>797</v>
      </c>
      <c r="F1717" s="681">
        <v>40</v>
      </c>
      <c r="G1717" s="682"/>
      <c r="H1717" s="682"/>
      <c r="I1717" s="682"/>
      <c r="J1717" s="682"/>
      <c r="K1717" s="682"/>
      <c r="L1717" s="683">
        <v>100</v>
      </c>
      <c r="M1717" s="684"/>
      <c r="N1717" s="758">
        <v>4</v>
      </c>
      <c r="O1717" s="991">
        <v>4</v>
      </c>
      <c r="P1717" s="991">
        <f t="shared" si="164"/>
        <v>0</v>
      </c>
      <c r="Q1717" s="785">
        <f>3.14156295*(F1717/2)^2*L1717*0.00000785*N1717</f>
        <v>3.9458030651999998</v>
      </c>
      <c r="R1717" s="873">
        <v>990</v>
      </c>
      <c r="S1717" s="760">
        <f>Q1717*R1717</f>
        <v>3906.3450345479996</v>
      </c>
      <c r="T1717" s="786"/>
      <c r="U1717" s="960"/>
      <c r="W1717" s="686"/>
    </row>
    <row r="1718" spans="1:23" ht="21" customHeight="1">
      <c r="A1718" s="686" t="s">
        <v>1418</v>
      </c>
      <c r="B1718" s="686" t="s">
        <v>2092</v>
      </c>
      <c r="C1718" s="782" t="s">
        <v>2092</v>
      </c>
      <c r="D1718" s="783" t="s">
        <v>2080</v>
      </c>
      <c r="E1718" s="784" t="s">
        <v>798</v>
      </c>
      <c r="F1718" s="681" t="s">
        <v>330</v>
      </c>
      <c r="G1718" s="682"/>
      <c r="H1718" s="682">
        <v>35</v>
      </c>
      <c r="I1718" s="682"/>
      <c r="J1718" s="682"/>
      <c r="K1718" s="682"/>
      <c r="L1718" s="683"/>
      <c r="M1718" s="684"/>
      <c r="N1718" s="758">
        <v>8</v>
      </c>
      <c r="O1718" s="991">
        <v>8</v>
      </c>
      <c r="P1718" s="991">
        <f t="shared" si="164"/>
        <v>0</v>
      </c>
      <c r="Q1718" s="787"/>
      <c r="R1718" s="873">
        <v>466</v>
      </c>
      <c r="S1718" s="760">
        <f>N1718*R1718</f>
        <v>3728</v>
      </c>
      <c r="T1718" s="786"/>
      <c r="U1718" s="960"/>
      <c r="W1718" s="686"/>
    </row>
    <row r="1719" spans="1:23" ht="21" customHeight="1">
      <c r="A1719" s="686" t="s">
        <v>1233</v>
      </c>
      <c r="B1719" s="686" t="s">
        <v>2092</v>
      </c>
      <c r="C1719" s="782" t="s">
        <v>2092</v>
      </c>
      <c r="D1719" s="783" t="s">
        <v>2080</v>
      </c>
      <c r="E1719" s="784" t="s">
        <v>800</v>
      </c>
      <c r="F1719" s="681" t="s">
        <v>330</v>
      </c>
      <c r="G1719" s="682"/>
      <c r="H1719" s="682"/>
      <c r="I1719" s="682"/>
      <c r="J1719" s="682"/>
      <c r="K1719" s="682"/>
      <c r="L1719" s="683"/>
      <c r="M1719" s="684"/>
      <c r="N1719" s="758">
        <v>8</v>
      </c>
      <c r="O1719" s="991">
        <v>8</v>
      </c>
      <c r="P1719" s="991">
        <f t="shared" si="164"/>
        <v>0</v>
      </c>
      <c r="Q1719" s="787"/>
      <c r="R1719" s="873">
        <v>14</v>
      </c>
      <c r="S1719" s="760">
        <f>N1719*R1719</f>
        <v>112</v>
      </c>
      <c r="T1719" s="786"/>
      <c r="U1719" s="960"/>
      <c r="W1719" s="686"/>
    </row>
    <row r="1720" spans="1:23" ht="21" customHeight="1">
      <c r="A1720" s="686" t="s">
        <v>1326</v>
      </c>
      <c r="B1720" s="686" t="s">
        <v>2092</v>
      </c>
      <c r="C1720" s="782" t="s">
        <v>2092</v>
      </c>
      <c r="D1720" s="783" t="s">
        <v>2080</v>
      </c>
      <c r="E1720" s="784" t="s">
        <v>801</v>
      </c>
      <c r="F1720" s="681" t="s">
        <v>330</v>
      </c>
      <c r="G1720" s="682"/>
      <c r="H1720" s="682"/>
      <c r="I1720" s="682"/>
      <c r="J1720" s="682"/>
      <c r="K1720" s="682"/>
      <c r="L1720" s="683"/>
      <c r="M1720" s="684"/>
      <c r="N1720" s="758">
        <v>8</v>
      </c>
      <c r="O1720" s="991">
        <v>8</v>
      </c>
      <c r="P1720" s="991">
        <f t="shared" si="164"/>
        <v>0</v>
      </c>
      <c r="Q1720" s="787"/>
      <c r="R1720" s="873">
        <v>22.9</v>
      </c>
      <c r="S1720" s="760">
        <f>N1720*R1720</f>
        <v>183.2</v>
      </c>
      <c r="T1720" s="786"/>
      <c r="U1720" s="960"/>
      <c r="W1720" s="686"/>
    </row>
    <row r="1721" spans="1:23" ht="21" customHeight="1">
      <c r="A1721" s="686" t="s">
        <v>1324</v>
      </c>
      <c r="B1721" s="686" t="s">
        <v>2092</v>
      </c>
      <c r="C1721" s="782" t="s">
        <v>2092</v>
      </c>
      <c r="D1721" s="783" t="s">
        <v>2076</v>
      </c>
      <c r="E1721" s="784" t="s">
        <v>795</v>
      </c>
      <c r="F1721" s="681">
        <v>16</v>
      </c>
      <c r="G1721" s="682"/>
      <c r="H1721" s="682">
        <v>100</v>
      </c>
      <c r="I1721" s="682"/>
      <c r="J1721" s="682"/>
      <c r="K1721" s="682"/>
      <c r="L1721" s="683">
        <v>240</v>
      </c>
      <c r="M1721" s="684"/>
      <c r="N1721" s="758">
        <v>1</v>
      </c>
      <c r="O1721" s="991">
        <v>1</v>
      </c>
      <c r="P1721" s="991">
        <f t="shared" si="164"/>
        <v>0</v>
      </c>
      <c r="Q1721" s="785">
        <f>F1721*H1721*L1721*0.00000785*N1721</f>
        <v>3.0143999999999997</v>
      </c>
      <c r="R1721" s="873">
        <v>1044</v>
      </c>
      <c r="S1721" s="760">
        <f>Q1721*R1721</f>
        <v>3147.0335999999998</v>
      </c>
      <c r="T1721" s="786"/>
      <c r="U1721" s="960"/>
      <c r="W1721" s="686"/>
    </row>
    <row r="1722" spans="1:23" ht="21" customHeight="1">
      <c r="A1722" s="686" t="s">
        <v>1318</v>
      </c>
      <c r="B1722" s="686" t="s">
        <v>2092</v>
      </c>
      <c r="C1722" s="782" t="s">
        <v>2092</v>
      </c>
      <c r="D1722" s="783" t="s">
        <v>2076</v>
      </c>
      <c r="E1722" s="784" t="s">
        <v>797</v>
      </c>
      <c r="F1722" s="681">
        <v>40</v>
      </c>
      <c r="G1722" s="682"/>
      <c r="H1722" s="682"/>
      <c r="I1722" s="682"/>
      <c r="J1722" s="682"/>
      <c r="K1722" s="682"/>
      <c r="L1722" s="683">
        <v>100</v>
      </c>
      <c r="M1722" s="684"/>
      <c r="N1722" s="758">
        <v>2</v>
      </c>
      <c r="O1722" s="991">
        <v>2</v>
      </c>
      <c r="P1722" s="991">
        <f t="shared" si="164"/>
        <v>0</v>
      </c>
      <c r="Q1722" s="785">
        <f>3.14156295*(F1722/2)^2*L1722*0.00000785*N1722</f>
        <v>1.9729015325999999</v>
      </c>
      <c r="R1722" s="873">
        <v>990</v>
      </c>
      <c r="S1722" s="760">
        <f>Q1722*R1722</f>
        <v>1953.1725172739998</v>
      </c>
      <c r="T1722" s="786"/>
      <c r="U1722" s="960"/>
      <c r="W1722" s="686"/>
    </row>
    <row r="1723" spans="1:23" ht="21" customHeight="1">
      <c r="A1723" s="686" t="s">
        <v>1303</v>
      </c>
      <c r="B1723" s="686" t="s">
        <v>2092</v>
      </c>
      <c r="C1723" s="782" t="s">
        <v>2092</v>
      </c>
      <c r="D1723" s="783" t="s">
        <v>2076</v>
      </c>
      <c r="E1723" s="784" t="s">
        <v>798</v>
      </c>
      <c r="F1723" s="681" t="s">
        <v>330</v>
      </c>
      <c r="G1723" s="682"/>
      <c r="H1723" s="682">
        <v>35</v>
      </c>
      <c r="I1723" s="682"/>
      <c r="J1723" s="682"/>
      <c r="K1723" s="682"/>
      <c r="L1723" s="683"/>
      <c r="M1723" s="684"/>
      <c r="N1723" s="758">
        <v>4</v>
      </c>
      <c r="O1723" s="991">
        <v>4</v>
      </c>
      <c r="P1723" s="991">
        <f t="shared" si="164"/>
        <v>0</v>
      </c>
      <c r="Q1723" s="787"/>
      <c r="R1723" s="873">
        <v>463</v>
      </c>
      <c r="S1723" s="760">
        <f t="shared" ref="S1723:S1729" si="168">N1723*R1723</f>
        <v>1852</v>
      </c>
      <c r="T1723" s="786"/>
      <c r="U1723" s="960"/>
      <c r="W1723" s="686"/>
    </row>
    <row r="1724" spans="1:23" ht="21" customHeight="1">
      <c r="A1724" s="686" t="s">
        <v>1233</v>
      </c>
      <c r="B1724" s="686" t="s">
        <v>2092</v>
      </c>
      <c r="C1724" s="782" t="s">
        <v>2092</v>
      </c>
      <c r="D1724" s="783" t="s">
        <v>2076</v>
      </c>
      <c r="E1724" s="784" t="s">
        <v>800</v>
      </c>
      <c r="F1724" s="681" t="s">
        <v>330</v>
      </c>
      <c r="G1724" s="682"/>
      <c r="H1724" s="682"/>
      <c r="I1724" s="682"/>
      <c r="J1724" s="682"/>
      <c r="K1724" s="682"/>
      <c r="L1724" s="683"/>
      <c r="M1724" s="684"/>
      <c r="N1724" s="758">
        <v>6</v>
      </c>
      <c r="O1724" s="991">
        <v>6</v>
      </c>
      <c r="P1724" s="991">
        <f t="shared" ref="P1724:P1787" si="169">N1724-O1724</f>
        <v>0</v>
      </c>
      <c r="Q1724" s="787"/>
      <c r="R1724" s="873">
        <v>14</v>
      </c>
      <c r="S1724" s="760">
        <f t="shared" si="168"/>
        <v>84</v>
      </c>
      <c r="T1724" s="786"/>
      <c r="U1724" s="960"/>
      <c r="W1724" s="686"/>
    </row>
    <row r="1725" spans="1:23" ht="21" customHeight="1">
      <c r="A1725" s="686" t="s">
        <v>1326</v>
      </c>
      <c r="B1725" s="686" t="s">
        <v>2092</v>
      </c>
      <c r="C1725" s="782" t="s">
        <v>2092</v>
      </c>
      <c r="D1725" s="783" t="s">
        <v>2076</v>
      </c>
      <c r="E1725" s="784" t="s">
        <v>801</v>
      </c>
      <c r="F1725" s="681" t="s">
        <v>330</v>
      </c>
      <c r="G1725" s="682"/>
      <c r="H1725" s="682"/>
      <c r="I1725" s="682"/>
      <c r="J1725" s="682"/>
      <c r="K1725" s="682"/>
      <c r="L1725" s="683"/>
      <c r="M1725" s="684"/>
      <c r="N1725" s="758">
        <v>6</v>
      </c>
      <c r="O1725" s="991">
        <v>6</v>
      </c>
      <c r="P1725" s="991">
        <f t="shared" si="169"/>
        <v>0</v>
      </c>
      <c r="Q1725" s="787"/>
      <c r="R1725" s="873">
        <v>22.9</v>
      </c>
      <c r="S1725" s="760">
        <f t="shared" si="168"/>
        <v>137.39999999999998</v>
      </c>
      <c r="T1725" s="786"/>
      <c r="U1725" s="960"/>
      <c r="W1725" s="686"/>
    </row>
    <row r="1726" spans="1:23" ht="21" customHeight="1">
      <c r="A1726" s="686" t="s">
        <v>1233</v>
      </c>
      <c r="B1726" s="686" t="s">
        <v>2092</v>
      </c>
      <c r="C1726" s="782" t="s">
        <v>2092</v>
      </c>
      <c r="D1726" s="783" t="s">
        <v>2076</v>
      </c>
      <c r="E1726" s="784" t="s">
        <v>799</v>
      </c>
      <c r="F1726" s="681" t="s">
        <v>330</v>
      </c>
      <c r="G1726" s="682"/>
      <c r="H1726" s="682"/>
      <c r="I1726" s="682"/>
      <c r="J1726" s="682"/>
      <c r="K1726" s="682"/>
      <c r="L1726" s="683"/>
      <c r="M1726" s="684"/>
      <c r="N1726" s="758">
        <v>2</v>
      </c>
      <c r="O1726" s="991">
        <v>2</v>
      </c>
      <c r="P1726" s="991">
        <f t="shared" si="169"/>
        <v>0</v>
      </c>
      <c r="Q1726" s="787"/>
      <c r="R1726" s="873">
        <v>14</v>
      </c>
      <c r="S1726" s="760">
        <f t="shared" si="168"/>
        <v>28</v>
      </c>
      <c r="T1726" s="786"/>
      <c r="U1726" s="960"/>
      <c r="W1726" s="686"/>
    </row>
    <row r="1727" spans="1:23" ht="21" customHeight="1">
      <c r="B1727" s="686" t="s">
        <v>2092</v>
      </c>
      <c r="C1727" s="782" t="s">
        <v>2092</v>
      </c>
      <c r="D1727" s="783" t="s">
        <v>1832</v>
      </c>
      <c r="E1727" s="784" t="s">
        <v>805</v>
      </c>
      <c r="F1727" s="681" t="s">
        <v>622</v>
      </c>
      <c r="G1727" s="682"/>
      <c r="H1727" s="682"/>
      <c r="I1727" s="682"/>
      <c r="J1727" s="682"/>
      <c r="K1727" s="682"/>
      <c r="L1727" s="683"/>
      <c r="M1727" s="684"/>
      <c r="N1727" s="758">
        <v>6</v>
      </c>
      <c r="O1727" s="991">
        <v>6</v>
      </c>
      <c r="P1727" s="991">
        <f t="shared" si="169"/>
        <v>0</v>
      </c>
      <c r="Q1727" s="858" t="s">
        <v>806</v>
      </c>
      <c r="R1727" s="873">
        <v>42500</v>
      </c>
      <c r="S1727" s="760">
        <f t="shared" si="168"/>
        <v>255000</v>
      </c>
      <c r="T1727" s="786"/>
      <c r="U1727" s="960"/>
      <c r="W1727" s="686"/>
    </row>
    <row r="1728" spans="1:23" ht="21" customHeight="1">
      <c r="A1728" s="686" t="s">
        <v>1287</v>
      </c>
      <c r="B1728" s="686" t="s">
        <v>2092</v>
      </c>
      <c r="C1728" s="782" t="s">
        <v>2092</v>
      </c>
      <c r="D1728" s="783" t="s">
        <v>802</v>
      </c>
      <c r="E1728" s="784" t="s">
        <v>802</v>
      </c>
      <c r="F1728" s="681" t="s">
        <v>1532</v>
      </c>
      <c r="G1728" s="682"/>
      <c r="H1728" s="682"/>
      <c r="I1728" s="682"/>
      <c r="J1728" s="682"/>
      <c r="K1728" s="682"/>
      <c r="L1728" s="683"/>
      <c r="M1728" s="684"/>
      <c r="N1728" s="758">
        <v>12</v>
      </c>
      <c r="O1728" s="991">
        <v>12</v>
      </c>
      <c r="P1728" s="991">
        <f t="shared" si="169"/>
        <v>0</v>
      </c>
      <c r="Q1728" s="787"/>
      <c r="R1728" s="873">
        <v>3830</v>
      </c>
      <c r="S1728" s="760">
        <f t="shared" si="168"/>
        <v>45960</v>
      </c>
      <c r="T1728" s="786"/>
      <c r="U1728" s="960"/>
      <c r="W1728" s="686"/>
    </row>
    <row r="1729" spans="1:23" ht="21" customHeight="1">
      <c r="B1729" s="686" t="s">
        <v>2092</v>
      </c>
      <c r="C1729" s="782" t="s">
        <v>2092</v>
      </c>
      <c r="D1729" s="783" t="s">
        <v>826</v>
      </c>
      <c r="E1729" s="784" t="s">
        <v>826</v>
      </c>
      <c r="F1729" s="681" t="s">
        <v>623</v>
      </c>
      <c r="G1729" s="682"/>
      <c r="H1729" s="682"/>
      <c r="I1729" s="682"/>
      <c r="J1729" s="682"/>
      <c r="K1729" s="682"/>
      <c r="L1729" s="683">
        <v>6300</v>
      </c>
      <c r="M1729" s="684"/>
      <c r="N1729" s="758">
        <v>1</v>
      </c>
      <c r="O1729" s="991">
        <v>1</v>
      </c>
      <c r="P1729" s="991">
        <f t="shared" si="169"/>
        <v>0</v>
      </c>
      <c r="Q1729" s="787"/>
      <c r="R1729" s="873">
        <v>775062</v>
      </c>
      <c r="S1729" s="760">
        <f t="shared" si="168"/>
        <v>775062</v>
      </c>
      <c r="T1729" s="786"/>
      <c r="U1729" s="960"/>
      <c r="W1729" s="686"/>
    </row>
    <row r="1730" spans="1:23" ht="21" customHeight="1">
      <c r="A1730" s="686" t="s">
        <v>1363</v>
      </c>
      <c r="B1730" s="686" t="s">
        <v>2092</v>
      </c>
      <c r="C1730" s="782" t="s">
        <v>2092</v>
      </c>
      <c r="D1730" s="783" t="s">
        <v>2079</v>
      </c>
      <c r="E1730" s="784" t="s">
        <v>814</v>
      </c>
      <c r="F1730" s="681">
        <v>6</v>
      </c>
      <c r="G1730" s="682"/>
      <c r="H1730" s="682">
        <v>50</v>
      </c>
      <c r="I1730" s="682"/>
      <c r="J1730" s="682"/>
      <c r="K1730" s="682"/>
      <c r="L1730" s="683">
        <v>2000</v>
      </c>
      <c r="M1730" s="684"/>
      <c r="N1730" s="758">
        <v>2</v>
      </c>
      <c r="O1730" s="991">
        <v>2</v>
      </c>
      <c r="P1730" s="991">
        <f t="shared" si="169"/>
        <v>0</v>
      </c>
      <c r="Q1730" s="785">
        <f>L1730/1000*N1730*T1730</f>
        <v>9.44</v>
      </c>
      <c r="R1730" s="873">
        <v>1020</v>
      </c>
      <c r="S1730" s="760">
        <f>Q1730*R1730</f>
        <v>9628.7999999999993</v>
      </c>
      <c r="T1730" s="791">
        <v>2.36</v>
      </c>
      <c r="U1730" s="960"/>
      <c r="W1730" s="686"/>
    </row>
    <row r="1731" spans="1:23" ht="21" customHeight="1">
      <c r="A1731" s="686" t="s">
        <v>1401</v>
      </c>
      <c r="B1731" s="686" t="s">
        <v>2092</v>
      </c>
      <c r="C1731" s="782" t="s">
        <v>2092</v>
      </c>
      <c r="D1731" s="783" t="s">
        <v>808</v>
      </c>
      <c r="E1731" s="784" t="s">
        <v>798</v>
      </c>
      <c r="F1731" s="681" t="s">
        <v>330</v>
      </c>
      <c r="G1731" s="682"/>
      <c r="H1731" s="682">
        <v>50</v>
      </c>
      <c r="I1731" s="682"/>
      <c r="J1731" s="682"/>
      <c r="K1731" s="682"/>
      <c r="L1731" s="683"/>
      <c r="M1731" s="684"/>
      <c r="N1731" s="758">
        <v>4</v>
      </c>
      <c r="O1731" s="991">
        <v>4</v>
      </c>
      <c r="P1731" s="991">
        <f t="shared" si="169"/>
        <v>0</v>
      </c>
      <c r="Q1731" s="787"/>
      <c r="R1731" s="873">
        <v>171.6</v>
      </c>
      <c r="S1731" s="760">
        <f>N1731*R1731</f>
        <v>686.4</v>
      </c>
      <c r="T1731" s="786"/>
      <c r="U1731" s="960"/>
      <c r="W1731" s="686"/>
    </row>
    <row r="1732" spans="1:23" ht="21" customHeight="1">
      <c r="A1732" s="686" t="s">
        <v>1328</v>
      </c>
      <c r="B1732" s="686" t="s">
        <v>2092</v>
      </c>
      <c r="C1732" s="782" t="s">
        <v>2092</v>
      </c>
      <c r="D1732" s="783" t="s">
        <v>799</v>
      </c>
      <c r="E1732" s="784" t="s">
        <v>799</v>
      </c>
      <c r="F1732" s="681" t="s">
        <v>330</v>
      </c>
      <c r="G1732" s="682"/>
      <c r="H1732" s="682"/>
      <c r="I1732" s="682"/>
      <c r="J1732" s="682"/>
      <c r="K1732" s="682"/>
      <c r="L1732" s="683"/>
      <c r="M1732" s="684"/>
      <c r="N1732" s="758">
        <v>12</v>
      </c>
      <c r="O1732" s="991">
        <v>12</v>
      </c>
      <c r="P1732" s="991">
        <f t="shared" si="169"/>
        <v>0</v>
      </c>
      <c r="Q1732" s="787"/>
      <c r="R1732" s="873">
        <v>41.2</v>
      </c>
      <c r="S1732" s="760">
        <f>N1732*R1732</f>
        <v>494.40000000000003</v>
      </c>
      <c r="T1732" s="786"/>
      <c r="U1732" s="960"/>
      <c r="W1732" s="686"/>
    </row>
    <row r="1733" spans="1:23" ht="21" customHeight="1">
      <c r="A1733" s="686" t="s">
        <v>1326</v>
      </c>
      <c r="B1733" s="686" t="s">
        <v>2092</v>
      </c>
      <c r="C1733" s="782" t="s">
        <v>2092</v>
      </c>
      <c r="D1733" s="783" t="s">
        <v>2057</v>
      </c>
      <c r="E1733" s="784" t="s">
        <v>2057</v>
      </c>
      <c r="F1733" s="681" t="s">
        <v>330</v>
      </c>
      <c r="G1733" s="682"/>
      <c r="H1733" s="682"/>
      <c r="I1733" s="682"/>
      <c r="J1733" s="682"/>
      <c r="K1733" s="682"/>
      <c r="L1733" s="683"/>
      <c r="M1733" s="684"/>
      <c r="N1733" s="758">
        <v>16</v>
      </c>
      <c r="O1733" s="991">
        <v>16</v>
      </c>
      <c r="P1733" s="991">
        <f t="shared" si="169"/>
        <v>0</v>
      </c>
      <c r="Q1733" s="787"/>
      <c r="R1733" s="873">
        <v>22.9</v>
      </c>
      <c r="S1733" s="760">
        <f>N1733*R1733</f>
        <v>366.4</v>
      </c>
      <c r="T1733" s="786"/>
      <c r="U1733" s="960"/>
      <c r="W1733" s="686"/>
    </row>
    <row r="1734" spans="1:23" ht="21" customHeight="1">
      <c r="A1734" s="686" t="s">
        <v>1233</v>
      </c>
      <c r="B1734" s="686" t="s">
        <v>2092</v>
      </c>
      <c r="C1734" s="782" t="s">
        <v>2092</v>
      </c>
      <c r="D1734" s="783" t="s">
        <v>2058</v>
      </c>
      <c r="E1734" s="784" t="s">
        <v>2058</v>
      </c>
      <c r="F1734" s="681" t="s">
        <v>330</v>
      </c>
      <c r="G1734" s="682"/>
      <c r="H1734" s="682"/>
      <c r="I1734" s="682"/>
      <c r="J1734" s="682"/>
      <c r="K1734" s="682"/>
      <c r="L1734" s="683"/>
      <c r="M1734" s="684"/>
      <c r="N1734" s="758">
        <v>4</v>
      </c>
      <c r="O1734" s="991">
        <v>4</v>
      </c>
      <c r="P1734" s="991">
        <f t="shared" si="169"/>
        <v>0</v>
      </c>
      <c r="Q1734" s="787"/>
      <c r="R1734" s="873">
        <v>14</v>
      </c>
      <c r="S1734" s="760">
        <f>N1734*R1734</f>
        <v>56</v>
      </c>
      <c r="T1734" s="786"/>
      <c r="U1734" s="960"/>
      <c r="W1734" s="686"/>
    </row>
    <row r="1735" spans="1:23" ht="21" customHeight="1">
      <c r="A1735" s="686" t="s">
        <v>1324</v>
      </c>
      <c r="B1735" s="686" t="s">
        <v>2093</v>
      </c>
      <c r="C1735" s="782" t="s">
        <v>2093</v>
      </c>
      <c r="D1735" s="783" t="s">
        <v>2094</v>
      </c>
      <c r="E1735" s="784" t="s">
        <v>795</v>
      </c>
      <c r="F1735" s="681">
        <v>16</v>
      </c>
      <c r="G1735" s="682"/>
      <c r="H1735" s="682">
        <v>180</v>
      </c>
      <c r="I1735" s="682"/>
      <c r="J1735" s="682"/>
      <c r="K1735" s="682"/>
      <c r="L1735" s="683">
        <v>220</v>
      </c>
      <c r="M1735" s="684"/>
      <c r="N1735" s="758">
        <v>2</v>
      </c>
      <c r="O1735" s="991">
        <v>2</v>
      </c>
      <c r="P1735" s="991">
        <f t="shared" si="169"/>
        <v>0</v>
      </c>
      <c r="Q1735" s="785">
        <f>F1735*H1735*L1735*0.00000785*N1735</f>
        <v>9.947519999999999</v>
      </c>
      <c r="R1735" s="873">
        <v>1044</v>
      </c>
      <c r="S1735" s="760">
        <f>Q1735*R1735</f>
        <v>10385.210879999999</v>
      </c>
      <c r="T1735" s="786"/>
      <c r="U1735" s="960"/>
      <c r="W1735" s="686"/>
    </row>
    <row r="1736" spans="1:23" ht="21" customHeight="1">
      <c r="A1736" s="686" t="s">
        <v>1222</v>
      </c>
      <c r="B1736" s="686" t="s">
        <v>2093</v>
      </c>
      <c r="C1736" s="782" t="s">
        <v>2093</v>
      </c>
      <c r="D1736" s="783" t="s">
        <v>2094</v>
      </c>
      <c r="E1736" s="784" t="s">
        <v>797</v>
      </c>
      <c r="F1736" s="681">
        <v>50</v>
      </c>
      <c r="G1736" s="682"/>
      <c r="H1736" s="682"/>
      <c r="I1736" s="682"/>
      <c r="J1736" s="682"/>
      <c r="K1736" s="682"/>
      <c r="L1736" s="683">
        <v>130</v>
      </c>
      <c r="M1736" s="684"/>
      <c r="N1736" s="758">
        <v>4</v>
      </c>
      <c r="O1736" s="991">
        <v>4</v>
      </c>
      <c r="P1736" s="991">
        <f t="shared" si="169"/>
        <v>0</v>
      </c>
      <c r="Q1736" s="785">
        <f>3.14156295*(F1736/2)^2*L1736*0.00000785*N1736</f>
        <v>8.014912476187499</v>
      </c>
      <c r="R1736" s="873">
        <v>990</v>
      </c>
      <c r="S1736" s="760">
        <f>Q1736*R1736</f>
        <v>7934.763351425624</v>
      </c>
      <c r="T1736" s="786"/>
      <c r="U1736" s="960"/>
      <c r="W1736" s="686"/>
    </row>
    <row r="1737" spans="1:23" ht="21" customHeight="1">
      <c r="A1737" s="686" t="s">
        <v>1303</v>
      </c>
      <c r="B1737" s="686" t="s">
        <v>2093</v>
      </c>
      <c r="C1737" s="782" t="s">
        <v>2093</v>
      </c>
      <c r="D1737" s="783" t="s">
        <v>2094</v>
      </c>
      <c r="E1737" s="784" t="s">
        <v>798</v>
      </c>
      <c r="F1737" s="681" t="s">
        <v>330</v>
      </c>
      <c r="G1737" s="682"/>
      <c r="H1737" s="682">
        <v>35</v>
      </c>
      <c r="I1737" s="682"/>
      <c r="J1737" s="682"/>
      <c r="K1737" s="682"/>
      <c r="L1737" s="683"/>
      <c r="M1737" s="684"/>
      <c r="N1737" s="758">
        <v>8</v>
      </c>
      <c r="O1737" s="991">
        <v>8</v>
      </c>
      <c r="P1737" s="991">
        <f t="shared" si="169"/>
        <v>0</v>
      </c>
      <c r="Q1737" s="787"/>
      <c r="R1737" s="873">
        <v>463</v>
      </c>
      <c r="S1737" s="760">
        <f>N1737*R1737</f>
        <v>3704</v>
      </c>
      <c r="T1737" s="786"/>
      <c r="U1737" s="960"/>
      <c r="W1737" s="686"/>
    </row>
    <row r="1738" spans="1:23" ht="21" customHeight="1">
      <c r="A1738" s="686" t="s">
        <v>1233</v>
      </c>
      <c r="B1738" s="686" t="s">
        <v>2093</v>
      </c>
      <c r="C1738" s="782" t="s">
        <v>2093</v>
      </c>
      <c r="D1738" s="783" t="s">
        <v>2094</v>
      </c>
      <c r="E1738" s="784" t="s">
        <v>800</v>
      </c>
      <c r="F1738" s="681" t="s">
        <v>330</v>
      </c>
      <c r="G1738" s="682"/>
      <c r="H1738" s="682"/>
      <c r="I1738" s="682"/>
      <c r="J1738" s="682"/>
      <c r="K1738" s="682"/>
      <c r="L1738" s="683"/>
      <c r="M1738" s="684"/>
      <c r="N1738" s="758">
        <v>8</v>
      </c>
      <c r="O1738" s="991">
        <v>8</v>
      </c>
      <c r="P1738" s="991">
        <f t="shared" si="169"/>
        <v>0</v>
      </c>
      <c r="Q1738" s="787"/>
      <c r="R1738" s="873">
        <v>14</v>
      </c>
      <c r="S1738" s="760">
        <f>N1738*R1738</f>
        <v>112</v>
      </c>
      <c r="T1738" s="786"/>
      <c r="U1738" s="960"/>
      <c r="W1738" s="686"/>
    </row>
    <row r="1739" spans="1:23" ht="21" customHeight="1">
      <c r="A1739" s="686" t="s">
        <v>1326</v>
      </c>
      <c r="B1739" s="686" t="s">
        <v>2093</v>
      </c>
      <c r="C1739" s="782" t="s">
        <v>2093</v>
      </c>
      <c r="D1739" s="783" t="s">
        <v>2094</v>
      </c>
      <c r="E1739" s="784" t="s">
        <v>801</v>
      </c>
      <c r="F1739" s="681" t="s">
        <v>330</v>
      </c>
      <c r="G1739" s="682"/>
      <c r="H1739" s="682"/>
      <c r="I1739" s="682"/>
      <c r="J1739" s="682"/>
      <c r="K1739" s="682"/>
      <c r="L1739" s="683"/>
      <c r="M1739" s="684"/>
      <c r="N1739" s="758">
        <v>8</v>
      </c>
      <c r="O1739" s="991">
        <v>8</v>
      </c>
      <c r="P1739" s="991">
        <f t="shared" si="169"/>
        <v>0</v>
      </c>
      <c r="Q1739" s="787"/>
      <c r="R1739" s="873">
        <v>22.9</v>
      </c>
      <c r="S1739" s="760">
        <f>N1739*R1739</f>
        <v>183.2</v>
      </c>
      <c r="T1739" s="786"/>
      <c r="U1739" s="960"/>
      <c r="W1739" s="686"/>
    </row>
    <row r="1740" spans="1:23" ht="21" customHeight="1">
      <c r="A1740" s="686" t="s">
        <v>1336</v>
      </c>
      <c r="B1740" s="686" t="s">
        <v>2093</v>
      </c>
      <c r="C1740" s="782" t="s">
        <v>2093</v>
      </c>
      <c r="D1740" s="783" t="s">
        <v>2094</v>
      </c>
      <c r="E1740" s="784" t="s">
        <v>816</v>
      </c>
      <c r="F1740" s="681" t="s">
        <v>330</v>
      </c>
      <c r="G1740" s="682"/>
      <c r="H1740" s="682"/>
      <c r="I1740" s="682"/>
      <c r="J1740" s="682"/>
      <c r="K1740" s="682"/>
      <c r="L1740" s="683">
        <v>100</v>
      </c>
      <c r="M1740" s="684"/>
      <c r="N1740" s="758">
        <v>4</v>
      </c>
      <c r="O1740" s="991">
        <v>4</v>
      </c>
      <c r="P1740" s="991">
        <f t="shared" si="169"/>
        <v>0</v>
      </c>
      <c r="Q1740" s="792">
        <f>L1740/1000*N1740</f>
        <v>0.4</v>
      </c>
      <c r="R1740" s="873">
        <v>1785</v>
      </c>
      <c r="S1740" s="760">
        <f>Q1740*R1740</f>
        <v>714</v>
      </c>
      <c r="T1740" s="786"/>
      <c r="U1740" s="960"/>
      <c r="W1740" s="686"/>
    </row>
    <row r="1741" spans="1:23" ht="21" customHeight="1">
      <c r="A1741" s="686" t="s">
        <v>1324</v>
      </c>
      <c r="B1741" s="686" t="s">
        <v>2093</v>
      </c>
      <c r="C1741" s="782" t="s">
        <v>2093</v>
      </c>
      <c r="D1741" s="783" t="s">
        <v>2095</v>
      </c>
      <c r="E1741" s="784" t="s">
        <v>795</v>
      </c>
      <c r="F1741" s="681">
        <v>16</v>
      </c>
      <c r="G1741" s="682"/>
      <c r="H1741" s="682">
        <v>100</v>
      </c>
      <c r="I1741" s="682"/>
      <c r="J1741" s="682"/>
      <c r="K1741" s="682"/>
      <c r="L1741" s="683">
        <v>310</v>
      </c>
      <c r="M1741" s="684"/>
      <c r="N1741" s="758">
        <v>2</v>
      </c>
      <c r="O1741" s="991">
        <v>2</v>
      </c>
      <c r="P1741" s="991">
        <f t="shared" si="169"/>
        <v>0</v>
      </c>
      <c r="Q1741" s="785">
        <f>F1741*H1741*L1741*0.00000785*N1741</f>
        <v>7.7871999999999995</v>
      </c>
      <c r="R1741" s="873">
        <v>1044</v>
      </c>
      <c r="S1741" s="760">
        <f>Q1741*R1741</f>
        <v>8129.8367999999991</v>
      </c>
      <c r="T1741" s="786"/>
      <c r="U1741" s="960"/>
      <c r="W1741" s="686"/>
    </row>
    <row r="1742" spans="1:23" ht="21" customHeight="1">
      <c r="A1742" s="686" t="s">
        <v>1222</v>
      </c>
      <c r="B1742" s="686" t="s">
        <v>2093</v>
      </c>
      <c r="C1742" s="782" t="s">
        <v>2093</v>
      </c>
      <c r="D1742" s="783" t="s">
        <v>2095</v>
      </c>
      <c r="E1742" s="784" t="s">
        <v>797</v>
      </c>
      <c r="F1742" s="681">
        <v>50</v>
      </c>
      <c r="G1742" s="682"/>
      <c r="H1742" s="682"/>
      <c r="I1742" s="682"/>
      <c r="J1742" s="682"/>
      <c r="K1742" s="682"/>
      <c r="L1742" s="683">
        <v>100</v>
      </c>
      <c r="M1742" s="684"/>
      <c r="N1742" s="758">
        <v>4</v>
      </c>
      <c r="O1742" s="991">
        <v>4</v>
      </c>
      <c r="P1742" s="991">
        <f t="shared" si="169"/>
        <v>0</v>
      </c>
      <c r="Q1742" s="785">
        <f>3.14156295*(F1742/2)^2*L1742*0.00000785*N1742</f>
        <v>6.1653172893749986</v>
      </c>
      <c r="R1742" s="873">
        <v>990</v>
      </c>
      <c r="S1742" s="760">
        <f>Q1742*R1742</f>
        <v>6103.6641164812481</v>
      </c>
      <c r="T1742" s="786"/>
      <c r="U1742" s="960"/>
      <c r="W1742" s="686"/>
    </row>
    <row r="1743" spans="1:23" ht="21" customHeight="1">
      <c r="A1743" s="686" t="s">
        <v>1303</v>
      </c>
      <c r="B1743" s="686" t="s">
        <v>2093</v>
      </c>
      <c r="C1743" s="782" t="s">
        <v>2093</v>
      </c>
      <c r="D1743" s="783" t="s">
        <v>2095</v>
      </c>
      <c r="E1743" s="784" t="s">
        <v>798</v>
      </c>
      <c r="F1743" s="681" t="s">
        <v>330</v>
      </c>
      <c r="G1743" s="682"/>
      <c r="H1743" s="682">
        <v>35</v>
      </c>
      <c r="I1743" s="682"/>
      <c r="J1743" s="682"/>
      <c r="K1743" s="682"/>
      <c r="L1743" s="683"/>
      <c r="M1743" s="684"/>
      <c r="N1743" s="758">
        <v>8</v>
      </c>
      <c r="O1743" s="991">
        <v>8</v>
      </c>
      <c r="P1743" s="991">
        <f t="shared" si="169"/>
        <v>0</v>
      </c>
      <c r="Q1743" s="787"/>
      <c r="R1743" s="873">
        <v>463</v>
      </c>
      <c r="S1743" s="760">
        <f>N1743*R1743</f>
        <v>3704</v>
      </c>
      <c r="T1743" s="786"/>
      <c r="U1743" s="960"/>
      <c r="W1743" s="686"/>
    </row>
    <row r="1744" spans="1:23" ht="21" customHeight="1">
      <c r="A1744" s="686" t="s">
        <v>1233</v>
      </c>
      <c r="B1744" s="686" t="s">
        <v>2093</v>
      </c>
      <c r="C1744" s="782" t="s">
        <v>2093</v>
      </c>
      <c r="D1744" s="783" t="s">
        <v>2095</v>
      </c>
      <c r="E1744" s="784" t="s">
        <v>800</v>
      </c>
      <c r="F1744" s="681" t="s">
        <v>330</v>
      </c>
      <c r="G1744" s="682"/>
      <c r="H1744" s="682"/>
      <c r="I1744" s="682"/>
      <c r="J1744" s="682"/>
      <c r="K1744" s="682"/>
      <c r="L1744" s="683"/>
      <c r="M1744" s="684"/>
      <c r="N1744" s="758">
        <v>8</v>
      </c>
      <c r="O1744" s="991">
        <v>8</v>
      </c>
      <c r="P1744" s="991">
        <f t="shared" si="169"/>
        <v>0</v>
      </c>
      <c r="Q1744" s="787"/>
      <c r="R1744" s="873">
        <v>14</v>
      </c>
      <c r="S1744" s="760">
        <f>N1744*R1744</f>
        <v>112</v>
      </c>
      <c r="T1744" s="786"/>
      <c r="U1744" s="960"/>
      <c r="W1744" s="686"/>
    </row>
    <row r="1745" spans="1:23" ht="21" customHeight="1">
      <c r="A1745" s="686" t="s">
        <v>1326</v>
      </c>
      <c r="B1745" s="686" t="s">
        <v>2093</v>
      </c>
      <c r="C1745" s="782" t="s">
        <v>2093</v>
      </c>
      <c r="D1745" s="783" t="s">
        <v>2095</v>
      </c>
      <c r="E1745" s="784" t="s">
        <v>801</v>
      </c>
      <c r="F1745" s="681" t="s">
        <v>330</v>
      </c>
      <c r="G1745" s="682"/>
      <c r="H1745" s="682"/>
      <c r="I1745" s="682"/>
      <c r="J1745" s="682"/>
      <c r="K1745" s="682"/>
      <c r="L1745" s="683"/>
      <c r="M1745" s="684"/>
      <c r="N1745" s="758">
        <v>8</v>
      </c>
      <c r="O1745" s="991">
        <v>8</v>
      </c>
      <c r="P1745" s="991">
        <f t="shared" si="169"/>
        <v>0</v>
      </c>
      <c r="Q1745" s="787"/>
      <c r="R1745" s="873">
        <v>22.9</v>
      </c>
      <c r="S1745" s="760">
        <f>N1745*R1745</f>
        <v>183.2</v>
      </c>
      <c r="T1745" s="786"/>
      <c r="U1745" s="960"/>
      <c r="W1745" s="686"/>
    </row>
    <row r="1746" spans="1:23" ht="21" customHeight="1">
      <c r="A1746" s="686" t="s">
        <v>1349</v>
      </c>
      <c r="B1746" s="686" t="s">
        <v>2093</v>
      </c>
      <c r="C1746" s="782" t="s">
        <v>2093</v>
      </c>
      <c r="D1746" s="783" t="s">
        <v>2079</v>
      </c>
      <c r="E1746" s="784" t="s">
        <v>795</v>
      </c>
      <c r="F1746" s="681">
        <v>3</v>
      </c>
      <c r="G1746" s="682"/>
      <c r="H1746" s="682">
        <v>130</v>
      </c>
      <c r="I1746" s="682"/>
      <c r="J1746" s="682"/>
      <c r="K1746" s="682"/>
      <c r="L1746" s="683">
        <v>900</v>
      </c>
      <c r="M1746" s="684"/>
      <c r="N1746" s="758">
        <v>4</v>
      </c>
      <c r="O1746" s="991">
        <v>4</v>
      </c>
      <c r="P1746" s="991">
        <f t="shared" si="169"/>
        <v>0</v>
      </c>
      <c r="Q1746" s="785">
        <f>F1746*H1746*L1746*0.00000785*N1746</f>
        <v>11.0214</v>
      </c>
      <c r="R1746" s="873">
        <v>939</v>
      </c>
      <c r="S1746" s="760">
        <f>Q1746*R1746</f>
        <v>10349.0946</v>
      </c>
      <c r="T1746" s="786"/>
      <c r="U1746" s="960"/>
      <c r="W1746" s="686"/>
    </row>
    <row r="1747" spans="1:23" ht="21" customHeight="1">
      <c r="A1747" s="686" t="s">
        <v>1401</v>
      </c>
      <c r="B1747" s="686" t="s">
        <v>2093</v>
      </c>
      <c r="C1747" s="782" t="s">
        <v>2093</v>
      </c>
      <c r="D1747" s="783" t="s">
        <v>808</v>
      </c>
      <c r="E1747" s="784" t="s">
        <v>798</v>
      </c>
      <c r="F1747" s="681" t="s">
        <v>330</v>
      </c>
      <c r="G1747" s="682"/>
      <c r="H1747" s="682">
        <v>50</v>
      </c>
      <c r="I1747" s="682"/>
      <c r="J1747" s="682"/>
      <c r="K1747" s="682"/>
      <c r="L1747" s="683"/>
      <c r="M1747" s="684"/>
      <c r="N1747" s="758">
        <v>4</v>
      </c>
      <c r="O1747" s="991">
        <v>4</v>
      </c>
      <c r="P1747" s="991">
        <f t="shared" si="169"/>
        <v>0</v>
      </c>
      <c r="Q1747" s="787"/>
      <c r="R1747" s="873">
        <v>171.6</v>
      </c>
      <c r="S1747" s="760">
        <f>N1747*R1747</f>
        <v>686.4</v>
      </c>
      <c r="T1747" s="786"/>
      <c r="U1747" s="960"/>
      <c r="W1747" s="686"/>
    </row>
    <row r="1748" spans="1:23" ht="21" customHeight="1">
      <c r="A1748" s="686" t="s">
        <v>1328</v>
      </c>
      <c r="B1748" s="686" t="s">
        <v>2093</v>
      </c>
      <c r="C1748" s="782" t="s">
        <v>2093</v>
      </c>
      <c r="D1748" s="783" t="s">
        <v>799</v>
      </c>
      <c r="E1748" s="784" t="s">
        <v>799</v>
      </c>
      <c r="F1748" s="681" t="s">
        <v>330</v>
      </c>
      <c r="G1748" s="682"/>
      <c r="H1748" s="682"/>
      <c r="I1748" s="682"/>
      <c r="J1748" s="682"/>
      <c r="K1748" s="682"/>
      <c r="L1748" s="683"/>
      <c r="M1748" s="684"/>
      <c r="N1748" s="758">
        <v>12</v>
      </c>
      <c r="O1748" s="991">
        <v>12</v>
      </c>
      <c r="P1748" s="991">
        <f t="shared" si="169"/>
        <v>0</v>
      </c>
      <c r="Q1748" s="787"/>
      <c r="R1748" s="873">
        <v>41.2</v>
      </c>
      <c r="S1748" s="760">
        <f>N1748*R1748</f>
        <v>494.40000000000003</v>
      </c>
      <c r="T1748" s="786"/>
      <c r="U1748" s="960"/>
      <c r="W1748" s="686"/>
    </row>
    <row r="1749" spans="1:23" ht="21" customHeight="1">
      <c r="A1749" s="686" t="s">
        <v>1326</v>
      </c>
      <c r="B1749" s="686" t="s">
        <v>2093</v>
      </c>
      <c r="C1749" s="782" t="s">
        <v>2093</v>
      </c>
      <c r="D1749" s="783" t="s">
        <v>2057</v>
      </c>
      <c r="E1749" s="784" t="s">
        <v>2057</v>
      </c>
      <c r="F1749" s="681" t="s">
        <v>330</v>
      </c>
      <c r="G1749" s="682"/>
      <c r="H1749" s="682"/>
      <c r="I1749" s="682"/>
      <c r="J1749" s="682"/>
      <c r="K1749" s="682"/>
      <c r="L1749" s="683"/>
      <c r="M1749" s="684"/>
      <c r="N1749" s="758">
        <v>16</v>
      </c>
      <c r="O1749" s="991">
        <v>16</v>
      </c>
      <c r="P1749" s="991">
        <f t="shared" si="169"/>
        <v>0</v>
      </c>
      <c r="Q1749" s="787"/>
      <c r="R1749" s="873">
        <v>22.9</v>
      </c>
      <c r="S1749" s="760">
        <f>N1749*R1749</f>
        <v>366.4</v>
      </c>
      <c r="T1749" s="786"/>
      <c r="U1749" s="960"/>
      <c r="W1749" s="686"/>
    </row>
    <row r="1750" spans="1:23" ht="21" customHeight="1">
      <c r="A1750" s="686" t="s">
        <v>1233</v>
      </c>
      <c r="B1750" s="686" t="s">
        <v>2093</v>
      </c>
      <c r="C1750" s="782" t="s">
        <v>2093</v>
      </c>
      <c r="D1750" s="783" t="s">
        <v>2058</v>
      </c>
      <c r="E1750" s="784" t="s">
        <v>2058</v>
      </c>
      <c r="F1750" s="681" t="s">
        <v>330</v>
      </c>
      <c r="G1750" s="682"/>
      <c r="H1750" s="682"/>
      <c r="I1750" s="682"/>
      <c r="J1750" s="682"/>
      <c r="K1750" s="682"/>
      <c r="L1750" s="683"/>
      <c r="M1750" s="684"/>
      <c r="N1750" s="758">
        <v>4</v>
      </c>
      <c r="O1750" s="991">
        <v>4</v>
      </c>
      <c r="P1750" s="991">
        <f t="shared" si="169"/>
        <v>0</v>
      </c>
      <c r="Q1750" s="787"/>
      <c r="R1750" s="873">
        <v>14</v>
      </c>
      <c r="S1750" s="760">
        <f>N1750*R1750</f>
        <v>56</v>
      </c>
      <c r="T1750" s="786"/>
      <c r="U1750" s="960"/>
      <c r="W1750" s="686"/>
    </row>
    <row r="1751" spans="1:23" ht="21" customHeight="1">
      <c r="A1751" s="686" t="s">
        <v>1417</v>
      </c>
      <c r="B1751" s="686" t="s">
        <v>2093</v>
      </c>
      <c r="C1751" s="782" t="s">
        <v>2093</v>
      </c>
      <c r="D1751" s="783" t="s">
        <v>826</v>
      </c>
      <c r="E1751" s="784" t="s">
        <v>826</v>
      </c>
      <c r="F1751" s="681" t="s">
        <v>621</v>
      </c>
      <c r="G1751" s="682"/>
      <c r="H1751" s="682"/>
      <c r="I1751" s="682"/>
      <c r="J1751" s="682"/>
      <c r="K1751" s="682"/>
      <c r="L1751" s="683">
        <v>3720</v>
      </c>
      <c r="M1751" s="684"/>
      <c r="N1751" s="758">
        <v>2</v>
      </c>
      <c r="O1751" s="991">
        <v>2</v>
      </c>
      <c r="P1751" s="991">
        <f t="shared" si="169"/>
        <v>0</v>
      </c>
      <c r="Q1751" s="787"/>
      <c r="R1751" s="873">
        <v>26220</v>
      </c>
      <c r="S1751" s="760">
        <f>L1751*(R1751/304.8)*N1751</f>
        <v>640015.74803149607</v>
      </c>
      <c r="T1751" s="786"/>
      <c r="U1751" s="960"/>
      <c r="W1751" s="686"/>
    </row>
    <row r="1752" spans="1:23" ht="21" customHeight="1">
      <c r="B1752" s="686" t="s">
        <v>2093</v>
      </c>
      <c r="C1752" s="782" t="s">
        <v>2093</v>
      </c>
      <c r="D1752" s="783" t="s">
        <v>1832</v>
      </c>
      <c r="E1752" s="784" t="s">
        <v>805</v>
      </c>
      <c r="F1752" s="681" t="s">
        <v>624</v>
      </c>
      <c r="G1752" s="682"/>
      <c r="H1752" s="682"/>
      <c r="I1752" s="682"/>
      <c r="J1752" s="682"/>
      <c r="K1752" s="682"/>
      <c r="L1752" s="683"/>
      <c r="M1752" s="684"/>
      <c r="N1752" s="758">
        <v>8</v>
      </c>
      <c r="O1752" s="991">
        <v>8</v>
      </c>
      <c r="P1752" s="991">
        <f t="shared" si="169"/>
        <v>0</v>
      </c>
      <c r="Q1752" s="858" t="s">
        <v>806</v>
      </c>
      <c r="R1752" s="873">
        <v>31250</v>
      </c>
      <c r="S1752" s="760">
        <f>N1752*R1752</f>
        <v>250000</v>
      </c>
      <c r="T1752" s="786"/>
      <c r="U1752" s="960"/>
      <c r="W1752" s="686"/>
    </row>
    <row r="1753" spans="1:23" ht="21" customHeight="1">
      <c r="A1753" s="686" t="s">
        <v>1287</v>
      </c>
      <c r="B1753" s="686" t="s">
        <v>2093</v>
      </c>
      <c r="C1753" s="782" t="s">
        <v>2093</v>
      </c>
      <c r="D1753" s="783" t="s">
        <v>802</v>
      </c>
      <c r="E1753" s="784" t="s">
        <v>802</v>
      </c>
      <c r="F1753" s="681" t="s">
        <v>1532</v>
      </c>
      <c r="G1753" s="682"/>
      <c r="H1753" s="682"/>
      <c r="I1753" s="682"/>
      <c r="J1753" s="682"/>
      <c r="K1753" s="682"/>
      <c r="L1753" s="683"/>
      <c r="M1753" s="684"/>
      <c r="N1753" s="758">
        <v>16</v>
      </c>
      <c r="O1753" s="991">
        <v>16</v>
      </c>
      <c r="P1753" s="991">
        <f t="shared" si="169"/>
        <v>0</v>
      </c>
      <c r="Q1753" s="787"/>
      <c r="R1753" s="873">
        <v>3830</v>
      </c>
      <c r="S1753" s="760">
        <f>N1753*R1753</f>
        <v>61280</v>
      </c>
      <c r="T1753" s="786"/>
      <c r="U1753" s="960"/>
      <c r="W1753" s="686"/>
    </row>
    <row r="1754" spans="1:23" ht="21" customHeight="1">
      <c r="A1754" s="686" t="s">
        <v>1324</v>
      </c>
      <c r="B1754" s="686" t="s">
        <v>1864</v>
      </c>
      <c r="C1754" s="782" t="s">
        <v>1864</v>
      </c>
      <c r="D1754" s="783" t="s">
        <v>2096</v>
      </c>
      <c r="E1754" s="784" t="s">
        <v>795</v>
      </c>
      <c r="F1754" s="681">
        <v>16</v>
      </c>
      <c r="G1754" s="682" t="s">
        <v>227</v>
      </c>
      <c r="H1754" s="682">
        <v>105</v>
      </c>
      <c r="I1754" s="682"/>
      <c r="J1754" s="682"/>
      <c r="K1754" s="682"/>
      <c r="L1754" s="683">
        <v>340</v>
      </c>
      <c r="M1754" s="684"/>
      <c r="N1754" s="758">
        <v>3</v>
      </c>
      <c r="O1754" s="991">
        <v>3</v>
      </c>
      <c r="P1754" s="991">
        <f t="shared" si="169"/>
        <v>0</v>
      </c>
      <c r="Q1754" s="785">
        <f>F1754*H1754*L1754*0.00000785*N1754</f>
        <v>13.451759999999998</v>
      </c>
      <c r="R1754" s="873">
        <v>1044</v>
      </c>
      <c r="S1754" s="760">
        <f>Q1754*R1754</f>
        <v>14043.637439999999</v>
      </c>
      <c r="T1754" s="786"/>
      <c r="U1754" s="960"/>
      <c r="W1754" s="686"/>
    </row>
    <row r="1755" spans="1:23" ht="21" customHeight="1">
      <c r="A1755" s="686" t="s">
        <v>1286</v>
      </c>
      <c r="B1755" s="686" t="s">
        <v>1864</v>
      </c>
      <c r="C1755" s="782" t="s">
        <v>1864</v>
      </c>
      <c r="D1755" s="783" t="s">
        <v>2096</v>
      </c>
      <c r="E1755" s="784" t="s">
        <v>795</v>
      </c>
      <c r="F1755" s="681">
        <v>12</v>
      </c>
      <c r="G1755" s="682" t="s">
        <v>227</v>
      </c>
      <c r="H1755" s="682">
        <v>38</v>
      </c>
      <c r="I1755" s="682"/>
      <c r="J1755" s="682"/>
      <c r="K1755" s="682"/>
      <c r="L1755" s="683">
        <v>30</v>
      </c>
      <c r="M1755" s="684"/>
      <c r="N1755" s="758">
        <v>3</v>
      </c>
      <c r="O1755" s="991">
        <v>3</v>
      </c>
      <c r="P1755" s="991">
        <f t="shared" si="169"/>
        <v>0</v>
      </c>
      <c r="Q1755" s="785">
        <f>F1755*H1755*L1755*0.00000785*N1755</f>
        <v>0.32216400000000001</v>
      </c>
      <c r="R1755" s="873">
        <v>1079</v>
      </c>
      <c r="S1755" s="760">
        <f>Q1755*R1755</f>
        <v>347.61495600000001</v>
      </c>
      <c r="T1755" s="786"/>
      <c r="U1755" s="960"/>
      <c r="W1755" s="686"/>
    </row>
    <row r="1756" spans="1:23" ht="21" customHeight="1">
      <c r="A1756" s="686" t="s">
        <v>1283</v>
      </c>
      <c r="B1756" s="686" t="s">
        <v>1864</v>
      </c>
      <c r="C1756" s="782" t="s">
        <v>1864</v>
      </c>
      <c r="D1756" s="783" t="s">
        <v>2096</v>
      </c>
      <c r="E1756" s="784" t="s">
        <v>797</v>
      </c>
      <c r="F1756" s="681">
        <v>45</v>
      </c>
      <c r="G1756" s="682" t="s">
        <v>227</v>
      </c>
      <c r="H1756" s="682"/>
      <c r="I1756" s="682"/>
      <c r="J1756" s="682"/>
      <c r="K1756" s="682"/>
      <c r="L1756" s="683">
        <v>105</v>
      </c>
      <c r="M1756" s="684"/>
      <c r="N1756" s="758">
        <v>3</v>
      </c>
      <c r="O1756" s="991">
        <v>3</v>
      </c>
      <c r="P1756" s="991">
        <f t="shared" si="169"/>
        <v>0</v>
      </c>
      <c r="Q1756" s="785">
        <f>3.14156295*(F1756/2)^2*L1756*0.00000785*N1756</f>
        <v>3.9327017659600774</v>
      </c>
      <c r="R1756" s="873">
        <v>990</v>
      </c>
      <c r="S1756" s="760">
        <f>Q1756*R1756</f>
        <v>3893.3747483004768</v>
      </c>
      <c r="T1756" s="786"/>
      <c r="U1756" s="960"/>
      <c r="W1756" s="686"/>
    </row>
    <row r="1757" spans="1:23" ht="21" customHeight="1">
      <c r="A1757" s="686" t="s">
        <v>1303</v>
      </c>
      <c r="B1757" s="686" t="s">
        <v>1864</v>
      </c>
      <c r="C1757" s="782" t="s">
        <v>1864</v>
      </c>
      <c r="D1757" s="783" t="s">
        <v>798</v>
      </c>
      <c r="E1757" s="784" t="s">
        <v>798</v>
      </c>
      <c r="F1757" s="681" t="s">
        <v>330</v>
      </c>
      <c r="G1757" s="682" t="s">
        <v>227</v>
      </c>
      <c r="H1757" s="682" t="s">
        <v>357</v>
      </c>
      <c r="I1757" s="682"/>
      <c r="J1757" s="682"/>
      <c r="K1757" s="682"/>
      <c r="L1757" s="683"/>
      <c r="M1757" s="684"/>
      <c r="N1757" s="758">
        <v>12</v>
      </c>
      <c r="O1757" s="991">
        <v>12</v>
      </c>
      <c r="P1757" s="991">
        <f t="shared" si="169"/>
        <v>0</v>
      </c>
      <c r="Q1757" s="787"/>
      <c r="R1757" s="873">
        <v>463</v>
      </c>
      <c r="S1757" s="760">
        <f>N1757*R1757</f>
        <v>5556</v>
      </c>
      <c r="T1757" s="786"/>
      <c r="U1757" s="960"/>
      <c r="W1757" s="686"/>
    </row>
    <row r="1758" spans="1:23" ht="21" customHeight="1">
      <c r="A1758" s="686" t="s">
        <v>1336</v>
      </c>
      <c r="B1758" s="686" t="s">
        <v>1864</v>
      </c>
      <c r="C1758" s="782" t="s">
        <v>1864</v>
      </c>
      <c r="D1758" s="783" t="s">
        <v>1814</v>
      </c>
      <c r="E1758" s="784" t="s">
        <v>816</v>
      </c>
      <c r="F1758" s="681" t="s">
        <v>833</v>
      </c>
      <c r="G1758" s="682" t="s">
        <v>227</v>
      </c>
      <c r="H1758" s="682"/>
      <c r="I1758" s="682"/>
      <c r="J1758" s="682"/>
      <c r="K1758" s="682"/>
      <c r="L1758" s="683">
        <v>150</v>
      </c>
      <c r="M1758" s="684"/>
      <c r="N1758" s="758">
        <v>2</v>
      </c>
      <c r="O1758" s="991">
        <v>2</v>
      </c>
      <c r="P1758" s="991">
        <f t="shared" si="169"/>
        <v>0</v>
      </c>
      <c r="Q1758" s="792">
        <f>L1758/1000*N1758</f>
        <v>0.3</v>
      </c>
      <c r="R1758" s="873">
        <v>1785</v>
      </c>
      <c r="S1758" s="760">
        <f>Q1758*R1758</f>
        <v>535.5</v>
      </c>
      <c r="T1758" s="786"/>
      <c r="U1758" s="960"/>
      <c r="W1758" s="686"/>
    </row>
    <row r="1759" spans="1:23" ht="21" customHeight="1">
      <c r="A1759" s="686" t="s">
        <v>1328</v>
      </c>
      <c r="B1759" s="686" t="s">
        <v>1864</v>
      </c>
      <c r="C1759" s="782" t="s">
        <v>1864</v>
      </c>
      <c r="D1759" s="783" t="s">
        <v>799</v>
      </c>
      <c r="E1759" s="784" t="s">
        <v>799</v>
      </c>
      <c r="F1759" s="681" t="s">
        <v>330</v>
      </c>
      <c r="G1759" s="682"/>
      <c r="H1759" s="682"/>
      <c r="I1759" s="682"/>
      <c r="J1759" s="682"/>
      <c r="K1759" s="682"/>
      <c r="L1759" s="683"/>
      <c r="M1759" s="684"/>
      <c r="N1759" s="758">
        <v>14</v>
      </c>
      <c r="O1759" s="991">
        <v>14</v>
      </c>
      <c r="P1759" s="991">
        <f t="shared" si="169"/>
        <v>0</v>
      </c>
      <c r="Q1759" s="787"/>
      <c r="R1759" s="873">
        <v>41.2</v>
      </c>
      <c r="S1759" s="760">
        <f>N1759*R1759</f>
        <v>576.80000000000007</v>
      </c>
      <c r="T1759" s="786"/>
      <c r="U1759" s="960"/>
      <c r="W1759" s="686"/>
    </row>
    <row r="1760" spans="1:23" ht="21" customHeight="1">
      <c r="A1760" s="686" t="s">
        <v>1233</v>
      </c>
      <c r="B1760" s="686" t="s">
        <v>1864</v>
      </c>
      <c r="C1760" s="782" t="s">
        <v>1864</v>
      </c>
      <c r="D1760" s="783" t="s">
        <v>800</v>
      </c>
      <c r="E1760" s="784" t="s">
        <v>800</v>
      </c>
      <c r="F1760" s="681" t="s">
        <v>330</v>
      </c>
      <c r="G1760" s="682"/>
      <c r="H1760" s="682"/>
      <c r="I1760" s="682"/>
      <c r="J1760" s="682"/>
      <c r="K1760" s="682"/>
      <c r="L1760" s="683"/>
      <c r="M1760" s="684"/>
      <c r="N1760" s="758">
        <v>18</v>
      </c>
      <c r="O1760" s="991">
        <v>18</v>
      </c>
      <c r="P1760" s="991">
        <f t="shared" si="169"/>
        <v>0</v>
      </c>
      <c r="Q1760" s="787"/>
      <c r="R1760" s="873">
        <v>14</v>
      </c>
      <c r="S1760" s="760">
        <f>N1760*R1760</f>
        <v>252</v>
      </c>
      <c r="T1760" s="786"/>
      <c r="U1760" s="960"/>
      <c r="W1760" s="686"/>
    </row>
    <row r="1761" spans="1:23" ht="21" customHeight="1">
      <c r="A1761" s="686" t="s">
        <v>1326</v>
      </c>
      <c r="B1761" s="686" t="s">
        <v>1864</v>
      </c>
      <c r="C1761" s="782" t="s">
        <v>1864</v>
      </c>
      <c r="D1761" s="783" t="s">
        <v>801</v>
      </c>
      <c r="E1761" s="784" t="s">
        <v>801</v>
      </c>
      <c r="F1761" s="681" t="s">
        <v>330</v>
      </c>
      <c r="G1761" s="682"/>
      <c r="H1761" s="682"/>
      <c r="I1761" s="682"/>
      <c r="J1761" s="682"/>
      <c r="K1761" s="682"/>
      <c r="L1761" s="683"/>
      <c r="M1761" s="684"/>
      <c r="N1761" s="758">
        <v>10</v>
      </c>
      <c r="O1761" s="991">
        <v>10</v>
      </c>
      <c r="P1761" s="991">
        <f t="shared" si="169"/>
        <v>0</v>
      </c>
      <c r="Q1761" s="787"/>
      <c r="R1761" s="873">
        <v>22.9</v>
      </c>
      <c r="S1761" s="760">
        <f>N1761*R1761</f>
        <v>229</v>
      </c>
      <c r="T1761" s="786"/>
      <c r="U1761" s="960"/>
      <c r="W1761" s="686"/>
    </row>
    <row r="1762" spans="1:23" ht="21" customHeight="1">
      <c r="A1762" s="686" t="s">
        <v>1324</v>
      </c>
      <c r="B1762" s="686" t="s">
        <v>1864</v>
      </c>
      <c r="C1762" s="782" t="s">
        <v>1864</v>
      </c>
      <c r="D1762" s="783" t="s">
        <v>2080</v>
      </c>
      <c r="E1762" s="784" t="s">
        <v>795</v>
      </c>
      <c r="F1762" s="681">
        <v>16</v>
      </c>
      <c r="G1762" s="682" t="s">
        <v>227</v>
      </c>
      <c r="H1762" s="682">
        <v>76</v>
      </c>
      <c r="I1762" s="682"/>
      <c r="J1762" s="682"/>
      <c r="K1762" s="682"/>
      <c r="L1762" s="683">
        <v>140</v>
      </c>
      <c r="M1762" s="684"/>
      <c r="N1762" s="758">
        <v>3</v>
      </c>
      <c r="O1762" s="991">
        <v>3</v>
      </c>
      <c r="P1762" s="991">
        <f t="shared" si="169"/>
        <v>0</v>
      </c>
      <c r="Q1762" s="785">
        <f>F1762*H1762*L1762*0.00000785*N1762</f>
        <v>4.0091519999999994</v>
      </c>
      <c r="R1762" s="873">
        <v>1044</v>
      </c>
      <c r="S1762" s="760">
        <f>Q1762*R1762</f>
        <v>4185.5546879999993</v>
      </c>
      <c r="T1762" s="786"/>
      <c r="U1762" s="960"/>
      <c r="W1762" s="686"/>
    </row>
    <row r="1763" spans="1:23" ht="21" customHeight="1">
      <c r="A1763" s="686" t="s">
        <v>1286</v>
      </c>
      <c r="B1763" s="686" t="s">
        <v>1864</v>
      </c>
      <c r="C1763" s="782" t="s">
        <v>1864</v>
      </c>
      <c r="D1763" s="783" t="s">
        <v>2080</v>
      </c>
      <c r="E1763" s="784" t="s">
        <v>795</v>
      </c>
      <c r="F1763" s="681">
        <v>12</v>
      </c>
      <c r="G1763" s="682" t="s">
        <v>227</v>
      </c>
      <c r="H1763" s="682">
        <v>38</v>
      </c>
      <c r="I1763" s="682"/>
      <c r="J1763" s="682"/>
      <c r="K1763" s="682"/>
      <c r="L1763" s="683">
        <v>30</v>
      </c>
      <c r="M1763" s="684"/>
      <c r="N1763" s="758">
        <v>3</v>
      </c>
      <c r="O1763" s="991">
        <v>3</v>
      </c>
      <c r="P1763" s="991">
        <f t="shared" si="169"/>
        <v>0</v>
      </c>
      <c r="Q1763" s="785">
        <f>F1763*H1763*L1763*0.00000785*N1763</f>
        <v>0.32216400000000001</v>
      </c>
      <c r="R1763" s="873">
        <v>1079</v>
      </c>
      <c r="S1763" s="760">
        <f>Q1763*R1763</f>
        <v>347.61495600000001</v>
      </c>
      <c r="T1763" s="786"/>
      <c r="U1763" s="960"/>
      <c r="W1763" s="686"/>
    </row>
    <row r="1764" spans="1:23" ht="21" customHeight="1">
      <c r="A1764" s="686" t="s">
        <v>1283</v>
      </c>
      <c r="B1764" s="686" t="s">
        <v>1864</v>
      </c>
      <c r="C1764" s="782" t="s">
        <v>1864</v>
      </c>
      <c r="D1764" s="783" t="s">
        <v>2080</v>
      </c>
      <c r="E1764" s="784" t="s">
        <v>797</v>
      </c>
      <c r="F1764" s="681">
        <v>45</v>
      </c>
      <c r="G1764" s="682" t="s">
        <v>227</v>
      </c>
      <c r="H1764" s="682"/>
      <c r="I1764" s="682"/>
      <c r="J1764" s="682"/>
      <c r="K1764" s="682"/>
      <c r="L1764" s="683">
        <v>105</v>
      </c>
      <c r="M1764" s="684"/>
      <c r="N1764" s="758">
        <v>3</v>
      </c>
      <c r="O1764" s="991">
        <v>3</v>
      </c>
      <c r="P1764" s="991">
        <f t="shared" si="169"/>
        <v>0</v>
      </c>
      <c r="Q1764" s="785">
        <f>3.14156295*(F1764/2)^2*L1764*0.00000785*N1764</f>
        <v>3.9327017659600774</v>
      </c>
      <c r="R1764" s="873">
        <v>990</v>
      </c>
      <c r="S1764" s="760">
        <f>Q1764*R1764</f>
        <v>3893.3747483004768</v>
      </c>
      <c r="T1764" s="786"/>
      <c r="U1764" s="960"/>
      <c r="W1764" s="686"/>
    </row>
    <row r="1765" spans="1:23" ht="21" customHeight="1">
      <c r="A1765" s="686" t="s">
        <v>1303</v>
      </c>
      <c r="B1765" s="686" t="s">
        <v>1864</v>
      </c>
      <c r="C1765" s="782" t="s">
        <v>1864</v>
      </c>
      <c r="D1765" s="783" t="s">
        <v>2080</v>
      </c>
      <c r="E1765" s="784" t="s">
        <v>798</v>
      </c>
      <c r="F1765" s="681" t="s">
        <v>330</v>
      </c>
      <c r="G1765" s="682" t="s">
        <v>227</v>
      </c>
      <c r="H1765" s="682" t="s">
        <v>357</v>
      </c>
      <c r="I1765" s="682"/>
      <c r="J1765" s="682"/>
      <c r="K1765" s="682"/>
      <c r="L1765" s="683"/>
      <c r="M1765" s="684"/>
      <c r="N1765" s="758">
        <v>12</v>
      </c>
      <c r="O1765" s="991">
        <v>12</v>
      </c>
      <c r="P1765" s="991">
        <f t="shared" si="169"/>
        <v>0</v>
      </c>
      <c r="Q1765" s="787"/>
      <c r="R1765" s="873">
        <v>463</v>
      </c>
      <c r="S1765" s="760">
        <f t="shared" ref="S1765:S1770" si="170">N1765*R1765</f>
        <v>5556</v>
      </c>
      <c r="T1765" s="786"/>
      <c r="U1765" s="960"/>
      <c r="W1765" s="686"/>
    </row>
    <row r="1766" spans="1:23" ht="21" customHeight="1">
      <c r="A1766" s="686" t="s">
        <v>1328</v>
      </c>
      <c r="B1766" s="686" t="s">
        <v>1864</v>
      </c>
      <c r="C1766" s="782" t="s">
        <v>1864</v>
      </c>
      <c r="D1766" s="783" t="s">
        <v>2080</v>
      </c>
      <c r="E1766" s="784" t="s">
        <v>799</v>
      </c>
      <c r="F1766" s="681" t="s">
        <v>330</v>
      </c>
      <c r="G1766" s="682"/>
      <c r="H1766" s="682"/>
      <c r="I1766" s="682"/>
      <c r="J1766" s="682"/>
      <c r="K1766" s="682"/>
      <c r="L1766" s="683"/>
      <c r="M1766" s="684"/>
      <c r="N1766" s="758">
        <v>14</v>
      </c>
      <c r="O1766" s="991">
        <v>14</v>
      </c>
      <c r="P1766" s="991">
        <f t="shared" si="169"/>
        <v>0</v>
      </c>
      <c r="Q1766" s="787"/>
      <c r="R1766" s="873">
        <v>41.2</v>
      </c>
      <c r="S1766" s="760">
        <f t="shared" si="170"/>
        <v>576.80000000000007</v>
      </c>
      <c r="T1766" s="786"/>
      <c r="U1766" s="960"/>
      <c r="W1766" s="686"/>
    </row>
    <row r="1767" spans="1:23" ht="21" customHeight="1">
      <c r="A1767" s="686" t="s">
        <v>1233</v>
      </c>
      <c r="B1767" s="686" t="s">
        <v>1864</v>
      </c>
      <c r="C1767" s="782" t="s">
        <v>1864</v>
      </c>
      <c r="D1767" s="783" t="s">
        <v>2080</v>
      </c>
      <c r="E1767" s="784" t="s">
        <v>800</v>
      </c>
      <c r="F1767" s="681" t="s">
        <v>330</v>
      </c>
      <c r="G1767" s="682"/>
      <c r="H1767" s="682"/>
      <c r="I1767" s="682"/>
      <c r="J1767" s="682"/>
      <c r="K1767" s="682"/>
      <c r="L1767" s="683"/>
      <c r="M1767" s="684"/>
      <c r="N1767" s="758">
        <v>18</v>
      </c>
      <c r="O1767" s="991">
        <v>18</v>
      </c>
      <c r="P1767" s="991">
        <f t="shared" si="169"/>
        <v>0</v>
      </c>
      <c r="Q1767" s="787"/>
      <c r="R1767" s="873">
        <v>14</v>
      </c>
      <c r="S1767" s="760">
        <f t="shared" si="170"/>
        <v>252</v>
      </c>
      <c r="T1767" s="786"/>
      <c r="U1767" s="960"/>
      <c r="W1767" s="686"/>
    </row>
    <row r="1768" spans="1:23" ht="21" customHeight="1">
      <c r="A1768" s="686" t="s">
        <v>1326</v>
      </c>
      <c r="B1768" s="686" t="s">
        <v>1864</v>
      </c>
      <c r="C1768" s="782" t="s">
        <v>1864</v>
      </c>
      <c r="D1768" s="783" t="s">
        <v>2080</v>
      </c>
      <c r="E1768" s="784" t="s">
        <v>801</v>
      </c>
      <c r="F1768" s="681" t="s">
        <v>330</v>
      </c>
      <c r="G1768" s="682"/>
      <c r="H1768" s="682"/>
      <c r="I1768" s="682"/>
      <c r="J1768" s="682"/>
      <c r="K1768" s="682"/>
      <c r="L1768" s="683"/>
      <c r="M1768" s="684"/>
      <c r="N1768" s="758">
        <v>10</v>
      </c>
      <c r="O1768" s="991">
        <v>10</v>
      </c>
      <c r="P1768" s="991">
        <f t="shared" si="169"/>
        <v>0</v>
      </c>
      <c r="Q1768" s="787"/>
      <c r="R1768" s="873">
        <v>22.9</v>
      </c>
      <c r="S1768" s="760">
        <f t="shared" si="170"/>
        <v>229</v>
      </c>
      <c r="T1768" s="786"/>
      <c r="U1768" s="960"/>
      <c r="W1768" s="686"/>
    </row>
    <row r="1769" spans="1:23" ht="21" customHeight="1">
      <c r="B1769" s="686" t="s">
        <v>1864</v>
      </c>
      <c r="C1769" s="782" t="s">
        <v>1864</v>
      </c>
      <c r="D1769" s="783" t="s">
        <v>1865</v>
      </c>
      <c r="E1769" s="784" t="s">
        <v>805</v>
      </c>
      <c r="F1769" s="681" t="s">
        <v>383</v>
      </c>
      <c r="G1769" s="682" t="s">
        <v>227</v>
      </c>
      <c r="H1769" s="682" t="s">
        <v>1703</v>
      </c>
      <c r="I1769" s="682"/>
      <c r="J1769" s="682"/>
      <c r="K1769" s="682"/>
      <c r="L1769" s="683"/>
      <c r="M1769" s="684"/>
      <c r="N1769" s="758">
        <v>6</v>
      </c>
      <c r="O1769" s="991">
        <v>6</v>
      </c>
      <c r="P1769" s="991">
        <f t="shared" si="169"/>
        <v>0</v>
      </c>
      <c r="Q1769" s="858" t="s">
        <v>806</v>
      </c>
      <c r="R1769" s="873">
        <v>31250</v>
      </c>
      <c r="S1769" s="760">
        <f t="shared" si="170"/>
        <v>187500</v>
      </c>
      <c r="T1769" s="786"/>
      <c r="U1769" s="960"/>
      <c r="W1769" s="686"/>
    </row>
    <row r="1770" spans="1:23" ht="21" customHeight="1">
      <c r="A1770" s="686" t="s">
        <v>1287</v>
      </c>
      <c r="B1770" s="686" t="s">
        <v>1864</v>
      </c>
      <c r="C1770" s="782" t="s">
        <v>1864</v>
      </c>
      <c r="D1770" s="783" t="s">
        <v>802</v>
      </c>
      <c r="E1770" s="784" t="s">
        <v>802</v>
      </c>
      <c r="F1770" s="681">
        <v>6206</v>
      </c>
      <c r="G1770" s="682"/>
      <c r="H1770" s="682"/>
      <c r="I1770" s="682"/>
      <c r="J1770" s="682"/>
      <c r="K1770" s="682"/>
      <c r="L1770" s="683"/>
      <c r="M1770" s="684"/>
      <c r="N1770" s="758">
        <v>12</v>
      </c>
      <c r="O1770" s="991">
        <v>12</v>
      </c>
      <c r="P1770" s="991">
        <f t="shared" si="169"/>
        <v>0</v>
      </c>
      <c r="Q1770" s="787"/>
      <c r="R1770" s="873">
        <v>3830</v>
      </c>
      <c r="S1770" s="760">
        <f t="shared" si="170"/>
        <v>45960</v>
      </c>
      <c r="T1770" s="786"/>
      <c r="U1770" s="960"/>
      <c r="W1770" s="686"/>
    </row>
    <row r="1771" spans="1:23" ht="21" customHeight="1">
      <c r="A1771" s="686" t="s">
        <v>1417</v>
      </c>
      <c r="B1771" s="686" t="s">
        <v>1864</v>
      </c>
      <c r="C1771" s="782" t="s">
        <v>1864</v>
      </c>
      <c r="D1771" s="783" t="s">
        <v>826</v>
      </c>
      <c r="E1771" s="784" t="s">
        <v>826</v>
      </c>
      <c r="F1771" s="681" t="s">
        <v>613</v>
      </c>
      <c r="G1771" s="682" t="s">
        <v>227</v>
      </c>
      <c r="H1771" s="682"/>
      <c r="I1771" s="682"/>
      <c r="J1771" s="682"/>
      <c r="K1771" s="682"/>
      <c r="L1771" s="683">
        <v>4000</v>
      </c>
      <c r="M1771" s="684"/>
      <c r="N1771" s="758">
        <v>3</v>
      </c>
      <c r="O1771" s="991">
        <v>3</v>
      </c>
      <c r="P1771" s="991">
        <f t="shared" si="169"/>
        <v>0</v>
      </c>
      <c r="Q1771" s="787"/>
      <c r="R1771" s="873">
        <v>26220</v>
      </c>
      <c r="S1771" s="760">
        <f>L1771*(R1771/304.8)*N1771</f>
        <v>1032283.464566929</v>
      </c>
      <c r="T1771" s="786"/>
      <c r="U1771" s="960"/>
      <c r="W1771" s="686"/>
    </row>
    <row r="1772" spans="1:23" ht="21" customHeight="1">
      <c r="A1772" s="686" t="s">
        <v>1286</v>
      </c>
      <c r="B1772" s="686" t="s">
        <v>2097</v>
      </c>
      <c r="C1772" s="782" t="s">
        <v>2097</v>
      </c>
      <c r="D1772" s="783" t="s">
        <v>2098</v>
      </c>
      <c r="E1772" s="784" t="s">
        <v>795</v>
      </c>
      <c r="F1772" s="681">
        <v>12</v>
      </c>
      <c r="G1772" s="682" t="s">
        <v>227</v>
      </c>
      <c r="H1772" s="682">
        <v>100</v>
      </c>
      <c r="I1772" s="682"/>
      <c r="J1772" s="682"/>
      <c r="K1772" s="682"/>
      <c r="L1772" s="683">
        <v>250</v>
      </c>
      <c r="M1772" s="684"/>
      <c r="N1772" s="758">
        <v>1</v>
      </c>
      <c r="O1772" s="991">
        <v>1</v>
      </c>
      <c r="P1772" s="991">
        <f t="shared" si="169"/>
        <v>0</v>
      </c>
      <c r="Q1772" s="785">
        <f>F1772*H1772*L1772*0.00000785*N1772</f>
        <v>2.355</v>
      </c>
      <c r="R1772" s="873">
        <v>1079</v>
      </c>
      <c r="S1772" s="760">
        <f>Q1772*R1772</f>
        <v>2541.0450000000001</v>
      </c>
      <c r="T1772" s="786"/>
      <c r="U1772" s="960"/>
      <c r="W1772" s="686"/>
    </row>
    <row r="1773" spans="1:23" ht="21" customHeight="1">
      <c r="A1773" s="686" t="s">
        <v>1308</v>
      </c>
      <c r="B1773" s="686" t="s">
        <v>2097</v>
      </c>
      <c r="C1773" s="782" t="s">
        <v>2097</v>
      </c>
      <c r="D1773" s="783" t="s">
        <v>2098</v>
      </c>
      <c r="E1773" s="784" t="s">
        <v>797</v>
      </c>
      <c r="F1773" s="681">
        <v>40</v>
      </c>
      <c r="G1773" s="682" t="s">
        <v>227</v>
      </c>
      <c r="H1773" s="682"/>
      <c r="I1773" s="682"/>
      <c r="J1773" s="682"/>
      <c r="K1773" s="682"/>
      <c r="L1773" s="683">
        <v>92</v>
      </c>
      <c r="M1773" s="684"/>
      <c r="N1773" s="758">
        <v>1</v>
      </c>
      <c r="O1773" s="991">
        <v>1</v>
      </c>
      <c r="P1773" s="991">
        <f t="shared" si="169"/>
        <v>0</v>
      </c>
      <c r="Q1773" s="785">
        <f>3.14156295*(F1773/2)^2*L1773*0.00000785*N1773</f>
        <v>0.90753470499599997</v>
      </c>
      <c r="R1773" s="873">
        <v>990</v>
      </c>
      <c r="S1773" s="760">
        <f>Q1773*R1773</f>
        <v>898.45935794603997</v>
      </c>
      <c r="T1773" s="786"/>
      <c r="U1773" s="960"/>
      <c r="W1773" s="686"/>
    </row>
    <row r="1774" spans="1:23" ht="21" customHeight="1">
      <c r="A1774" s="686" t="s">
        <v>1286</v>
      </c>
      <c r="B1774" s="686" t="s">
        <v>2097</v>
      </c>
      <c r="C1774" s="782" t="s">
        <v>2097</v>
      </c>
      <c r="D1774" s="783" t="s">
        <v>2098</v>
      </c>
      <c r="E1774" s="784" t="s">
        <v>795</v>
      </c>
      <c r="F1774" s="681">
        <v>12</v>
      </c>
      <c r="G1774" s="682" t="s">
        <v>227</v>
      </c>
      <c r="H1774" s="682">
        <v>38</v>
      </c>
      <c r="I1774" s="682"/>
      <c r="J1774" s="682"/>
      <c r="K1774" s="682"/>
      <c r="L1774" s="683">
        <v>30</v>
      </c>
      <c r="M1774" s="684"/>
      <c r="N1774" s="758">
        <v>1</v>
      </c>
      <c r="O1774" s="991">
        <v>1</v>
      </c>
      <c r="P1774" s="991">
        <f t="shared" si="169"/>
        <v>0</v>
      </c>
      <c r="Q1774" s="785">
        <f>F1774*H1774*L1774*0.00000785*N1774</f>
        <v>0.107388</v>
      </c>
      <c r="R1774" s="873">
        <v>1079</v>
      </c>
      <c r="S1774" s="760">
        <f>Q1774*R1774</f>
        <v>115.871652</v>
      </c>
      <c r="T1774" s="786"/>
      <c r="U1774" s="960"/>
      <c r="W1774" s="686"/>
    </row>
    <row r="1775" spans="1:23" ht="21" customHeight="1">
      <c r="A1775" s="686" t="s">
        <v>1315</v>
      </c>
      <c r="B1775" s="686" t="s">
        <v>2097</v>
      </c>
      <c r="C1775" s="782" t="s">
        <v>2097</v>
      </c>
      <c r="D1775" s="783" t="s">
        <v>808</v>
      </c>
      <c r="E1775" s="784" t="s">
        <v>798</v>
      </c>
      <c r="F1775" s="681" t="s">
        <v>330</v>
      </c>
      <c r="G1775" s="682" t="s">
        <v>227</v>
      </c>
      <c r="H1775" s="682" t="s">
        <v>345</v>
      </c>
      <c r="I1775" s="682"/>
      <c r="J1775" s="682"/>
      <c r="K1775" s="682"/>
      <c r="L1775" s="683"/>
      <c r="M1775" s="684"/>
      <c r="N1775" s="758">
        <v>2</v>
      </c>
      <c r="O1775" s="991">
        <v>2</v>
      </c>
      <c r="P1775" s="991">
        <f t="shared" si="169"/>
        <v>0</v>
      </c>
      <c r="Q1775" s="787"/>
      <c r="R1775" s="873">
        <v>124.3</v>
      </c>
      <c r="S1775" s="760">
        <f>N1775*R1775</f>
        <v>248.6</v>
      </c>
      <c r="T1775" s="786"/>
      <c r="U1775" s="960"/>
      <c r="W1775" s="686"/>
    </row>
    <row r="1776" spans="1:23" ht="21" customHeight="1">
      <c r="A1776" s="686" t="s">
        <v>1336</v>
      </c>
      <c r="B1776" s="686" t="s">
        <v>2097</v>
      </c>
      <c r="C1776" s="782" t="s">
        <v>2097</v>
      </c>
      <c r="D1776" s="783" t="s">
        <v>1814</v>
      </c>
      <c r="E1776" s="784" t="s">
        <v>816</v>
      </c>
      <c r="F1776" s="681" t="s">
        <v>833</v>
      </c>
      <c r="G1776" s="682" t="s">
        <v>227</v>
      </c>
      <c r="H1776" s="682"/>
      <c r="I1776" s="682"/>
      <c r="J1776" s="682"/>
      <c r="K1776" s="682"/>
      <c r="L1776" s="683">
        <v>130</v>
      </c>
      <c r="M1776" s="684"/>
      <c r="N1776" s="758">
        <v>1</v>
      </c>
      <c r="O1776" s="991">
        <v>1</v>
      </c>
      <c r="P1776" s="991">
        <f t="shared" si="169"/>
        <v>0</v>
      </c>
      <c r="Q1776" s="792">
        <f>L1776/1000*N1776</f>
        <v>0.13</v>
      </c>
      <c r="R1776" s="873">
        <v>1785</v>
      </c>
      <c r="S1776" s="760">
        <f>Q1776*R1776</f>
        <v>232.05</v>
      </c>
      <c r="T1776" s="786"/>
      <c r="U1776" s="960"/>
      <c r="W1776" s="686"/>
    </row>
    <row r="1777" spans="1:23" ht="21" customHeight="1">
      <c r="A1777" s="686" t="s">
        <v>1328</v>
      </c>
      <c r="B1777" s="686" t="s">
        <v>2097</v>
      </c>
      <c r="C1777" s="782" t="s">
        <v>2097</v>
      </c>
      <c r="D1777" s="783" t="s">
        <v>799</v>
      </c>
      <c r="E1777" s="784" t="s">
        <v>799</v>
      </c>
      <c r="F1777" s="681" t="s">
        <v>330</v>
      </c>
      <c r="G1777" s="682"/>
      <c r="H1777" s="682"/>
      <c r="I1777" s="682"/>
      <c r="J1777" s="682"/>
      <c r="K1777" s="682"/>
      <c r="L1777" s="683"/>
      <c r="M1777" s="684"/>
      <c r="N1777" s="758">
        <v>3</v>
      </c>
      <c r="O1777" s="991">
        <v>3</v>
      </c>
      <c r="P1777" s="991">
        <f t="shared" si="169"/>
        <v>0</v>
      </c>
      <c r="Q1777" s="787"/>
      <c r="R1777" s="873">
        <v>41.2</v>
      </c>
      <c r="S1777" s="760">
        <f t="shared" ref="S1777:S1782" si="171">N1777*R1777</f>
        <v>123.60000000000001</v>
      </c>
      <c r="T1777" s="786"/>
      <c r="U1777" s="960"/>
      <c r="W1777" s="686"/>
    </row>
    <row r="1778" spans="1:23" ht="21" customHeight="1">
      <c r="A1778" s="686" t="s">
        <v>1233</v>
      </c>
      <c r="B1778" s="686" t="s">
        <v>2097</v>
      </c>
      <c r="C1778" s="782" t="s">
        <v>2097</v>
      </c>
      <c r="D1778" s="783" t="s">
        <v>800</v>
      </c>
      <c r="E1778" s="784" t="s">
        <v>800</v>
      </c>
      <c r="F1778" s="681" t="s">
        <v>330</v>
      </c>
      <c r="G1778" s="682"/>
      <c r="H1778" s="682"/>
      <c r="I1778" s="682"/>
      <c r="J1778" s="682"/>
      <c r="K1778" s="682"/>
      <c r="L1778" s="683"/>
      <c r="M1778" s="684"/>
      <c r="N1778" s="758">
        <v>3</v>
      </c>
      <c r="O1778" s="991">
        <v>3</v>
      </c>
      <c r="P1778" s="991">
        <f t="shared" si="169"/>
        <v>0</v>
      </c>
      <c r="Q1778" s="787"/>
      <c r="R1778" s="873">
        <v>14</v>
      </c>
      <c r="S1778" s="760">
        <f t="shared" si="171"/>
        <v>42</v>
      </c>
      <c r="T1778" s="786"/>
      <c r="U1778" s="960"/>
      <c r="W1778" s="686"/>
    </row>
    <row r="1779" spans="1:23" ht="21" customHeight="1">
      <c r="A1779" s="686" t="s">
        <v>1326</v>
      </c>
      <c r="B1779" s="686" t="s">
        <v>2097</v>
      </c>
      <c r="C1779" s="782" t="s">
        <v>2097</v>
      </c>
      <c r="D1779" s="783" t="s">
        <v>801</v>
      </c>
      <c r="E1779" s="784" t="s">
        <v>801</v>
      </c>
      <c r="F1779" s="681" t="s">
        <v>330</v>
      </c>
      <c r="G1779" s="682"/>
      <c r="H1779" s="682"/>
      <c r="I1779" s="682"/>
      <c r="J1779" s="682"/>
      <c r="K1779" s="682"/>
      <c r="L1779" s="683"/>
      <c r="M1779" s="684"/>
      <c r="N1779" s="758">
        <v>3</v>
      </c>
      <c r="O1779" s="991">
        <v>3</v>
      </c>
      <c r="P1779" s="991">
        <f t="shared" si="169"/>
        <v>0</v>
      </c>
      <c r="Q1779" s="787"/>
      <c r="R1779" s="873">
        <v>22.9</v>
      </c>
      <c r="S1779" s="760">
        <f t="shared" si="171"/>
        <v>68.699999999999989</v>
      </c>
      <c r="T1779" s="786"/>
      <c r="U1779" s="960"/>
      <c r="W1779" s="686"/>
    </row>
    <row r="1780" spans="1:23" ht="21" customHeight="1">
      <c r="B1780" s="686" t="s">
        <v>2097</v>
      </c>
      <c r="C1780" s="782" t="s">
        <v>2097</v>
      </c>
      <c r="D1780" s="783" t="s">
        <v>1832</v>
      </c>
      <c r="E1780" s="784" t="s">
        <v>805</v>
      </c>
      <c r="F1780" s="681" t="s">
        <v>391</v>
      </c>
      <c r="G1780" s="682" t="s">
        <v>227</v>
      </c>
      <c r="H1780" s="682" t="s">
        <v>1704</v>
      </c>
      <c r="I1780" s="682"/>
      <c r="J1780" s="682"/>
      <c r="K1780" s="682"/>
      <c r="L1780" s="683"/>
      <c r="M1780" s="684"/>
      <c r="N1780" s="758">
        <v>1</v>
      </c>
      <c r="O1780" s="991">
        <v>1</v>
      </c>
      <c r="P1780" s="991">
        <f t="shared" si="169"/>
        <v>0</v>
      </c>
      <c r="Q1780" s="858" t="s">
        <v>806</v>
      </c>
      <c r="R1780" s="873">
        <v>22500</v>
      </c>
      <c r="S1780" s="760">
        <f t="shared" si="171"/>
        <v>22500</v>
      </c>
      <c r="T1780" s="786"/>
      <c r="U1780" s="960"/>
      <c r="W1780" s="686"/>
    </row>
    <row r="1781" spans="1:23" ht="21" customHeight="1">
      <c r="A1781" s="686" t="s">
        <v>1305</v>
      </c>
      <c r="B1781" s="686" t="s">
        <v>2097</v>
      </c>
      <c r="C1781" s="782" t="s">
        <v>2097</v>
      </c>
      <c r="D1781" s="783" t="s">
        <v>802</v>
      </c>
      <c r="E1781" s="784" t="s">
        <v>802</v>
      </c>
      <c r="F1781" s="681">
        <v>6205</v>
      </c>
      <c r="G1781" s="682"/>
      <c r="H1781" s="682"/>
      <c r="I1781" s="682"/>
      <c r="J1781" s="682"/>
      <c r="K1781" s="682"/>
      <c r="L1781" s="683"/>
      <c r="M1781" s="684"/>
      <c r="N1781" s="758">
        <v>2</v>
      </c>
      <c r="O1781" s="991">
        <v>2</v>
      </c>
      <c r="P1781" s="991">
        <f t="shared" si="169"/>
        <v>0</v>
      </c>
      <c r="Q1781" s="787"/>
      <c r="R1781" s="873">
        <v>2960</v>
      </c>
      <c r="S1781" s="760">
        <f t="shared" si="171"/>
        <v>5920</v>
      </c>
      <c r="T1781" s="786"/>
      <c r="U1781" s="960"/>
      <c r="W1781" s="686"/>
    </row>
    <row r="1782" spans="1:23" ht="21" customHeight="1">
      <c r="B1782" s="686" t="s">
        <v>2097</v>
      </c>
      <c r="C1782" s="782" t="s">
        <v>2097</v>
      </c>
      <c r="D1782" s="783" t="s">
        <v>815</v>
      </c>
      <c r="E1782" s="784" t="s">
        <v>815</v>
      </c>
      <c r="F1782" s="681" t="s">
        <v>625</v>
      </c>
      <c r="G1782" s="682"/>
      <c r="H1782" s="682"/>
      <c r="I1782" s="682"/>
      <c r="J1782" s="682"/>
      <c r="K1782" s="682"/>
      <c r="L1782" s="683"/>
      <c r="M1782" s="684"/>
      <c r="N1782" s="758">
        <v>2</v>
      </c>
      <c r="O1782" s="991">
        <v>2</v>
      </c>
      <c r="P1782" s="991">
        <f t="shared" si="169"/>
        <v>0</v>
      </c>
      <c r="Q1782" s="787"/>
      <c r="R1782" s="873">
        <v>62</v>
      </c>
      <c r="S1782" s="760">
        <f t="shared" si="171"/>
        <v>124</v>
      </c>
      <c r="T1782" s="786"/>
      <c r="U1782" s="960"/>
      <c r="W1782" s="686"/>
    </row>
    <row r="1783" spans="1:23" ht="21" customHeight="1">
      <c r="A1783" s="686" t="s">
        <v>1419</v>
      </c>
      <c r="B1783" s="686" t="s">
        <v>2097</v>
      </c>
      <c r="C1783" s="782" t="s">
        <v>2097</v>
      </c>
      <c r="D1783" s="783" t="s">
        <v>826</v>
      </c>
      <c r="E1783" s="784" t="s">
        <v>826</v>
      </c>
      <c r="F1783" s="681" t="s">
        <v>391</v>
      </c>
      <c r="G1783" s="682" t="s">
        <v>227</v>
      </c>
      <c r="H1783" s="682"/>
      <c r="I1783" s="682"/>
      <c r="J1783" s="682"/>
      <c r="K1783" s="682"/>
      <c r="L1783" s="683">
        <v>1500</v>
      </c>
      <c r="M1783" s="684"/>
      <c r="N1783" s="758">
        <v>1</v>
      </c>
      <c r="O1783" s="991">
        <v>1</v>
      </c>
      <c r="P1783" s="991">
        <f t="shared" si="169"/>
        <v>0</v>
      </c>
      <c r="Q1783" s="787"/>
      <c r="R1783" s="873">
        <v>6660</v>
      </c>
      <c r="S1783" s="760">
        <f>L1783*(R1783/304.8)*N1783</f>
        <v>32775.5905511811</v>
      </c>
      <c r="T1783" s="786"/>
      <c r="U1783" s="960"/>
      <c r="W1783" s="686"/>
    </row>
    <row r="1784" spans="1:23" ht="21" customHeight="1">
      <c r="A1784" s="686" t="s">
        <v>1286</v>
      </c>
      <c r="B1784" s="686" t="s">
        <v>2097</v>
      </c>
      <c r="C1784" s="782" t="s">
        <v>2097</v>
      </c>
      <c r="D1784" s="783" t="s">
        <v>2099</v>
      </c>
      <c r="E1784" s="784" t="s">
        <v>795</v>
      </c>
      <c r="F1784" s="681">
        <v>12</v>
      </c>
      <c r="G1784" s="682" t="s">
        <v>227</v>
      </c>
      <c r="H1784" s="682">
        <v>160</v>
      </c>
      <c r="I1784" s="682"/>
      <c r="J1784" s="682"/>
      <c r="K1784" s="682"/>
      <c r="L1784" s="683">
        <v>265</v>
      </c>
      <c r="M1784" s="684"/>
      <c r="N1784" s="758">
        <v>1</v>
      </c>
      <c r="O1784" s="991">
        <v>1</v>
      </c>
      <c r="P1784" s="991">
        <f t="shared" si="169"/>
        <v>0</v>
      </c>
      <c r="Q1784" s="785">
        <f>F1784*H1784*L1784*0.00000785*N1784</f>
        <v>3.9940799999999999</v>
      </c>
      <c r="R1784" s="873">
        <v>1079</v>
      </c>
      <c r="S1784" s="760">
        <f>Q1784*R1784</f>
        <v>4309.6123200000002</v>
      </c>
      <c r="T1784" s="786"/>
      <c r="U1784" s="960"/>
      <c r="W1784" s="686"/>
    </row>
    <row r="1785" spans="1:23" ht="21" customHeight="1">
      <c r="A1785" s="686" t="s">
        <v>1308</v>
      </c>
      <c r="B1785" s="686" t="s">
        <v>2097</v>
      </c>
      <c r="C1785" s="782" t="s">
        <v>2097</v>
      </c>
      <c r="D1785" s="783" t="s">
        <v>2099</v>
      </c>
      <c r="E1785" s="784" t="s">
        <v>797</v>
      </c>
      <c r="F1785" s="681">
        <v>40</v>
      </c>
      <c r="G1785" s="682" t="s">
        <v>227</v>
      </c>
      <c r="H1785" s="682"/>
      <c r="I1785" s="682"/>
      <c r="J1785" s="682"/>
      <c r="K1785" s="682"/>
      <c r="L1785" s="683">
        <v>60</v>
      </c>
      <c r="M1785" s="684"/>
      <c r="N1785" s="758">
        <v>2</v>
      </c>
      <c r="O1785" s="991">
        <v>2</v>
      </c>
      <c r="P1785" s="991">
        <f t="shared" si="169"/>
        <v>0</v>
      </c>
      <c r="Q1785" s="785">
        <f>3.14156295*(F1785/2)^2*L1785*0.00000785*N1785</f>
        <v>1.1837409195599999</v>
      </c>
      <c r="R1785" s="873">
        <v>990</v>
      </c>
      <c r="S1785" s="760">
        <f>Q1785*R1785</f>
        <v>1171.9035103643998</v>
      </c>
      <c r="T1785" s="786"/>
      <c r="U1785" s="960"/>
      <c r="W1785" s="686"/>
    </row>
    <row r="1786" spans="1:23" ht="21" customHeight="1">
      <c r="A1786" s="686" t="s">
        <v>1286</v>
      </c>
      <c r="B1786" s="686" t="s">
        <v>2097</v>
      </c>
      <c r="C1786" s="782" t="s">
        <v>2097</v>
      </c>
      <c r="D1786" s="783" t="s">
        <v>2099</v>
      </c>
      <c r="E1786" s="784" t="s">
        <v>795</v>
      </c>
      <c r="F1786" s="681">
        <v>12</v>
      </c>
      <c r="G1786" s="682" t="s">
        <v>227</v>
      </c>
      <c r="H1786" s="682">
        <v>38</v>
      </c>
      <c r="I1786" s="682"/>
      <c r="J1786" s="682"/>
      <c r="K1786" s="682"/>
      <c r="L1786" s="683">
        <v>30</v>
      </c>
      <c r="M1786" s="684"/>
      <c r="N1786" s="758">
        <v>1</v>
      </c>
      <c r="O1786" s="991">
        <v>1</v>
      </c>
      <c r="P1786" s="991">
        <f t="shared" si="169"/>
        <v>0</v>
      </c>
      <c r="Q1786" s="785">
        <f>F1786*H1786*L1786*0.00000785*N1786</f>
        <v>0.107388</v>
      </c>
      <c r="R1786" s="873">
        <v>1079</v>
      </c>
      <c r="S1786" s="760">
        <f>Q1786*R1786</f>
        <v>115.871652</v>
      </c>
      <c r="T1786" s="786"/>
      <c r="U1786" s="960"/>
      <c r="W1786" s="686"/>
    </row>
    <row r="1787" spans="1:23" ht="21" customHeight="1">
      <c r="A1787" s="686" t="s">
        <v>1315</v>
      </c>
      <c r="B1787" s="686" t="s">
        <v>2097</v>
      </c>
      <c r="C1787" s="782" t="s">
        <v>2097</v>
      </c>
      <c r="D1787" s="783" t="s">
        <v>808</v>
      </c>
      <c r="E1787" s="784" t="s">
        <v>798</v>
      </c>
      <c r="F1787" s="681" t="s">
        <v>330</v>
      </c>
      <c r="G1787" s="682" t="s">
        <v>227</v>
      </c>
      <c r="H1787" s="682" t="s">
        <v>345</v>
      </c>
      <c r="I1787" s="682"/>
      <c r="J1787" s="682"/>
      <c r="K1787" s="682"/>
      <c r="L1787" s="683"/>
      <c r="M1787" s="684"/>
      <c r="N1787" s="758">
        <v>3</v>
      </c>
      <c r="O1787" s="991">
        <v>3</v>
      </c>
      <c r="P1787" s="991">
        <f t="shared" si="169"/>
        <v>0</v>
      </c>
      <c r="Q1787" s="787"/>
      <c r="R1787" s="873">
        <v>124.3</v>
      </c>
      <c r="S1787" s="760">
        <f>N1787*R1787</f>
        <v>372.9</v>
      </c>
      <c r="T1787" s="786"/>
      <c r="U1787" s="960"/>
      <c r="W1787" s="686"/>
    </row>
    <row r="1788" spans="1:23" ht="21" customHeight="1">
      <c r="A1788" s="686" t="s">
        <v>1336</v>
      </c>
      <c r="B1788" s="686" t="s">
        <v>2097</v>
      </c>
      <c r="C1788" s="782" t="s">
        <v>2097</v>
      </c>
      <c r="D1788" s="783" t="s">
        <v>1814</v>
      </c>
      <c r="E1788" s="784" t="s">
        <v>816</v>
      </c>
      <c r="F1788" s="681" t="s">
        <v>833</v>
      </c>
      <c r="G1788" s="682" t="s">
        <v>227</v>
      </c>
      <c r="H1788" s="682"/>
      <c r="I1788" s="682"/>
      <c r="J1788" s="682"/>
      <c r="K1788" s="682"/>
      <c r="L1788" s="683">
        <v>130</v>
      </c>
      <c r="M1788" s="684"/>
      <c r="N1788" s="758">
        <v>1</v>
      </c>
      <c r="O1788" s="991">
        <v>1</v>
      </c>
      <c r="P1788" s="991">
        <f t="shared" ref="P1788:P1851" si="172">N1788-O1788</f>
        <v>0</v>
      </c>
      <c r="Q1788" s="792">
        <f>L1788/1000*N1788</f>
        <v>0.13</v>
      </c>
      <c r="R1788" s="873">
        <v>1785</v>
      </c>
      <c r="S1788" s="760">
        <f>Q1788*R1788</f>
        <v>232.05</v>
      </c>
      <c r="T1788" s="786"/>
      <c r="U1788" s="960"/>
      <c r="W1788" s="686"/>
    </row>
    <row r="1789" spans="1:23" ht="21" customHeight="1">
      <c r="A1789" s="686" t="s">
        <v>1328</v>
      </c>
      <c r="B1789" s="686" t="s">
        <v>2097</v>
      </c>
      <c r="C1789" s="782" t="s">
        <v>2097</v>
      </c>
      <c r="D1789" s="783" t="s">
        <v>799</v>
      </c>
      <c r="E1789" s="784" t="s">
        <v>799</v>
      </c>
      <c r="F1789" s="681" t="s">
        <v>330</v>
      </c>
      <c r="G1789" s="682"/>
      <c r="H1789" s="682"/>
      <c r="I1789" s="682"/>
      <c r="J1789" s="682"/>
      <c r="K1789" s="682"/>
      <c r="L1789" s="683"/>
      <c r="M1789" s="684"/>
      <c r="N1789" s="758">
        <v>4</v>
      </c>
      <c r="O1789" s="991">
        <v>4</v>
      </c>
      <c r="P1789" s="991">
        <f t="shared" si="172"/>
        <v>0</v>
      </c>
      <c r="Q1789" s="787"/>
      <c r="R1789" s="873">
        <v>41.2</v>
      </c>
      <c r="S1789" s="760">
        <f t="shared" ref="S1789:S1794" si="173">N1789*R1789</f>
        <v>164.8</v>
      </c>
      <c r="T1789" s="786"/>
      <c r="U1789" s="960"/>
      <c r="W1789" s="686"/>
    </row>
    <row r="1790" spans="1:23" ht="21" customHeight="1">
      <c r="A1790" s="686" t="s">
        <v>1233</v>
      </c>
      <c r="B1790" s="686" t="s">
        <v>2097</v>
      </c>
      <c r="C1790" s="782" t="s">
        <v>2097</v>
      </c>
      <c r="D1790" s="783" t="s">
        <v>800</v>
      </c>
      <c r="E1790" s="784" t="s">
        <v>800</v>
      </c>
      <c r="F1790" s="681" t="s">
        <v>330</v>
      </c>
      <c r="G1790" s="682"/>
      <c r="H1790" s="682"/>
      <c r="I1790" s="682"/>
      <c r="J1790" s="682"/>
      <c r="K1790" s="682"/>
      <c r="L1790" s="683"/>
      <c r="M1790" s="684"/>
      <c r="N1790" s="758">
        <v>4</v>
      </c>
      <c r="O1790" s="991">
        <v>4</v>
      </c>
      <c r="P1790" s="991">
        <f t="shared" si="172"/>
        <v>0</v>
      </c>
      <c r="Q1790" s="787"/>
      <c r="R1790" s="873">
        <v>14</v>
      </c>
      <c r="S1790" s="760">
        <f t="shared" si="173"/>
        <v>56</v>
      </c>
      <c r="T1790" s="786"/>
      <c r="U1790" s="960"/>
      <c r="W1790" s="686"/>
    </row>
    <row r="1791" spans="1:23" ht="21" customHeight="1">
      <c r="A1791" s="686" t="s">
        <v>1326</v>
      </c>
      <c r="B1791" s="686" t="s">
        <v>2097</v>
      </c>
      <c r="C1791" s="782" t="s">
        <v>2097</v>
      </c>
      <c r="D1791" s="783" t="s">
        <v>801</v>
      </c>
      <c r="E1791" s="784" t="s">
        <v>801</v>
      </c>
      <c r="F1791" s="681" t="s">
        <v>330</v>
      </c>
      <c r="G1791" s="682"/>
      <c r="H1791" s="682"/>
      <c r="I1791" s="682"/>
      <c r="J1791" s="682"/>
      <c r="K1791" s="682"/>
      <c r="L1791" s="683"/>
      <c r="M1791" s="684"/>
      <c r="N1791" s="758">
        <v>4</v>
      </c>
      <c r="O1791" s="991">
        <v>4</v>
      </c>
      <c r="P1791" s="991">
        <f t="shared" si="172"/>
        <v>0</v>
      </c>
      <c r="Q1791" s="787"/>
      <c r="R1791" s="873">
        <v>22.9</v>
      </c>
      <c r="S1791" s="760">
        <f t="shared" si="173"/>
        <v>91.6</v>
      </c>
      <c r="T1791" s="786"/>
      <c r="U1791" s="960"/>
      <c r="W1791" s="686"/>
    </row>
    <row r="1792" spans="1:23" ht="21" customHeight="1">
      <c r="B1792" s="686" t="s">
        <v>2097</v>
      </c>
      <c r="C1792" s="782" t="s">
        <v>2097</v>
      </c>
      <c r="D1792" s="783" t="s">
        <v>1832</v>
      </c>
      <c r="E1792" s="784" t="s">
        <v>805</v>
      </c>
      <c r="F1792" s="681" t="s">
        <v>391</v>
      </c>
      <c r="G1792" s="682" t="s">
        <v>227</v>
      </c>
      <c r="H1792" s="682" t="s">
        <v>407</v>
      </c>
      <c r="I1792" s="682"/>
      <c r="J1792" s="682"/>
      <c r="K1792" s="682"/>
      <c r="L1792" s="683"/>
      <c r="M1792" s="684"/>
      <c r="N1792" s="758">
        <v>2</v>
      </c>
      <c r="O1792" s="991">
        <v>2</v>
      </c>
      <c r="P1792" s="991">
        <f t="shared" si="172"/>
        <v>0</v>
      </c>
      <c r="Q1792" s="858" t="s">
        <v>806</v>
      </c>
      <c r="R1792" s="873">
        <v>18120</v>
      </c>
      <c r="S1792" s="760">
        <f t="shared" si="173"/>
        <v>36240</v>
      </c>
      <c r="T1792" s="786"/>
      <c r="U1792" s="960"/>
      <c r="W1792" s="686"/>
    </row>
    <row r="1793" spans="1:23" ht="21" customHeight="1">
      <c r="A1793" s="686" t="s">
        <v>1305</v>
      </c>
      <c r="B1793" s="686" t="s">
        <v>2097</v>
      </c>
      <c r="C1793" s="782" t="s">
        <v>2097</v>
      </c>
      <c r="D1793" s="783" t="s">
        <v>802</v>
      </c>
      <c r="E1793" s="784" t="s">
        <v>802</v>
      </c>
      <c r="F1793" s="681">
        <v>6205</v>
      </c>
      <c r="G1793" s="682"/>
      <c r="H1793" s="682"/>
      <c r="I1793" s="682"/>
      <c r="J1793" s="682"/>
      <c r="K1793" s="682"/>
      <c r="L1793" s="683"/>
      <c r="M1793" s="684"/>
      <c r="N1793" s="758">
        <v>2</v>
      </c>
      <c r="O1793" s="991">
        <v>2</v>
      </c>
      <c r="P1793" s="991">
        <f t="shared" si="172"/>
        <v>0</v>
      </c>
      <c r="Q1793" s="787"/>
      <c r="R1793" s="873">
        <v>2960</v>
      </c>
      <c r="S1793" s="760">
        <f t="shared" si="173"/>
        <v>5920</v>
      </c>
      <c r="T1793" s="786"/>
      <c r="U1793" s="960"/>
      <c r="W1793" s="686"/>
    </row>
    <row r="1794" spans="1:23" ht="21" customHeight="1">
      <c r="B1794" s="686" t="s">
        <v>2097</v>
      </c>
      <c r="C1794" s="782" t="s">
        <v>2097</v>
      </c>
      <c r="D1794" s="783" t="s">
        <v>815</v>
      </c>
      <c r="E1794" s="784" t="s">
        <v>815</v>
      </c>
      <c r="F1794" s="681" t="s">
        <v>625</v>
      </c>
      <c r="G1794" s="682"/>
      <c r="H1794" s="682"/>
      <c r="I1794" s="682"/>
      <c r="J1794" s="682"/>
      <c r="K1794" s="682"/>
      <c r="L1794" s="683"/>
      <c r="M1794" s="684"/>
      <c r="N1794" s="758">
        <v>2</v>
      </c>
      <c r="O1794" s="991">
        <v>2</v>
      </c>
      <c r="P1794" s="991">
        <f t="shared" si="172"/>
        <v>0</v>
      </c>
      <c r="Q1794" s="787"/>
      <c r="R1794" s="873">
        <v>62</v>
      </c>
      <c r="S1794" s="760">
        <f t="shared" si="173"/>
        <v>124</v>
      </c>
      <c r="T1794" s="786"/>
      <c r="U1794" s="960"/>
      <c r="W1794" s="686"/>
    </row>
    <row r="1795" spans="1:23" ht="21" customHeight="1">
      <c r="A1795" s="686" t="s">
        <v>1419</v>
      </c>
      <c r="B1795" s="686" t="s">
        <v>2097</v>
      </c>
      <c r="C1795" s="782" t="s">
        <v>2097</v>
      </c>
      <c r="D1795" s="783" t="s">
        <v>826</v>
      </c>
      <c r="E1795" s="784" t="s">
        <v>826</v>
      </c>
      <c r="F1795" s="681" t="s">
        <v>391</v>
      </c>
      <c r="G1795" s="682" t="s">
        <v>227</v>
      </c>
      <c r="H1795" s="682"/>
      <c r="I1795" s="682"/>
      <c r="J1795" s="682"/>
      <c r="K1795" s="682"/>
      <c r="L1795" s="683">
        <v>2500</v>
      </c>
      <c r="M1795" s="684"/>
      <c r="N1795" s="758">
        <v>1</v>
      </c>
      <c r="O1795" s="991">
        <v>1</v>
      </c>
      <c r="P1795" s="991">
        <f t="shared" si="172"/>
        <v>0</v>
      </c>
      <c r="Q1795" s="787"/>
      <c r="R1795" s="873">
        <v>6660</v>
      </c>
      <c r="S1795" s="760">
        <f>L1795*(R1795/304.8)*N1795</f>
        <v>54625.984251968497</v>
      </c>
      <c r="T1795" s="786"/>
      <c r="U1795" s="960"/>
      <c r="W1795" s="686"/>
    </row>
    <row r="1796" spans="1:23" ht="21" customHeight="1">
      <c r="A1796" s="686" t="s">
        <v>1286</v>
      </c>
      <c r="B1796" s="686" t="s">
        <v>2097</v>
      </c>
      <c r="C1796" s="782" t="s">
        <v>2097</v>
      </c>
      <c r="D1796" s="783" t="s">
        <v>2100</v>
      </c>
      <c r="E1796" s="784" t="s">
        <v>795</v>
      </c>
      <c r="F1796" s="681">
        <v>12</v>
      </c>
      <c r="G1796" s="682" t="s">
        <v>227</v>
      </c>
      <c r="H1796" s="682">
        <v>170</v>
      </c>
      <c r="I1796" s="682"/>
      <c r="J1796" s="682"/>
      <c r="K1796" s="682"/>
      <c r="L1796" s="683">
        <v>200</v>
      </c>
      <c r="M1796" s="684"/>
      <c r="N1796" s="758">
        <v>1</v>
      </c>
      <c r="O1796" s="991">
        <v>1</v>
      </c>
      <c r="P1796" s="991">
        <f t="shared" si="172"/>
        <v>0</v>
      </c>
      <c r="Q1796" s="785">
        <f>F1796*H1796*L1796*0.00000785*N1796</f>
        <v>3.2027999999999999</v>
      </c>
      <c r="R1796" s="873">
        <v>1079</v>
      </c>
      <c r="S1796" s="760">
        <f>Q1796*R1796</f>
        <v>3455.8211999999999</v>
      </c>
      <c r="T1796" s="786"/>
      <c r="U1796" s="960"/>
      <c r="W1796" s="686"/>
    </row>
    <row r="1797" spans="1:23" ht="21" customHeight="1">
      <c r="A1797" s="686" t="s">
        <v>1308</v>
      </c>
      <c r="B1797" s="686" t="s">
        <v>2097</v>
      </c>
      <c r="C1797" s="782" t="s">
        <v>2097</v>
      </c>
      <c r="D1797" s="783" t="s">
        <v>2100</v>
      </c>
      <c r="E1797" s="784" t="s">
        <v>797</v>
      </c>
      <c r="F1797" s="681">
        <v>40</v>
      </c>
      <c r="G1797" s="682" t="s">
        <v>227</v>
      </c>
      <c r="H1797" s="682"/>
      <c r="I1797" s="682"/>
      <c r="J1797" s="682"/>
      <c r="K1797" s="682"/>
      <c r="L1797" s="683">
        <v>60</v>
      </c>
      <c r="M1797" s="684"/>
      <c r="N1797" s="758">
        <v>2</v>
      </c>
      <c r="O1797" s="991">
        <v>2</v>
      </c>
      <c r="P1797" s="991">
        <f t="shared" si="172"/>
        <v>0</v>
      </c>
      <c r="Q1797" s="785">
        <f>3.14156295*(F1797/2)^2*L1797*0.00000785*N1797</f>
        <v>1.1837409195599999</v>
      </c>
      <c r="R1797" s="873">
        <v>990</v>
      </c>
      <c r="S1797" s="760">
        <f>Q1797*R1797</f>
        <v>1171.9035103643998</v>
      </c>
      <c r="T1797" s="786"/>
      <c r="U1797" s="960"/>
      <c r="W1797" s="686"/>
    </row>
    <row r="1798" spans="1:23" ht="21" customHeight="1">
      <c r="A1798" s="686" t="s">
        <v>1286</v>
      </c>
      <c r="B1798" s="686" t="s">
        <v>2097</v>
      </c>
      <c r="C1798" s="782" t="s">
        <v>2097</v>
      </c>
      <c r="D1798" s="783" t="s">
        <v>2100</v>
      </c>
      <c r="E1798" s="784" t="s">
        <v>795</v>
      </c>
      <c r="F1798" s="681">
        <v>12</v>
      </c>
      <c r="G1798" s="682" t="s">
        <v>227</v>
      </c>
      <c r="H1798" s="682">
        <v>38</v>
      </c>
      <c r="I1798" s="682"/>
      <c r="J1798" s="682"/>
      <c r="K1798" s="682"/>
      <c r="L1798" s="683">
        <v>30</v>
      </c>
      <c r="M1798" s="684"/>
      <c r="N1798" s="758">
        <v>1</v>
      </c>
      <c r="O1798" s="991">
        <v>1</v>
      </c>
      <c r="P1798" s="991">
        <f t="shared" si="172"/>
        <v>0</v>
      </c>
      <c r="Q1798" s="785">
        <f>F1798*H1798*L1798*0.00000785*N1798</f>
        <v>0.107388</v>
      </c>
      <c r="R1798" s="873">
        <v>1079</v>
      </c>
      <c r="S1798" s="760">
        <f>Q1798*R1798</f>
        <v>115.871652</v>
      </c>
      <c r="T1798" s="786"/>
      <c r="U1798" s="960"/>
      <c r="W1798" s="686"/>
    </row>
    <row r="1799" spans="1:23" ht="21" customHeight="1">
      <c r="A1799" s="686" t="s">
        <v>1315</v>
      </c>
      <c r="B1799" s="686" t="s">
        <v>2097</v>
      </c>
      <c r="C1799" s="782" t="s">
        <v>2097</v>
      </c>
      <c r="D1799" s="783" t="s">
        <v>808</v>
      </c>
      <c r="E1799" s="784" t="s">
        <v>798</v>
      </c>
      <c r="F1799" s="681" t="s">
        <v>330</v>
      </c>
      <c r="G1799" s="682" t="s">
        <v>227</v>
      </c>
      <c r="H1799" s="682" t="s">
        <v>345</v>
      </c>
      <c r="I1799" s="682"/>
      <c r="J1799" s="682"/>
      <c r="K1799" s="682"/>
      <c r="L1799" s="683"/>
      <c r="M1799" s="684"/>
      <c r="N1799" s="758">
        <v>3</v>
      </c>
      <c r="O1799" s="991">
        <v>3</v>
      </c>
      <c r="P1799" s="991">
        <f t="shared" si="172"/>
        <v>0</v>
      </c>
      <c r="Q1799" s="787"/>
      <c r="R1799" s="873">
        <v>124.3</v>
      </c>
      <c r="S1799" s="760">
        <f>N1799*R1799</f>
        <v>372.9</v>
      </c>
      <c r="T1799" s="786"/>
      <c r="U1799" s="960"/>
      <c r="W1799" s="686"/>
    </row>
    <row r="1800" spans="1:23" ht="21" customHeight="1">
      <c r="A1800" s="686" t="s">
        <v>1336</v>
      </c>
      <c r="B1800" s="686" t="s">
        <v>2097</v>
      </c>
      <c r="C1800" s="782" t="s">
        <v>2097</v>
      </c>
      <c r="D1800" s="783" t="s">
        <v>1814</v>
      </c>
      <c r="E1800" s="784" t="s">
        <v>816</v>
      </c>
      <c r="F1800" s="681" t="s">
        <v>833</v>
      </c>
      <c r="G1800" s="682" t="s">
        <v>227</v>
      </c>
      <c r="H1800" s="682"/>
      <c r="I1800" s="682"/>
      <c r="J1800" s="682"/>
      <c r="K1800" s="682"/>
      <c r="L1800" s="683">
        <v>130</v>
      </c>
      <c r="M1800" s="684"/>
      <c r="N1800" s="758">
        <v>1</v>
      </c>
      <c r="O1800" s="991">
        <v>1</v>
      </c>
      <c r="P1800" s="991">
        <f t="shared" si="172"/>
        <v>0</v>
      </c>
      <c r="Q1800" s="792">
        <f>L1800/1000*N1800</f>
        <v>0.13</v>
      </c>
      <c r="R1800" s="873">
        <v>1785</v>
      </c>
      <c r="S1800" s="760">
        <f>Q1800*R1800</f>
        <v>232.05</v>
      </c>
      <c r="T1800" s="786"/>
      <c r="U1800" s="960"/>
      <c r="W1800" s="686"/>
    </row>
    <row r="1801" spans="1:23" ht="21" customHeight="1">
      <c r="A1801" s="686" t="s">
        <v>1328</v>
      </c>
      <c r="B1801" s="686" t="s">
        <v>2097</v>
      </c>
      <c r="C1801" s="782" t="s">
        <v>2097</v>
      </c>
      <c r="D1801" s="783" t="s">
        <v>799</v>
      </c>
      <c r="E1801" s="784" t="s">
        <v>799</v>
      </c>
      <c r="F1801" s="681" t="s">
        <v>330</v>
      </c>
      <c r="G1801" s="682"/>
      <c r="H1801" s="682"/>
      <c r="I1801" s="682"/>
      <c r="J1801" s="682"/>
      <c r="K1801" s="682"/>
      <c r="L1801" s="683"/>
      <c r="M1801" s="684"/>
      <c r="N1801" s="758">
        <v>4</v>
      </c>
      <c r="O1801" s="991">
        <v>4</v>
      </c>
      <c r="P1801" s="991">
        <f t="shared" si="172"/>
        <v>0</v>
      </c>
      <c r="Q1801" s="787"/>
      <c r="R1801" s="873">
        <v>41.2</v>
      </c>
      <c r="S1801" s="760">
        <f t="shared" ref="S1801:S1806" si="174">N1801*R1801</f>
        <v>164.8</v>
      </c>
      <c r="T1801" s="786"/>
      <c r="U1801" s="960"/>
      <c r="W1801" s="686"/>
    </row>
    <row r="1802" spans="1:23" ht="21" customHeight="1">
      <c r="A1802" s="686" t="s">
        <v>1233</v>
      </c>
      <c r="B1802" s="686" t="s">
        <v>2097</v>
      </c>
      <c r="C1802" s="782" t="s">
        <v>2097</v>
      </c>
      <c r="D1802" s="783" t="s">
        <v>800</v>
      </c>
      <c r="E1802" s="784" t="s">
        <v>800</v>
      </c>
      <c r="F1802" s="681" t="s">
        <v>330</v>
      </c>
      <c r="G1802" s="682"/>
      <c r="H1802" s="682"/>
      <c r="I1802" s="682"/>
      <c r="J1802" s="682"/>
      <c r="K1802" s="682"/>
      <c r="L1802" s="683"/>
      <c r="M1802" s="684"/>
      <c r="N1802" s="758">
        <v>4</v>
      </c>
      <c r="O1802" s="991">
        <v>4</v>
      </c>
      <c r="P1802" s="991">
        <f t="shared" si="172"/>
        <v>0</v>
      </c>
      <c r="Q1802" s="787"/>
      <c r="R1802" s="873">
        <v>14</v>
      </c>
      <c r="S1802" s="760">
        <f t="shared" si="174"/>
        <v>56</v>
      </c>
      <c r="T1802" s="786"/>
      <c r="U1802" s="960"/>
      <c r="W1802" s="686"/>
    </row>
    <row r="1803" spans="1:23" ht="21" customHeight="1">
      <c r="A1803" s="686" t="s">
        <v>1326</v>
      </c>
      <c r="B1803" s="686" t="s">
        <v>2097</v>
      </c>
      <c r="C1803" s="782" t="s">
        <v>2097</v>
      </c>
      <c r="D1803" s="783" t="s">
        <v>801</v>
      </c>
      <c r="E1803" s="784" t="s">
        <v>801</v>
      </c>
      <c r="F1803" s="681" t="s">
        <v>330</v>
      </c>
      <c r="G1803" s="682"/>
      <c r="H1803" s="682"/>
      <c r="I1803" s="682"/>
      <c r="J1803" s="682"/>
      <c r="K1803" s="682"/>
      <c r="L1803" s="683"/>
      <c r="M1803" s="684"/>
      <c r="N1803" s="758">
        <v>4</v>
      </c>
      <c r="O1803" s="991">
        <v>4</v>
      </c>
      <c r="P1803" s="991">
        <f t="shared" si="172"/>
        <v>0</v>
      </c>
      <c r="Q1803" s="787"/>
      <c r="R1803" s="873">
        <v>22.9</v>
      </c>
      <c r="S1803" s="760">
        <f t="shared" si="174"/>
        <v>91.6</v>
      </c>
      <c r="T1803" s="786"/>
      <c r="U1803" s="960"/>
      <c r="W1803" s="686"/>
    </row>
    <row r="1804" spans="1:23" ht="21" customHeight="1">
      <c r="B1804" s="686" t="s">
        <v>2097</v>
      </c>
      <c r="C1804" s="782" t="s">
        <v>2097</v>
      </c>
      <c r="D1804" s="783" t="s">
        <v>1832</v>
      </c>
      <c r="E1804" s="784" t="s">
        <v>805</v>
      </c>
      <c r="F1804" s="681" t="s">
        <v>391</v>
      </c>
      <c r="G1804" s="682" t="s">
        <v>227</v>
      </c>
      <c r="H1804" s="682" t="s">
        <v>407</v>
      </c>
      <c r="I1804" s="682"/>
      <c r="J1804" s="682"/>
      <c r="K1804" s="682"/>
      <c r="L1804" s="683"/>
      <c r="M1804" s="684"/>
      <c r="N1804" s="758">
        <v>2</v>
      </c>
      <c r="O1804" s="991">
        <v>2</v>
      </c>
      <c r="P1804" s="991">
        <f t="shared" si="172"/>
        <v>0</v>
      </c>
      <c r="Q1804" s="858" t="s">
        <v>806</v>
      </c>
      <c r="R1804" s="873">
        <v>18120</v>
      </c>
      <c r="S1804" s="760">
        <f t="shared" si="174"/>
        <v>36240</v>
      </c>
      <c r="T1804" s="786"/>
      <c r="U1804" s="960"/>
      <c r="W1804" s="686"/>
    </row>
    <row r="1805" spans="1:23" ht="21" customHeight="1">
      <c r="A1805" s="686" t="s">
        <v>1305</v>
      </c>
      <c r="B1805" s="686" t="s">
        <v>2097</v>
      </c>
      <c r="C1805" s="782" t="s">
        <v>2097</v>
      </c>
      <c r="D1805" s="783" t="s">
        <v>802</v>
      </c>
      <c r="E1805" s="784" t="s">
        <v>802</v>
      </c>
      <c r="F1805" s="681">
        <v>6205</v>
      </c>
      <c r="G1805" s="682"/>
      <c r="H1805" s="682"/>
      <c r="I1805" s="682"/>
      <c r="J1805" s="682"/>
      <c r="K1805" s="682"/>
      <c r="L1805" s="683"/>
      <c r="M1805" s="684"/>
      <c r="N1805" s="758">
        <v>2</v>
      </c>
      <c r="O1805" s="991">
        <v>2</v>
      </c>
      <c r="P1805" s="991">
        <f t="shared" si="172"/>
        <v>0</v>
      </c>
      <c r="Q1805" s="787"/>
      <c r="R1805" s="873">
        <v>2960</v>
      </c>
      <c r="S1805" s="760">
        <f t="shared" si="174"/>
        <v>5920</v>
      </c>
      <c r="T1805" s="786"/>
      <c r="U1805" s="960"/>
      <c r="W1805" s="686"/>
    </row>
    <row r="1806" spans="1:23" ht="21" customHeight="1">
      <c r="B1806" s="686" t="s">
        <v>2097</v>
      </c>
      <c r="C1806" s="782" t="s">
        <v>2097</v>
      </c>
      <c r="D1806" s="783" t="s">
        <v>815</v>
      </c>
      <c r="E1806" s="784" t="s">
        <v>815</v>
      </c>
      <c r="F1806" s="681" t="s">
        <v>625</v>
      </c>
      <c r="G1806" s="682"/>
      <c r="H1806" s="682"/>
      <c r="I1806" s="682"/>
      <c r="J1806" s="682"/>
      <c r="K1806" s="682"/>
      <c r="L1806" s="683"/>
      <c r="M1806" s="684"/>
      <c r="N1806" s="758">
        <v>2</v>
      </c>
      <c r="O1806" s="991">
        <v>2</v>
      </c>
      <c r="P1806" s="991">
        <f t="shared" si="172"/>
        <v>0</v>
      </c>
      <c r="Q1806" s="787"/>
      <c r="R1806" s="873">
        <v>62</v>
      </c>
      <c r="S1806" s="760">
        <f t="shared" si="174"/>
        <v>124</v>
      </c>
      <c r="T1806" s="786"/>
      <c r="U1806" s="960"/>
      <c r="W1806" s="686"/>
    </row>
    <row r="1807" spans="1:23" ht="21" customHeight="1">
      <c r="A1807" s="686" t="s">
        <v>1419</v>
      </c>
      <c r="B1807" s="686" t="s">
        <v>2097</v>
      </c>
      <c r="C1807" s="782" t="s">
        <v>2097</v>
      </c>
      <c r="D1807" s="783" t="s">
        <v>826</v>
      </c>
      <c r="E1807" s="784" t="s">
        <v>826</v>
      </c>
      <c r="F1807" s="681" t="s">
        <v>391</v>
      </c>
      <c r="G1807" s="682" t="s">
        <v>227</v>
      </c>
      <c r="H1807" s="682"/>
      <c r="I1807" s="682"/>
      <c r="J1807" s="682"/>
      <c r="K1807" s="682"/>
      <c r="L1807" s="683">
        <v>3500</v>
      </c>
      <c r="M1807" s="684"/>
      <c r="N1807" s="758">
        <v>1</v>
      </c>
      <c r="O1807" s="991">
        <v>1</v>
      </c>
      <c r="P1807" s="991">
        <f t="shared" si="172"/>
        <v>0</v>
      </c>
      <c r="Q1807" s="787"/>
      <c r="R1807" s="873">
        <v>6660</v>
      </c>
      <c r="S1807" s="760">
        <f>L1807*(R1807/304.8)*N1807</f>
        <v>76476.377952755895</v>
      </c>
      <c r="T1807" s="786"/>
      <c r="U1807" s="960"/>
      <c r="W1807" s="686"/>
    </row>
    <row r="1808" spans="1:23" ht="21" customHeight="1">
      <c r="A1808" s="686" t="s">
        <v>1286</v>
      </c>
      <c r="B1808" s="686" t="s">
        <v>2097</v>
      </c>
      <c r="C1808" s="782" t="s">
        <v>2097</v>
      </c>
      <c r="D1808" s="783" t="s">
        <v>2101</v>
      </c>
      <c r="E1808" s="784" t="s">
        <v>795</v>
      </c>
      <c r="F1808" s="681">
        <v>12</v>
      </c>
      <c r="G1808" s="682" t="s">
        <v>227</v>
      </c>
      <c r="H1808" s="682">
        <v>170</v>
      </c>
      <c r="I1808" s="682" t="s">
        <v>227</v>
      </c>
      <c r="J1808" s="682"/>
      <c r="K1808" s="682"/>
      <c r="L1808" s="683">
        <v>210</v>
      </c>
      <c r="M1808" s="684"/>
      <c r="N1808" s="758">
        <v>2</v>
      </c>
      <c r="O1808" s="991">
        <v>2</v>
      </c>
      <c r="P1808" s="991">
        <f t="shared" si="172"/>
        <v>0</v>
      </c>
      <c r="Q1808" s="785">
        <f>F1808*H1808*L1808*0.00000785*N1808</f>
        <v>6.7258799999999992</v>
      </c>
      <c r="R1808" s="873">
        <v>1079</v>
      </c>
      <c r="S1808" s="760">
        <f>Q1808*R1808</f>
        <v>7257.2245199999988</v>
      </c>
      <c r="T1808" s="786"/>
      <c r="U1808" s="960"/>
      <c r="W1808" s="686"/>
    </row>
    <row r="1809" spans="1:23" ht="21" customHeight="1">
      <c r="A1809" s="686" t="s">
        <v>1294</v>
      </c>
      <c r="B1809" s="686" t="s">
        <v>2097</v>
      </c>
      <c r="C1809" s="782" t="s">
        <v>2097</v>
      </c>
      <c r="D1809" s="783" t="s">
        <v>2101</v>
      </c>
      <c r="E1809" s="784" t="s">
        <v>797</v>
      </c>
      <c r="F1809" s="681">
        <v>30</v>
      </c>
      <c r="G1809" s="682" t="s">
        <v>227</v>
      </c>
      <c r="H1809" s="682"/>
      <c r="I1809" s="682"/>
      <c r="J1809" s="682"/>
      <c r="K1809" s="682"/>
      <c r="L1809" s="683">
        <v>75</v>
      </c>
      <c r="M1809" s="684"/>
      <c r="N1809" s="758">
        <v>4</v>
      </c>
      <c r="O1809" s="991">
        <v>4</v>
      </c>
      <c r="P1809" s="991">
        <f t="shared" si="172"/>
        <v>0</v>
      </c>
      <c r="Q1809" s="785">
        <f>3.14156295*(F1809/2)^2*L1809*0.00000785*N1809</f>
        <v>1.6646356681312497</v>
      </c>
      <c r="R1809" s="873">
        <v>990</v>
      </c>
      <c r="S1809" s="760">
        <f>Q1809*R1809</f>
        <v>1647.9893114499373</v>
      </c>
      <c r="T1809" s="786"/>
      <c r="U1809" s="960"/>
      <c r="W1809" s="686"/>
    </row>
    <row r="1810" spans="1:23" ht="21" customHeight="1">
      <c r="A1810" s="686" t="s">
        <v>1315</v>
      </c>
      <c r="B1810" s="686" t="s">
        <v>2097</v>
      </c>
      <c r="C1810" s="782" t="s">
        <v>2097</v>
      </c>
      <c r="D1810" s="783" t="s">
        <v>808</v>
      </c>
      <c r="E1810" s="784" t="s">
        <v>798</v>
      </c>
      <c r="F1810" s="681" t="s">
        <v>330</v>
      </c>
      <c r="G1810" s="682" t="s">
        <v>227</v>
      </c>
      <c r="H1810" s="682" t="s">
        <v>345</v>
      </c>
      <c r="I1810" s="682"/>
      <c r="J1810" s="682"/>
      <c r="K1810" s="682"/>
      <c r="L1810" s="683"/>
      <c r="M1810" s="684"/>
      <c r="N1810" s="758">
        <v>6</v>
      </c>
      <c r="O1810" s="991">
        <v>6</v>
      </c>
      <c r="P1810" s="991">
        <f t="shared" si="172"/>
        <v>0</v>
      </c>
      <c r="Q1810" s="787"/>
      <c r="R1810" s="873">
        <v>124.3</v>
      </c>
      <c r="S1810" s="760">
        <f>N1810*R1810</f>
        <v>745.8</v>
      </c>
      <c r="T1810" s="786"/>
      <c r="U1810" s="960"/>
      <c r="W1810" s="686"/>
    </row>
    <row r="1811" spans="1:23" ht="21" customHeight="1">
      <c r="A1811" s="686" t="s">
        <v>1336</v>
      </c>
      <c r="B1811" s="686" t="s">
        <v>2097</v>
      </c>
      <c r="C1811" s="782" t="s">
        <v>2097</v>
      </c>
      <c r="D1811" s="783" t="s">
        <v>1814</v>
      </c>
      <c r="E1811" s="784" t="s">
        <v>816</v>
      </c>
      <c r="F1811" s="681" t="s">
        <v>833</v>
      </c>
      <c r="G1811" s="682" t="s">
        <v>227</v>
      </c>
      <c r="H1811" s="682"/>
      <c r="I1811" s="682"/>
      <c r="J1811" s="682"/>
      <c r="K1811" s="682"/>
      <c r="L1811" s="683">
        <v>130</v>
      </c>
      <c r="M1811" s="684"/>
      <c r="N1811" s="758">
        <v>2</v>
      </c>
      <c r="O1811" s="991">
        <v>2</v>
      </c>
      <c r="P1811" s="991">
        <f t="shared" si="172"/>
        <v>0</v>
      </c>
      <c r="Q1811" s="792">
        <f>L1811/1000*N1811</f>
        <v>0.26</v>
      </c>
      <c r="R1811" s="873">
        <v>1785</v>
      </c>
      <c r="S1811" s="760">
        <f>Q1811*R1811</f>
        <v>464.1</v>
      </c>
      <c r="T1811" s="786"/>
      <c r="U1811" s="960"/>
      <c r="W1811" s="686"/>
    </row>
    <row r="1812" spans="1:23" ht="21" customHeight="1">
      <c r="A1812" s="686" t="s">
        <v>1328</v>
      </c>
      <c r="B1812" s="686" t="s">
        <v>2097</v>
      </c>
      <c r="C1812" s="782" t="s">
        <v>2097</v>
      </c>
      <c r="D1812" s="783" t="s">
        <v>799</v>
      </c>
      <c r="E1812" s="784" t="s">
        <v>799</v>
      </c>
      <c r="F1812" s="681" t="s">
        <v>330</v>
      </c>
      <c r="G1812" s="682"/>
      <c r="H1812" s="682"/>
      <c r="I1812" s="682"/>
      <c r="J1812" s="682"/>
      <c r="K1812" s="682"/>
      <c r="L1812" s="683"/>
      <c r="M1812" s="684"/>
      <c r="N1812" s="758">
        <v>2</v>
      </c>
      <c r="O1812" s="991">
        <v>2</v>
      </c>
      <c r="P1812" s="991">
        <f t="shared" si="172"/>
        <v>0</v>
      </c>
      <c r="Q1812" s="787"/>
      <c r="R1812" s="873">
        <v>41.2</v>
      </c>
      <c r="S1812" s="760">
        <f t="shared" ref="S1812:S1818" si="175">N1812*R1812</f>
        <v>82.4</v>
      </c>
      <c r="T1812" s="786"/>
      <c r="U1812" s="960"/>
      <c r="W1812" s="686"/>
    </row>
    <row r="1813" spans="1:23" ht="21" customHeight="1">
      <c r="A1813" s="686" t="s">
        <v>1233</v>
      </c>
      <c r="B1813" s="686" t="s">
        <v>2097</v>
      </c>
      <c r="C1813" s="782" t="s">
        <v>2097</v>
      </c>
      <c r="D1813" s="783" t="s">
        <v>800</v>
      </c>
      <c r="E1813" s="784" t="s">
        <v>800</v>
      </c>
      <c r="F1813" s="681" t="s">
        <v>330</v>
      </c>
      <c r="G1813" s="682"/>
      <c r="H1813" s="682"/>
      <c r="I1813" s="682"/>
      <c r="J1813" s="682"/>
      <c r="K1813" s="682"/>
      <c r="L1813" s="683"/>
      <c r="M1813" s="684"/>
      <c r="N1813" s="758">
        <v>8</v>
      </c>
      <c r="O1813" s="991">
        <v>8</v>
      </c>
      <c r="P1813" s="991">
        <f t="shared" si="172"/>
        <v>0</v>
      </c>
      <c r="Q1813" s="787"/>
      <c r="R1813" s="873">
        <v>14</v>
      </c>
      <c r="S1813" s="760">
        <f t="shared" si="175"/>
        <v>112</v>
      </c>
      <c r="T1813" s="786"/>
      <c r="U1813" s="960"/>
      <c r="W1813" s="686"/>
    </row>
    <row r="1814" spans="1:23" ht="21" customHeight="1">
      <c r="A1814" s="686" t="s">
        <v>1326</v>
      </c>
      <c r="B1814" s="686" t="s">
        <v>2097</v>
      </c>
      <c r="C1814" s="782" t="s">
        <v>2097</v>
      </c>
      <c r="D1814" s="783" t="s">
        <v>801</v>
      </c>
      <c r="E1814" s="784" t="s">
        <v>801</v>
      </c>
      <c r="F1814" s="681" t="s">
        <v>330</v>
      </c>
      <c r="G1814" s="682"/>
      <c r="H1814" s="682"/>
      <c r="I1814" s="682"/>
      <c r="J1814" s="682"/>
      <c r="K1814" s="682"/>
      <c r="L1814" s="683"/>
      <c r="M1814" s="684"/>
      <c r="N1814" s="758">
        <v>8</v>
      </c>
      <c r="O1814" s="991">
        <v>8</v>
      </c>
      <c r="P1814" s="991">
        <f t="shared" si="172"/>
        <v>0</v>
      </c>
      <c r="Q1814" s="787"/>
      <c r="R1814" s="873">
        <v>22.9</v>
      </c>
      <c r="S1814" s="760">
        <f t="shared" si="175"/>
        <v>183.2</v>
      </c>
      <c r="T1814" s="786"/>
      <c r="U1814" s="960"/>
      <c r="W1814" s="686"/>
    </row>
    <row r="1815" spans="1:23" ht="21" customHeight="1">
      <c r="B1815" s="686" t="s">
        <v>2097</v>
      </c>
      <c r="C1815" s="782" t="s">
        <v>2097</v>
      </c>
      <c r="D1815" s="783" t="s">
        <v>1832</v>
      </c>
      <c r="E1815" s="784" t="s">
        <v>805</v>
      </c>
      <c r="F1815" s="681" t="s">
        <v>397</v>
      </c>
      <c r="G1815" s="682" t="s">
        <v>227</v>
      </c>
      <c r="H1815" s="682" t="s">
        <v>384</v>
      </c>
      <c r="I1815" s="682"/>
      <c r="J1815" s="682"/>
      <c r="K1815" s="682"/>
      <c r="L1815" s="683"/>
      <c r="M1815" s="684"/>
      <c r="N1815" s="758">
        <v>5</v>
      </c>
      <c r="O1815" s="991">
        <v>5</v>
      </c>
      <c r="P1815" s="991">
        <f t="shared" si="172"/>
        <v>0</v>
      </c>
      <c r="Q1815" s="858" t="s">
        <v>806</v>
      </c>
      <c r="R1815" s="873">
        <v>13120</v>
      </c>
      <c r="S1815" s="760">
        <f t="shared" si="175"/>
        <v>65600</v>
      </c>
      <c r="T1815" s="786"/>
      <c r="U1815" s="960"/>
      <c r="W1815" s="686"/>
    </row>
    <row r="1816" spans="1:23" ht="21" customHeight="1">
      <c r="A1816" s="686" t="s">
        <v>1420</v>
      </c>
      <c r="B1816" s="686" t="s">
        <v>2097</v>
      </c>
      <c r="C1816" s="782" t="s">
        <v>2097</v>
      </c>
      <c r="D1816" s="783" t="s">
        <v>2102</v>
      </c>
      <c r="E1816" s="784" t="s">
        <v>802</v>
      </c>
      <c r="F1816" s="681">
        <v>6003</v>
      </c>
      <c r="G1816" s="682"/>
      <c r="H1816" s="682"/>
      <c r="I1816" s="682"/>
      <c r="J1816" s="682"/>
      <c r="K1816" s="682"/>
      <c r="L1816" s="683"/>
      <c r="M1816" s="684"/>
      <c r="N1816" s="758">
        <v>5</v>
      </c>
      <c r="O1816" s="991">
        <v>5</v>
      </c>
      <c r="P1816" s="991">
        <f t="shared" si="172"/>
        <v>0</v>
      </c>
      <c r="Q1816" s="787"/>
      <c r="R1816" s="873">
        <v>1850</v>
      </c>
      <c r="S1816" s="760">
        <f t="shared" si="175"/>
        <v>9250</v>
      </c>
      <c r="T1816" s="786"/>
      <c r="U1816" s="960"/>
      <c r="W1816" s="686"/>
    </row>
    <row r="1817" spans="1:23" ht="21" customHeight="1">
      <c r="B1817" s="686" t="s">
        <v>2097</v>
      </c>
      <c r="C1817" s="782" t="s">
        <v>2097</v>
      </c>
      <c r="D1817" s="783" t="s">
        <v>815</v>
      </c>
      <c r="E1817" s="784" t="s">
        <v>815</v>
      </c>
      <c r="F1817" s="681" t="s">
        <v>626</v>
      </c>
      <c r="G1817" s="682"/>
      <c r="H1817" s="682"/>
      <c r="I1817" s="682"/>
      <c r="J1817" s="682"/>
      <c r="K1817" s="682"/>
      <c r="L1817" s="683"/>
      <c r="M1817" s="684"/>
      <c r="N1817" s="758">
        <v>5</v>
      </c>
      <c r="O1817" s="991">
        <v>5</v>
      </c>
      <c r="P1817" s="991">
        <f t="shared" si="172"/>
        <v>0</v>
      </c>
      <c r="Q1817" s="787"/>
      <c r="R1817" s="873">
        <v>62</v>
      </c>
      <c r="S1817" s="760">
        <f t="shared" si="175"/>
        <v>310</v>
      </c>
      <c r="T1817" s="786"/>
      <c r="U1817" s="960"/>
      <c r="W1817" s="686"/>
    </row>
    <row r="1818" spans="1:23" ht="21" customHeight="1">
      <c r="B1818" s="686" t="s">
        <v>2097</v>
      </c>
      <c r="C1818" s="782" t="s">
        <v>2097</v>
      </c>
      <c r="D1818" s="783" t="s">
        <v>815</v>
      </c>
      <c r="E1818" s="784" t="s">
        <v>815</v>
      </c>
      <c r="F1818" s="681" t="s">
        <v>627</v>
      </c>
      <c r="G1818" s="682"/>
      <c r="H1818" s="682"/>
      <c r="I1818" s="682"/>
      <c r="J1818" s="682"/>
      <c r="K1818" s="682"/>
      <c r="L1818" s="683"/>
      <c r="M1818" s="684"/>
      <c r="N1818" s="758">
        <v>5</v>
      </c>
      <c r="O1818" s="991">
        <v>5</v>
      </c>
      <c r="P1818" s="991">
        <f t="shared" si="172"/>
        <v>0</v>
      </c>
      <c r="Q1818" s="787"/>
      <c r="R1818" s="873">
        <v>37</v>
      </c>
      <c r="S1818" s="760">
        <f t="shared" si="175"/>
        <v>185</v>
      </c>
      <c r="T1818" s="786"/>
      <c r="U1818" s="960"/>
      <c r="W1818" s="686"/>
    </row>
    <row r="1819" spans="1:23" ht="21" customHeight="1">
      <c r="A1819" s="686" t="s">
        <v>1286</v>
      </c>
      <c r="B1819" s="686" t="s">
        <v>2103</v>
      </c>
      <c r="C1819" s="782" t="s">
        <v>2103</v>
      </c>
      <c r="D1819" s="783" t="s">
        <v>2104</v>
      </c>
      <c r="E1819" s="784" t="s">
        <v>795</v>
      </c>
      <c r="F1819" s="681">
        <v>12</v>
      </c>
      <c r="G1819" s="682" t="s">
        <v>227</v>
      </c>
      <c r="H1819" s="682">
        <v>170</v>
      </c>
      <c r="I1819" s="682" t="s">
        <v>227</v>
      </c>
      <c r="J1819" s="682"/>
      <c r="K1819" s="682"/>
      <c r="L1819" s="683">
        <v>280</v>
      </c>
      <c r="M1819" s="684"/>
      <c r="N1819" s="758">
        <v>2</v>
      </c>
      <c r="O1819" s="991">
        <v>2</v>
      </c>
      <c r="P1819" s="991">
        <f t="shared" si="172"/>
        <v>0</v>
      </c>
      <c r="Q1819" s="785">
        <f>F1819*H1819*L1819*0.00000785*N1819</f>
        <v>8.9678399999999989</v>
      </c>
      <c r="R1819" s="873">
        <v>1079</v>
      </c>
      <c r="S1819" s="760">
        <f>Q1819*R1819</f>
        <v>9676.2993599999991</v>
      </c>
      <c r="T1819" s="786"/>
      <c r="U1819" s="960"/>
      <c r="W1819" s="686"/>
    </row>
    <row r="1820" spans="1:23" ht="21" customHeight="1">
      <c r="A1820" s="686" t="s">
        <v>1308</v>
      </c>
      <c r="B1820" s="686" t="s">
        <v>2103</v>
      </c>
      <c r="C1820" s="782" t="s">
        <v>2103</v>
      </c>
      <c r="D1820" s="783" t="s">
        <v>2104</v>
      </c>
      <c r="E1820" s="784" t="s">
        <v>797</v>
      </c>
      <c r="F1820" s="681">
        <v>40</v>
      </c>
      <c r="G1820" s="682" t="s">
        <v>227</v>
      </c>
      <c r="H1820" s="682"/>
      <c r="I1820" s="682"/>
      <c r="J1820" s="682"/>
      <c r="K1820" s="682"/>
      <c r="L1820" s="683">
        <v>100</v>
      </c>
      <c r="M1820" s="684"/>
      <c r="N1820" s="758">
        <v>4</v>
      </c>
      <c r="O1820" s="991">
        <v>4</v>
      </c>
      <c r="P1820" s="991">
        <f t="shared" si="172"/>
        <v>0</v>
      </c>
      <c r="Q1820" s="785">
        <f>3.14156295*(F1820/2)^2*L1820*0.00000785*N1820</f>
        <v>3.9458030651999998</v>
      </c>
      <c r="R1820" s="873">
        <v>990</v>
      </c>
      <c r="S1820" s="760">
        <f>Q1820*R1820</f>
        <v>3906.3450345479996</v>
      </c>
      <c r="T1820" s="786"/>
      <c r="U1820" s="960"/>
      <c r="W1820" s="686"/>
    </row>
    <row r="1821" spans="1:23" ht="21" customHeight="1">
      <c r="A1821" s="686" t="s">
        <v>1315</v>
      </c>
      <c r="B1821" s="686" t="s">
        <v>2103</v>
      </c>
      <c r="C1821" s="782" t="s">
        <v>2103</v>
      </c>
      <c r="D1821" s="783" t="s">
        <v>808</v>
      </c>
      <c r="E1821" s="784" t="s">
        <v>798</v>
      </c>
      <c r="F1821" s="681" t="s">
        <v>330</v>
      </c>
      <c r="G1821" s="682" t="s">
        <v>227</v>
      </c>
      <c r="H1821" s="682" t="s">
        <v>345</v>
      </c>
      <c r="I1821" s="682"/>
      <c r="J1821" s="682"/>
      <c r="K1821" s="682"/>
      <c r="L1821" s="683"/>
      <c r="M1821" s="684"/>
      <c r="N1821" s="758">
        <v>6</v>
      </c>
      <c r="O1821" s="991">
        <v>6</v>
      </c>
      <c r="P1821" s="991">
        <f t="shared" si="172"/>
        <v>0</v>
      </c>
      <c r="Q1821" s="787"/>
      <c r="R1821" s="873">
        <v>124.3</v>
      </c>
      <c r="S1821" s="760">
        <f>N1821*R1821</f>
        <v>745.8</v>
      </c>
      <c r="T1821" s="786"/>
      <c r="U1821" s="960"/>
      <c r="W1821" s="686"/>
    </row>
    <row r="1822" spans="1:23" ht="21" customHeight="1">
      <c r="A1822" s="686" t="s">
        <v>1336</v>
      </c>
      <c r="B1822" s="686" t="s">
        <v>2103</v>
      </c>
      <c r="C1822" s="782" t="s">
        <v>2103</v>
      </c>
      <c r="D1822" s="783" t="s">
        <v>1814</v>
      </c>
      <c r="E1822" s="784" t="s">
        <v>816</v>
      </c>
      <c r="F1822" s="681" t="s">
        <v>833</v>
      </c>
      <c r="G1822" s="682" t="s">
        <v>227</v>
      </c>
      <c r="H1822" s="682"/>
      <c r="I1822" s="682"/>
      <c r="J1822" s="682"/>
      <c r="K1822" s="682"/>
      <c r="L1822" s="683">
        <v>130</v>
      </c>
      <c r="M1822" s="684"/>
      <c r="N1822" s="758">
        <v>2</v>
      </c>
      <c r="O1822" s="991">
        <v>2</v>
      </c>
      <c r="P1822" s="991">
        <f t="shared" si="172"/>
        <v>0</v>
      </c>
      <c r="Q1822" s="792">
        <f>L1822/1000*N1822</f>
        <v>0.26</v>
      </c>
      <c r="R1822" s="873">
        <v>1785</v>
      </c>
      <c r="S1822" s="760">
        <f>Q1822*R1822</f>
        <v>464.1</v>
      </c>
      <c r="T1822" s="786"/>
      <c r="U1822" s="960"/>
      <c r="W1822" s="686"/>
    </row>
    <row r="1823" spans="1:23" ht="21" customHeight="1">
      <c r="A1823" s="686" t="s">
        <v>1328</v>
      </c>
      <c r="B1823" s="686" t="s">
        <v>2103</v>
      </c>
      <c r="C1823" s="782" t="s">
        <v>2103</v>
      </c>
      <c r="D1823" s="783" t="s">
        <v>799</v>
      </c>
      <c r="E1823" s="784" t="s">
        <v>799</v>
      </c>
      <c r="F1823" s="681" t="s">
        <v>330</v>
      </c>
      <c r="G1823" s="682"/>
      <c r="H1823" s="682"/>
      <c r="I1823" s="682"/>
      <c r="J1823" s="682"/>
      <c r="K1823" s="682"/>
      <c r="L1823" s="683"/>
      <c r="M1823" s="684"/>
      <c r="N1823" s="758">
        <v>2</v>
      </c>
      <c r="O1823" s="991">
        <v>2</v>
      </c>
      <c r="P1823" s="991">
        <f t="shared" si="172"/>
        <v>0</v>
      </c>
      <c r="Q1823" s="787"/>
      <c r="R1823" s="873">
        <v>41.2</v>
      </c>
      <c r="S1823" s="760">
        <f t="shared" ref="S1823:S1829" si="176">N1823*R1823</f>
        <v>82.4</v>
      </c>
      <c r="T1823" s="786"/>
      <c r="U1823" s="960"/>
      <c r="W1823" s="686"/>
    </row>
    <row r="1824" spans="1:23" ht="21" customHeight="1">
      <c r="A1824" s="686" t="s">
        <v>1233</v>
      </c>
      <c r="B1824" s="686" t="s">
        <v>2103</v>
      </c>
      <c r="C1824" s="782" t="s">
        <v>2103</v>
      </c>
      <c r="D1824" s="783" t="s">
        <v>800</v>
      </c>
      <c r="E1824" s="784" t="s">
        <v>800</v>
      </c>
      <c r="F1824" s="681" t="s">
        <v>330</v>
      </c>
      <c r="G1824" s="682"/>
      <c r="H1824" s="682"/>
      <c r="I1824" s="682"/>
      <c r="J1824" s="682"/>
      <c r="K1824" s="682"/>
      <c r="L1824" s="683"/>
      <c r="M1824" s="684"/>
      <c r="N1824" s="758">
        <v>8</v>
      </c>
      <c r="O1824" s="991">
        <v>8</v>
      </c>
      <c r="P1824" s="991">
        <f t="shared" si="172"/>
        <v>0</v>
      </c>
      <c r="Q1824" s="787"/>
      <c r="R1824" s="873">
        <v>14</v>
      </c>
      <c r="S1824" s="760">
        <f t="shared" si="176"/>
        <v>112</v>
      </c>
      <c r="T1824" s="786"/>
      <c r="U1824" s="960"/>
      <c r="W1824" s="686"/>
    </row>
    <row r="1825" spans="1:23" ht="21" customHeight="1">
      <c r="A1825" s="686" t="s">
        <v>1326</v>
      </c>
      <c r="B1825" s="686" t="s">
        <v>2103</v>
      </c>
      <c r="C1825" s="782" t="s">
        <v>2103</v>
      </c>
      <c r="D1825" s="783" t="s">
        <v>801</v>
      </c>
      <c r="E1825" s="784" t="s">
        <v>801</v>
      </c>
      <c r="F1825" s="681" t="s">
        <v>330</v>
      </c>
      <c r="G1825" s="682"/>
      <c r="H1825" s="682"/>
      <c r="I1825" s="682"/>
      <c r="J1825" s="682"/>
      <c r="K1825" s="682"/>
      <c r="L1825" s="683"/>
      <c r="M1825" s="684"/>
      <c r="N1825" s="758">
        <v>8</v>
      </c>
      <c r="O1825" s="991">
        <v>8</v>
      </c>
      <c r="P1825" s="991">
        <f t="shared" si="172"/>
        <v>0</v>
      </c>
      <c r="Q1825" s="787"/>
      <c r="R1825" s="873">
        <v>22.9</v>
      </c>
      <c r="S1825" s="760">
        <f t="shared" si="176"/>
        <v>183.2</v>
      </c>
      <c r="T1825" s="786"/>
      <c r="U1825" s="960"/>
      <c r="W1825" s="686"/>
    </row>
    <row r="1826" spans="1:23" ht="21" customHeight="1">
      <c r="B1826" s="686" t="s">
        <v>2103</v>
      </c>
      <c r="C1826" s="782" t="s">
        <v>2103</v>
      </c>
      <c r="D1826" s="783" t="s">
        <v>1832</v>
      </c>
      <c r="E1826" s="784" t="s">
        <v>805</v>
      </c>
      <c r="F1826" s="681" t="s">
        <v>391</v>
      </c>
      <c r="G1826" s="682" t="s">
        <v>227</v>
      </c>
      <c r="H1826" s="682" t="s">
        <v>384</v>
      </c>
      <c r="I1826" s="682"/>
      <c r="J1826" s="682"/>
      <c r="K1826" s="682"/>
      <c r="L1826" s="683"/>
      <c r="M1826" s="684"/>
      <c r="N1826" s="758">
        <v>4</v>
      </c>
      <c r="O1826" s="991">
        <v>4</v>
      </c>
      <c r="P1826" s="991">
        <f t="shared" si="172"/>
        <v>0</v>
      </c>
      <c r="Q1826" s="858" t="s">
        <v>806</v>
      </c>
      <c r="R1826" s="873">
        <v>15620</v>
      </c>
      <c r="S1826" s="760">
        <f t="shared" si="176"/>
        <v>62480</v>
      </c>
      <c r="T1826" s="786"/>
      <c r="U1826" s="960"/>
      <c r="W1826" s="686"/>
    </row>
    <row r="1827" spans="1:23" ht="21" customHeight="1">
      <c r="A1827" s="686" t="s">
        <v>1287</v>
      </c>
      <c r="B1827" s="686" t="s">
        <v>2103</v>
      </c>
      <c r="C1827" s="782" t="s">
        <v>2103</v>
      </c>
      <c r="D1827" s="783" t="s">
        <v>2102</v>
      </c>
      <c r="E1827" s="784" t="s">
        <v>802</v>
      </c>
      <c r="F1827" s="681">
        <v>6206</v>
      </c>
      <c r="G1827" s="682"/>
      <c r="H1827" s="682"/>
      <c r="I1827" s="682"/>
      <c r="J1827" s="682"/>
      <c r="K1827" s="682"/>
      <c r="L1827" s="683"/>
      <c r="M1827" s="684"/>
      <c r="N1827" s="758">
        <v>4</v>
      </c>
      <c r="O1827" s="991">
        <v>4</v>
      </c>
      <c r="P1827" s="991">
        <f t="shared" si="172"/>
        <v>0</v>
      </c>
      <c r="Q1827" s="787"/>
      <c r="R1827" s="873">
        <v>3830</v>
      </c>
      <c r="S1827" s="760">
        <f t="shared" si="176"/>
        <v>15320</v>
      </c>
      <c r="T1827" s="786"/>
      <c r="U1827" s="960"/>
      <c r="W1827" s="686"/>
    </row>
    <row r="1828" spans="1:23" ht="21" customHeight="1">
      <c r="B1828" s="686" t="s">
        <v>2103</v>
      </c>
      <c r="C1828" s="782" t="s">
        <v>2103</v>
      </c>
      <c r="D1828" s="783" t="s">
        <v>815</v>
      </c>
      <c r="E1828" s="784" t="s">
        <v>815</v>
      </c>
      <c r="F1828" s="681" t="s">
        <v>628</v>
      </c>
      <c r="G1828" s="682"/>
      <c r="H1828" s="682"/>
      <c r="I1828" s="682"/>
      <c r="J1828" s="682"/>
      <c r="K1828" s="682"/>
      <c r="L1828" s="683"/>
      <c r="M1828" s="684"/>
      <c r="N1828" s="758">
        <v>4</v>
      </c>
      <c r="O1828" s="991">
        <v>4</v>
      </c>
      <c r="P1828" s="991">
        <f t="shared" si="172"/>
        <v>0</v>
      </c>
      <c r="Q1828" s="787"/>
      <c r="R1828" s="873">
        <v>250</v>
      </c>
      <c r="S1828" s="760">
        <f t="shared" si="176"/>
        <v>1000</v>
      </c>
      <c r="T1828" s="786"/>
      <c r="U1828" s="960"/>
      <c r="W1828" s="686"/>
    </row>
    <row r="1829" spans="1:23" ht="21" customHeight="1">
      <c r="B1829" s="686" t="s">
        <v>2103</v>
      </c>
      <c r="C1829" s="782" t="s">
        <v>2103</v>
      </c>
      <c r="D1829" s="783" t="s">
        <v>815</v>
      </c>
      <c r="E1829" s="784" t="s">
        <v>815</v>
      </c>
      <c r="F1829" s="681" t="s">
        <v>386</v>
      </c>
      <c r="G1829" s="682"/>
      <c r="H1829" s="682"/>
      <c r="I1829" s="682"/>
      <c r="J1829" s="682"/>
      <c r="K1829" s="682"/>
      <c r="L1829" s="683"/>
      <c r="M1829" s="684"/>
      <c r="N1829" s="758">
        <v>4</v>
      </c>
      <c r="O1829" s="991">
        <v>4</v>
      </c>
      <c r="P1829" s="991">
        <f t="shared" si="172"/>
        <v>0</v>
      </c>
      <c r="Q1829" s="787"/>
      <c r="R1829" s="873">
        <v>125</v>
      </c>
      <c r="S1829" s="760">
        <f t="shared" si="176"/>
        <v>500</v>
      </c>
      <c r="T1829" s="786"/>
      <c r="U1829" s="960"/>
      <c r="W1829" s="686"/>
    </row>
    <row r="1830" spans="1:23" ht="21" customHeight="1">
      <c r="A1830" s="686" t="s">
        <v>1286</v>
      </c>
      <c r="B1830" s="686" t="s">
        <v>2103</v>
      </c>
      <c r="C1830" s="782" t="s">
        <v>2103</v>
      </c>
      <c r="D1830" s="783" t="s">
        <v>2105</v>
      </c>
      <c r="E1830" s="784" t="s">
        <v>795</v>
      </c>
      <c r="F1830" s="681">
        <v>12</v>
      </c>
      <c r="G1830" s="682" t="s">
        <v>227</v>
      </c>
      <c r="H1830" s="682">
        <v>100</v>
      </c>
      <c r="I1830" s="682" t="s">
        <v>227</v>
      </c>
      <c r="J1830" s="682"/>
      <c r="K1830" s="682"/>
      <c r="L1830" s="683">
        <v>100</v>
      </c>
      <c r="M1830" s="684"/>
      <c r="N1830" s="758">
        <v>1</v>
      </c>
      <c r="O1830" s="991">
        <v>1</v>
      </c>
      <c r="P1830" s="991">
        <f t="shared" si="172"/>
        <v>0</v>
      </c>
      <c r="Q1830" s="785">
        <f>F1830*H1830*L1830*0.00000785*N1830</f>
        <v>0.94199999999999995</v>
      </c>
      <c r="R1830" s="873">
        <v>1079</v>
      </c>
      <c r="S1830" s="760">
        <f>Q1830*R1830</f>
        <v>1016.4179999999999</v>
      </c>
      <c r="T1830" s="786"/>
      <c r="U1830" s="960"/>
      <c r="W1830" s="686"/>
    </row>
    <row r="1831" spans="1:23" ht="21" customHeight="1">
      <c r="A1831" s="686" t="s">
        <v>1222</v>
      </c>
      <c r="B1831" s="686" t="s">
        <v>2103</v>
      </c>
      <c r="C1831" s="782" t="s">
        <v>2103</v>
      </c>
      <c r="D1831" s="783" t="s">
        <v>2105</v>
      </c>
      <c r="E1831" s="784" t="s">
        <v>797</v>
      </c>
      <c r="F1831" s="681">
        <v>50</v>
      </c>
      <c r="G1831" s="682" t="s">
        <v>227</v>
      </c>
      <c r="H1831" s="682"/>
      <c r="I1831" s="682"/>
      <c r="J1831" s="682"/>
      <c r="K1831" s="682"/>
      <c r="L1831" s="683">
        <v>85</v>
      </c>
      <c r="M1831" s="684"/>
      <c r="N1831" s="758">
        <v>1</v>
      </c>
      <c r="O1831" s="991">
        <v>1</v>
      </c>
      <c r="P1831" s="991">
        <f t="shared" si="172"/>
        <v>0</v>
      </c>
      <c r="Q1831" s="785">
        <f>3.14156295*(F1831/2)^2*L1831*0.00000785*N1831</f>
        <v>1.3101299239921873</v>
      </c>
      <c r="R1831" s="873">
        <v>990</v>
      </c>
      <c r="S1831" s="760">
        <f>Q1831*R1831</f>
        <v>1297.0286247522654</v>
      </c>
      <c r="T1831" s="786"/>
      <c r="U1831" s="960"/>
      <c r="W1831" s="686"/>
    </row>
    <row r="1832" spans="1:23" ht="21" customHeight="1">
      <c r="A1832" s="686" t="s">
        <v>1315</v>
      </c>
      <c r="B1832" s="686" t="s">
        <v>2103</v>
      </c>
      <c r="C1832" s="782" t="s">
        <v>2103</v>
      </c>
      <c r="D1832" s="783" t="s">
        <v>808</v>
      </c>
      <c r="E1832" s="784" t="s">
        <v>798</v>
      </c>
      <c r="F1832" s="681" t="s">
        <v>330</v>
      </c>
      <c r="G1832" s="682" t="s">
        <v>227</v>
      </c>
      <c r="H1832" s="682" t="s">
        <v>345</v>
      </c>
      <c r="I1832" s="682"/>
      <c r="J1832" s="682"/>
      <c r="K1832" s="682"/>
      <c r="L1832" s="683"/>
      <c r="M1832" s="684"/>
      <c r="N1832" s="758">
        <v>6</v>
      </c>
      <c r="O1832" s="991">
        <v>6</v>
      </c>
      <c r="P1832" s="991">
        <f t="shared" si="172"/>
        <v>0</v>
      </c>
      <c r="Q1832" s="787"/>
      <c r="R1832" s="873">
        <v>124.3</v>
      </c>
      <c r="S1832" s="760">
        <f t="shared" ref="S1832:S1840" si="177">N1832*R1832</f>
        <v>745.8</v>
      </c>
      <c r="T1832" s="786"/>
      <c r="U1832" s="960"/>
      <c r="W1832" s="686"/>
    </row>
    <row r="1833" spans="1:23" ht="21" customHeight="1">
      <c r="A1833" s="686" t="s">
        <v>1328</v>
      </c>
      <c r="B1833" s="686" t="s">
        <v>2103</v>
      </c>
      <c r="C1833" s="782" t="s">
        <v>2103</v>
      </c>
      <c r="D1833" s="783" t="s">
        <v>799</v>
      </c>
      <c r="E1833" s="784" t="s">
        <v>799</v>
      </c>
      <c r="F1833" s="681" t="s">
        <v>330</v>
      </c>
      <c r="G1833" s="682"/>
      <c r="H1833" s="682"/>
      <c r="I1833" s="682"/>
      <c r="J1833" s="682"/>
      <c r="K1833" s="682"/>
      <c r="L1833" s="683"/>
      <c r="M1833" s="684"/>
      <c r="N1833" s="758">
        <v>2</v>
      </c>
      <c r="O1833" s="991">
        <v>2</v>
      </c>
      <c r="P1833" s="991">
        <f t="shared" si="172"/>
        <v>0</v>
      </c>
      <c r="Q1833" s="787"/>
      <c r="R1833" s="873">
        <v>41.2</v>
      </c>
      <c r="S1833" s="760">
        <f t="shared" si="177"/>
        <v>82.4</v>
      </c>
      <c r="T1833" s="786"/>
      <c r="U1833" s="960"/>
      <c r="W1833" s="686"/>
    </row>
    <row r="1834" spans="1:23" ht="21" customHeight="1">
      <c r="A1834" s="686" t="s">
        <v>1233</v>
      </c>
      <c r="B1834" s="686" t="s">
        <v>2103</v>
      </c>
      <c r="C1834" s="782" t="s">
        <v>2103</v>
      </c>
      <c r="D1834" s="783" t="s">
        <v>800</v>
      </c>
      <c r="E1834" s="784" t="s">
        <v>800</v>
      </c>
      <c r="F1834" s="681" t="s">
        <v>330</v>
      </c>
      <c r="G1834" s="682"/>
      <c r="H1834" s="682"/>
      <c r="I1834" s="682"/>
      <c r="J1834" s="682"/>
      <c r="K1834" s="682"/>
      <c r="L1834" s="683"/>
      <c r="M1834" s="684"/>
      <c r="N1834" s="758">
        <v>8</v>
      </c>
      <c r="O1834" s="991">
        <v>8</v>
      </c>
      <c r="P1834" s="991">
        <f t="shared" si="172"/>
        <v>0</v>
      </c>
      <c r="Q1834" s="787"/>
      <c r="R1834" s="873">
        <v>14</v>
      </c>
      <c r="S1834" s="760">
        <f t="shared" si="177"/>
        <v>112</v>
      </c>
      <c r="T1834" s="786"/>
      <c r="U1834" s="960"/>
      <c r="W1834" s="686"/>
    </row>
    <row r="1835" spans="1:23" ht="21" customHeight="1">
      <c r="A1835" s="686" t="s">
        <v>1326</v>
      </c>
      <c r="B1835" s="686" t="s">
        <v>2103</v>
      </c>
      <c r="C1835" s="782" t="s">
        <v>2103</v>
      </c>
      <c r="D1835" s="783" t="s">
        <v>801</v>
      </c>
      <c r="E1835" s="784" t="s">
        <v>801</v>
      </c>
      <c r="F1835" s="681" t="s">
        <v>330</v>
      </c>
      <c r="G1835" s="682"/>
      <c r="H1835" s="682"/>
      <c r="I1835" s="682"/>
      <c r="J1835" s="682"/>
      <c r="K1835" s="682"/>
      <c r="L1835" s="683"/>
      <c r="M1835" s="684"/>
      <c r="N1835" s="758">
        <v>8</v>
      </c>
      <c r="O1835" s="991">
        <v>8</v>
      </c>
      <c r="P1835" s="991">
        <f t="shared" si="172"/>
        <v>0</v>
      </c>
      <c r="Q1835" s="787"/>
      <c r="R1835" s="873">
        <v>22.9</v>
      </c>
      <c r="S1835" s="760">
        <f t="shared" si="177"/>
        <v>183.2</v>
      </c>
      <c r="T1835" s="786"/>
      <c r="U1835" s="960"/>
      <c r="W1835" s="686"/>
    </row>
    <row r="1836" spans="1:23" ht="21" customHeight="1">
      <c r="B1836" s="686" t="s">
        <v>2103</v>
      </c>
      <c r="C1836" s="782" t="s">
        <v>2103</v>
      </c>
      <c r="D1836" s="783" t="s">
        <v>1832</v>
      </c>
      <c r="E1836" s="784" t="s">
        <v>805</v>
      </c>
      <c r="F1836" s="681" t="s">
        <v>391</v>
      </c>
      <c r="G1836" s="682" t="s">
        <v>227</v>
      </c>
      <c r="H1836" s="682" t="s">
        <v>392</v>
      </c>
      <c r="I1836" s="682" t="s">
        <v>403</v>
      </c>
      <c r="J1836" s="682" t="s">
        <v>1527</v>
      </c>
      <c r="K1836" s="682"/>
      <c r="L1836" s="683"/>
      <c r="M1836" s="684"/>
      <c r="N1836" s="758">
        <v>1</v>
      </c>
      <c r="O1836" s="991">
        <v>1</v>
      </c>
      <c r="P1836" s="991">
        <f t="shared" si="172"/>
        <v>0</v>
      </c>
      <c r="Q1836" s="858" t="s">
        <v>806</v>
      </c>
      <c r="R1836" s="873">
        <v>42950</v>
      </c>
      <c r="S1836" s="760">
        <f t="shared" si="177"/>
        <v>42950</v>
      </c>
      <c r="T1836" s="786"/>
      <c r="U1836" s="960"/>
      <c r="W1836" s="686"/>
    </row>
    <row r="1837" spans="1:23" ht="21" customHeight="1">
      <c r="A1837" s="686" t="s">
        <v>1287</v>
      </c>
      <c r="B1837" s="686" t="s">
        <v>2103</v>
      </c>
      <c r="C1837" s="782" t="s">
        <v>2103</v>
      </c>
      <c r="D1837" s="783" t="s">
        <v>2102</v>
      </c>
      <c r="E1837" s="784" t="s">
        <v>802</v>
      </c>
      <c r="F1837" s="681">
        <v>6206</v>
      </c>
      <c r="G1837" s="682"/>
      <c r="H1837" s="682"/>
      <c r="I1837" s="682"/>
      <c r="J1837" s="682"/>
      <c r="K1837" s="682"/>
      <c r="L1837" s="683"/>
      <c r="M1837" s="684"/>
      <c r="N1837" s="758">
        <v>2</v>
      </c>
      <c r="O1837" s="991">
        <v>2</v>
      </c>
      <c r="P1837" s="991">
        <f t="shared" si="172"/>
        <v>0</v>
      </c>
      <c r="Q1837" s="787"/>
      <c r="R1837" s="873">
        <v>3830</v>
      </c>
      <c r="S1837" s="760">
        <f t="shared" si="177"/>
        <v>7660</v>
      </c>
      <c r="T1837" s="786"/>
      <c r="U1837" s="960"/>
      <c r="W1837" s="686"/>
    </row>
    <row r="1838" spans="1:23" ht="21" customHeight="1">
      <c r="B1838" s="686" t="s">
        <v>2103</v>
      </c>
      <c r="C1838" s="782" t="s">
        <v>2103</v>
      </c>
      <c r="D1838" s="783" t="s">
        <v>815</v>
      </c>
      <c r="E1838" s="784" t="s">
        <v>815</v>
      </c>
      <c r="F1838" s="681" t="s">
        <v>628</v>
      </c>
      <c r="G1838" s="682"/>
      <c r="H1838" s="682"/>
      <c r="I1838" s="682"/>
      <c r="J1838" s="682"/>
      <c r="K1838" s="682"/>
      <c r="L1838" s="683"/>
      <c r="M1838" s="684"/>
      <c r="N1838" s="758">
        <v>1</v>
      </c>
      <c r="O1838" s="991">
        <v>1</v>
      </c>
      <c r="P1838" s="991">
        <f t="shared" si="172"/>
        <v>0</v>
      </c>
      <c r="Q1838" s="787"/>
      <c r="R1838" s="873">
        <v>250</v>
      </c>
      <c r="S1838" s="760">
        <f t="shared" si="177"/>
        <v>250</v>
      </c>
      <c r="T1838" s="786"/>
      <c r="U1838" s="960"/>
      <c r="W1838" s="686"/>
    </row>
    <row r="1839" spans="1:23" ht="21" customHeight="1">
      <c r="B1839" s="686" t="s">
        <v>2103</v>
      </c>
      <c r="C1839" s="782" t="s">
        <v>2103</v>
      </c>
      <c r="D1839" s="783" t="s">
        <v>815</v>
      </c>
      <c r="E1839" s="784" t="s">
        <v>815</v>
      </c>
      <c r="F1839" s="681" t="s">
        <v>386</v>
      </c>
      <c r="G1839" s="682"/>
      <c r="H1839" s="682"/>
      <c r="I1839" s="682"/>
      <c r="J1839" s="682"/>
      <c r="K1839" s="682"/>
      <c r="L1839" s="683"/>
      <c r="M1839" s="684"/>
      <c r="N1839" s="758">
        <v>1</v>
      </c>
      <c r="O1839" s="991">
        <v>1</v>
      </c>
      <c r="P1839" s="991">
        <f t="shared" si="172"/>
        <v>0</v>
      </c>
      <c r="Q1839" s="787"/>
      <c r="R1839" s="873">
        <v>125</v>
      </c>
      <c r="S1839" s="760">
        <f t="shared" si="177"/>
        <v>125</v>
      </c>
      <c r="T1839" s="786"/>
      <c r="U1839" s="960"/>
      <c r="W1839" s="686"/>
    </row>
    <row r="1840" spans="1:23" ht="21" customHeight="1">
      <c r="B1840" s="686" t="s">
        <v>2106</v>
      </c>
      <c r="C1840" s="782" t="s">
        <v>2106</v>
      </c>
      <c r="D1840" s="789" t="s">
        <v>2107</v>
      </c>
      <c r="E1840" s="788" t="s">
        <v>826</v>
      </c>
      <c r="F1840" s="681" t="s">
        <v>391</v>
      </c>
      <c r="G1840" s="682" t="s">
        <v>227</v>
      </c>
      <c r="H1840" s="682"/>
      <c r="I1840" s="682"/>
      <c r="J1840" s="682"/>
      <c r="K1840" s="682"/>
      <c r="L1840" s="683">
        <v>82</v>
      </c>
      <c r="M1840" s="684"/>
      <c r="N1840" s="758">
        <v>2</v>
      </c>
      <c r="O1840" s="991">
        <v>2</v>
      </c>
      <c r="P1840" s="991">
        <f t="shared" si="172"/>
        <v>0</v>
      </c>
      <c r="Q1840" s="762"/>
      <c r="R1840" s="873">
        <v>976279</v>
      </c>
      <c r="S1840" s="760">
        <f t="shared" si="177"/>
        <v>1952558</v>
      </c>
      <c r="T1840" s="786"/>
      <c r="U1840" s="960"/>
      <c r="W1840" s="686"/>
    </row>
    <row r="1841" spans="1:23" ht="21" customHeight="1">
      <c r="A1841" s="686" t="s">
        <v>1222</v>
      </c>
      <c r="B1841" s="686" t="s">
        <v>2108</v>
      </c>
      <c r="C1841" s="782" t="s">
        <v>2108</v>
      </c>
      <c r="D1841" s="783" t="s">
        <v>1830</v>
      </c>
      <c r="E1841" s="784" t="s">
        <v>797</v>
      </c>
      <c r="F1841" s="681">
        <v>50</v>
      </c>
      <c r="G1841" s="682"/>
      <c r="H1841" s="682"/>
      <c r="I1841" s="682"/>
      <c r="J1841" s="682"/>
      <c r="K1841" s="682"/>
      <c r="L1841" s="683">
        <v>165</v>
      </c>
      <c r="M1841" s="684"/>
      <c r="N1841" s="758">
        <v>2</v>
      </c>
      <c r="O1841" s="991">
        <v>2</v>
      </c>
      <c r="P1841" s="991">
        <f t="shared" si="172"/>
        <v>0</v>
      </c>
      <c r="Q1841" s="785">
        <f>3.14156295*(F1841/2)^2*L1841*0.00000785*N1841</f>
        <v>5.0863867637343745</v>
      </c>
      <c r="R1841" s="873">
        <v>990</v>
      </c>
      <c r="S1841" s="760">
        <f>Q1841*R1841</f>
        <v>5035.5228960970308</v>
      </c>
      <c r="T1841" s="786"/>
      <c r="U1841" s="960"/>
      <c r="W1841" s="686"/>
    </row>
    <row r="1842" spans="1:23" ht="21" customHeight="1">
      <c r="A1842" s="686" t="s">
        <v>1399</v>
      </c>
      <c r="B1842" s="686" t="s">
        <v>2108</v>
      </c>
      <c r="C1842" s="782" t="s">
        <v>2108</v>
      </c>
      <c r="D1842" s="783" t="s">
        <v>2109</v>
      </c>
      <c r="E1842" s="784" t="s">
        <v>797</v>
      </c>
      <c r="F1842" s="681">
        <v>100</v>
      </c>
      <c r="G1842" s="682"/>
      <c r="H1842" s="682"/>
      <c r="I1842" s="682"/>
      <c r="J1842" s="682"/>
      <c r="K1842" s="682"/>
      <c r="L1842" s="683">
        <v>70</v>
      </c>
      <c r="M1842" s="684"/>
      <c r="N1842" s="758">
        <v>2</v>
      </c>
      <c r="O1842" s="991">
        <v>2</v>
      </c>
      <c r="P1842" s="991">
        <f t="shared" si="172"/>
        <v>0</v>
      </c>
      <c r="Q1842" s="785">
        <f>3.14156295*(F1842/2)^2*L1842*0.00000785*N1842</f>
        <v>8.6314442051249998</v>
      </c>
      <c r="R1842" s="873">
        <v>990</v>
      </c>
      <c r="S1842" s="760">
        <f>Q1842*R1842</f>
        <v>8545.1297630737499</v>
      </c>
      <c r="T1842" s="786"/>
      <c r="U1842" s="960"/>
      <c r="W1842" s="686"/>
    </row>
    <row r="1843" spans="1:23" ht="21" customHeight="1">
      <c r="A1843" s="686" t="s">
        <v>1222</v>
      </c>
      <c r="B1843" s="686" t="s">
        <v>2108</v>
      </c>
      <c r="C1843" s="782" t="s">
        <v>2108</v>
      </c>
      <c r="D1843" s="783" t="s">
        <v>2109</v>
      </c>
      <c r="E1843" s="784" t="s">
        <v>797</v>
      </c>
      <c r="F1843" s="681">
        <v>50</v>
      </c>
      <c r="G1843" s="682"/>
      <c r="H1843" s="682"/>
      <c r="I1843" s="682"/>
      <c r="J1843" s="682"/>
      <c r="K1843" s="682"/>
      <c r="L1843" s="683">
        <v>40</v>
      </c>
      <c r="M1843" s="684"/>
      <c r="N1843" s="758">
        <v>2</v>
      </c>
      <c r="O1843" s="991">
        <v>2</v>
      </c>
      <c r="P1843" s="991">
        <f t="shared" si="172"/>
        <v>0</v>
      </c>
      <c r="Q1843" s="785">
        <f>3.14156295*(F1843/2)^2*L1843*0.00000785*N1843</f>
        <v>1.2330634578749999</v>
      </c>
      <c r="R1843" s="873">
        <v>990</v>
      </c>
      <c r="S1843" s="760">
        <f>Q1843*R1843</f>
        <v>1220.73282329625</v>
      </c>
      <c r="T1843" s="786"/>
      <c r="U1843" s="960"/>
      <c r="W1843" s="686"/>
    </row>
    <row r="1844" spans="1:23" ht="21" customHeight="1">
      <c r="A1844" s="686" t="s">
        <v>1264</v>
      </c>
      <c r="B1844" s="686" t="s">
        <v>2108</v>
      </c>
      <c r="C1844" s="782" t="s">
        <v>2108</v>
      </c>
      <c r="D1844" s="783" t="s">
        <v>2109</v>
      </c>
      <c r="E1844" s="784" t="s">
        <v>795</v>
      </c>
      <c r="F1844" s="681">
        <v>12</v>
      </c>
      <c r="G1844" s="682"/>
      <c r="H1844" s="682">
        <v>145</v>
      </c>
      <c r="I1844" s="682"/>
      <c r="J1844" s="682"/>
      <c r="K1844" s="682"/>
      <c r="L1844" s="683">
        <v>185</v>
      </c>
      <c r="M1844" s="684"/>
      <c r="N1844" s="758">
        <v>2</v>
      </c>
      <c r="O1844" s="991">
        <v>2</v>
      </c>
      <c r="P1844" s="991">
        <f t="shared" si="172"/>
        <v>0</v>
      </c>
      <c r="Q1844" s="785">
        <f>F1844*H1844*L1844*0.00000785*N1844</f>
        <v>5.0538299999999996</v>
      </c>
      <c r="R1844" s="873">
        <v>960</v>
      </c>
      <c r="S1844" s="760">
        <f>Q1844*R1844</f>
        <v>4851.6767999999993</v>
      </c>
      <c r="T1844" s="786"/>
      <c r="U1844" s="960"/>
      <c r="W1844" s="686"/>
    </row>
    <row r="1845" spans="1:23" ht="21" customHeight="1">
      <c r="A1845" s="686" t="s">
        <v>1405</v>
      </c>
      <c r="B1845" s="686" t="s">
        <v>2108</v>
      </c>
      <c r="C1845" s="782" t="s">
        <v>2108</v>
      </c>
      <c r="D1845" s="783" t="s">
        <v>2109</v>
      </c>
      <c r="E1845" s="784" t="s">
        <v>802</v>
      </c>
      <c r="F1845" s="681" t="s">
        <v>1705</v>
      </c>
      <c r="G1845" s="682"/>
      <c r="H1845" s="682"/>
      <c r="I1845" s="682"/>
      <c r="J1845" s="682"/>
      <c r="K1845" s="682"/>
      <c r="L1845" s="683"/>
      <c r="M1845" s="684"/>
      <c r="N1845" s="758">
        <v>4</v>
      </c>
      <c r="O1845" s="991">
        <v>4</v>
      </c>
      <c r="P1845" s="991">
        <f t="shared" si="172"/>
        <v>0</v>
      </c>
      <c r="Q1845" s="787"/>
      <c r="R1845" s="873">
        <v>6530</v>
      </c>
      <c r="S1845" s="760">
        <f t="shared" ref="S1845:S1854" si="178">N1845*R1845</f>
        <v>26120</v>
      </c>
      <c r="T1845" s="786"/>
      <c r="U1845" s="960"/>
      <c r="W1845" s="686"/>
    </row>
    <row r="1846" spans="1:23" ht="21" customHeight="1">
      <c r="B1846" s="686" t="s">
        <v>2108</v>
      </c>
      <c r="C1846" s="782" t="s">
        <v>2108</v>
      </c>
      <c r="D1846" s="783" t="s">
        <v>2109</v>
      </c>
      <c r="E1846" s="784" t="s">
        <v>815</v>
      </c>
      <c r="F1846" s="681" t="s">
        <v>629</v>
      </c>
      <c r="G1846" s="682"/>
      <c r="H1846" s="682"/>
      <c r="I1846" s="682"/>
      <c r="J1846" s="682"/>
      <c r="K1846" s="682"/>
      <c r="L1846" s="683"/>
      <c r="M1846" s="684"/>
      <c r="N1846" s="758">
        <v>2</v>
      </c>
      <c r="O1846" s="991">
        <v>2</v>
      </c>
      <c r="P1846" s="991">
        <f t="shared" si="172"/>
        <v>0</v>
      </c>
      <c r="Q1846" s="787"/>
      <c r="R1846" s="873">
        <v>1125</v>
      </c>
      <c r="S1846" s="760">
        <f t="shared" si="178"/>
        <v>2250</v>
      </c>
      <c r="T1846" s="786"/>
      <c r="U1846" s="960"/>
      <c r="W1846" s="686"/>
    </row>
    <row r="1847" spans="1:23" ht="21" customHeight="1">
      <c r="A1847" s="686" t="s">
        <v>1420</v>
      </c>
      <c r="B1847" s="686" t="s">
        <v>2108</v>
      </c>
      <c r="C1847" s="782" t="s">
        <v>2108</v>
      </c>
      <c r="D1847" s="783" t="s">
        <v>2109</v>
      </c>
      <c r="E1847" s="784" t="s">
        <v>802</v>
      </c>
      <c r="F1847" s="681" t="s">
        <v>1706</v>
      </c>
      <c r="G1847" s="682"/>
      <c r="H1847" s="682"/>
      <c r="I1847" s="682"/>
      <c r="J1847" s="682"/>
      <c r="K1847" s="682"/>
      <c r="L1847" s="683"/>
      <c r="M1847" s="684"/>
      <c r="N1847" s="758">
        <v>4</v>
      </c>
      <c r="O1847" s="991">
        <v>4</v>
      </c>
      <c r="P1847" s="991">
        <f t="shared" si="172"/>
        <v>0</v>
      </c>
      <c r="Q1847" s="787"/>
      <c r="R1847" s="873">
        <v>1850</v>
      </c>
      <c r="S1847" s="760">
        <f t="shared" si="178"/>
        <v>7400</v>
      </c>
      <c r="T1847" s="786"/>
      <c r="U1847" s="960"/>
      <c r="W1847" s="686"/>
    </row>
    <row r="1848" spans="1:23" ht="21" customHeight="1">
      <c r="B1848" s="686" t="s">
        <v>2108</v>
      </c>
      <c r="C1848" s="782" t="s">
        <v>2108</v>
      </c>
      <c r="D1848" s="783" t="s">
        <v>2109</v>
      </c>
      <c r="E1848" s="784" t="s">
        <v>815</v>
      </c>
      <c r="F1848" s="681" t="s">
        <v>630</v>
      </c>
      <c r="G1848" s="682"/>
      <c r="H1848" s="682"/>
      <c r="I1848" s="682"/>
      <c r="J1848" s="682"/>
      <c r="K1848" s="682"/>
      <c r="L1848" s="683"/>
      <c r="M1848" s="684"/>
      <c r="N1848" s="758">
        <v>2</v>
      </c>
      <c r="O1848" s="991">
        <v>2</v>
      </c>
      <c r="P1848" s="991">
        <f t="shared" si="172"/>
        <v>0</v>
      </c>
      <c r="Q1848" s="787"/>
      <c r="R1848" s="873">
        <v>125</v>
      </c>
      <c r="S1848" s="760">
        <f t="shared" si="178"/>
        <v>250</v>
      </c>
      <c r="T1848" s="786"/>
      <c r="U1848" s="960"/>
      <c r="W1848" s="686"/>
    </row>
    <row r="1849" spans="1:23" ht="21" customHeight="1">
      <c r="B1849" s="686" t="s">
        <v>2108</v>
      </c>
      <c r="C1849" s="782" t="s">
        <v>2108</v>
      </c>
      <c r="D1849" s="783" t="s">
        <v>1832</v>
      </c>
      <c r="E1849" s="784" t="s">
        <v>805</v>
      </c>
      <c r="F1849" s="681" t="s">
        <v>335</v>
      </c>
      <c r="G1849" s="682"/>
      <c r="H1849" s="682" t="s">
        <v>2046</v>
      </c>
      <c r="I1849" s="682"/>
      <c r="J1849" s="682"/>
      <c r="K1849" s="682"/>
      <c r="L1849" s="683"/>
      <c r="M1849" s="684"/>
      <c r="N1849" s="758">
        <v>2</v>
      </c>
      <c r="O1849" s="991">
        <v>2</v>
      </c>
      <c r="P1849" s="991">
        <f t="shared" si="172"/>
        <v>0</v>
      </c>
      <c r="Q1849" s="858" t="s">
        <v>806</v>
      </c>
      <c r="R1849" s="873">
        <v>33750</v>
      </c>
      <c r="S1849" s="760">
        <f t="shared" si="178"/>
        <v>67500</v>
      </c>
      <c r="T1849" s="786"/>
      <c r="U1849" s="960"/>
      <c r="W1849" s="686"/>
    </row>
    <row r="1850" spans="1:23" ht="21" customHeight="1">
      <c r="B1850" s="686" t="s">
        <v>2108</v>
      </c>
      <c r="C1850" s="782" t="s">
        <v>2108</v>
      </c>
      <c r="D1850" s="783" t="s">
        <v>1951</v>
      </c>
      <c r="E1850" s="784" t="s">
        <v>1951</v>
      </c>
      <c r="F1850" s="681" t="s">
        <v>1707</v>
      </c>
      <c r="G1850" s="682"/>
      <c r="H1850" s="682"/>
      <c r="I1850" s="682"/>
      <c r="J1850" s="682"/>
      <c r="K1850" s="682"/>
      <c r="L1850" s="683"/>
      <c r="M1850" s="684"/>
      <c r="N1850" s="758">
        <v>2</v>
      </c>
      <c r="O1850" s="991">
        <v>2</v>
      </c>
      <c r="P1850" s="991">
        <f t="shared" si="172"/>
        <v>0</v>
      </c>
      <c r="Q1850" s="858" t="s">
        <v>806</v>
      </c>
      <c r="R1850" s="873">
        <v>15510</v>
      </c>
      <c r="S1850" s="760">
        <f t="shared" si="178"/>
        <v>31020</v>
      </c>
      <c r="T1850" s="786"/>
      <c r="U1850" s="960"/>
      <c r="W1850" s="686"/>
    </row>
    <row r="1851" spans="1:23" ht="21" customHeight="1">
      <c r="B1851" s="686" t="s">
        <v>2108</v>
      </c>
      <c r="C1851" s="782" t="s">
        <v>2108</v>
      </c>
      <c r="D1851" s="783" t="s">
        <v>1951</v>
      </c>
      <c r="E1851" s="784" t="s">
        <v>2110</v>
      </c>
      <c r="F1851" s="681" t="s">
        <v>1708</v>
      </c>
      <c r="G1851" s="682"/>
      <c r="H1851" s="682"/>
      <c r="I1851" s="682"/>
      <c r="J1851" s="682"/>
      <c r="K1851" s="682"/>
      <c r="L1851" s="683"/>
      <c r="M1851" s="684"/>
      <c r="N1851" s="758">
        <v>2</v>
      </c>
      <c r="O1851" s="991">
        <v>2</v>
      </c>
      <c r="P1851" s="991">
        <f t="shared" si="172"/>
        <v>0</v>
      </c>
      <c r="Q1851" s="787"/>
      <c r="R1851" s="873">
        <v>45339</v>
      </c>
      <c r="S1851" s="760">
        <f t="shared" si="178"/>
        <v>90678</v>
      </c>
      <c r="T1851" s="786"/>
      <c r="U1851" s="960"/>
      <c r="W1851" s="686"/>
    </row>
    <row r="1852" spans="1:23" ht="21" customHeight="1">
      <c r="B1852" s="686" t="s">
        <v>2108</v>
      </c>
      <c r="C1852" s="782" t="s">
        <v>2108</v>
      </c>
      <c r="D1852" s="783" t="s">
        <v>372</v>
      </c>
      <c r="E1852" s="784" t="s">
        <v>372</v>
      </c>
      <c r="F1852" s="681">
        <v>8</v>
      </c>
      <c r="G1852" s="682"/>
      <c r="H1852" s="682">
        <v>7</v>
      </c>
      <c r="I1852" s="682"/>
      <c r="J1852" s="682"/>
      <c r="K1852" s="682"/>
      <c r="L1852" s="683">
        <v>40</v>
      </c>
      <c r="M1852" s="684"/>
      <c r="N1852" s="758">
        <v>4</v>
      </c>
      <c r="O1852" s="991">
        <v>4</v>
      </c>
      <c r="P1852" s="991">
        <f t="shared" ref="P1852:P1915" si="179">N1852-O1852</f>
        <v>0</v>
      </c>
      <c r="Q1852" s="787"/>
      <c r="R1852" s="873">
        <v>440</v>
      </c>
      <c r="S1852" s="760">
        <f t="shared" si="178"/>
        <v>1760</v>
      </c>
      <c r="T1852" s="786"/>
      <c r="U1852" s="960"/>
      <c r="W1852" s="686"/>
    </row>
    <row r="1853" spans="1:23" ht="21" customHeight="1">
      <c r="A1853" s="686" t="s">
        <v>1297</v>
      </c>
      <c r="B1853" s="686" t="s">
        <v>2108</v>
      </c>
      <c r="C1853" s="782" t="s">
        <v>2108</v>
      </c>
      <c r="D1853" s="783" t="s">
        <v>2078</v>
      </c>
      <c r="E1853" s="784" t="s">
        <v>807</v>
      </c>
      <c r="F1853" s="681" t="s">
        <v>338</v>
      </c>
      <c r="G1853" s="682"/>
      <c r="H1853" s="682"/>
      <c r="I1853" s="682"/>
      <c r="J1853" s="682"/>
      <c r="K1853" s="682"/>
      <c r="L1853" s="683">
        <v>12</v>
      </c>
      <c r="M1853" s="684"/>
      <c r="N1853" s="758">
        <v>8</v>
      </c>
      <c r="O1853" s="991">
        <v>8</v>
      </c>
      <c r="P1853" s="991">
        <f t="shared" si="179"/>
        <v>0</v>
      </c>
      <c r="Q1853" s="787"/>
      <c r="R1853" s="873">
        <v>25.3</v>
      </c>
      <c r="S1853" s="760">
        <f t="shared" si="178"/>
        <v>202.4</v>
      </c>
      <c r="T1853" s="786"/>
      <c r="U1853" s="960"/>
      <c r="W1853" s="686"/>
    </row>
    <row r="1854" spans="1:23" ht="21" customHeight="1">
      <c r="A1854" s="686" t="s">
        <v>1232</v>
      </c>
      <c r="B1854" s="686" t="s">
        <v>2108</v>
      </c>
      <c r="C1854" s="782" t="s">
        <v>2108</v>
      </c>
      <c r="D1854" s="783" t="s">
        <v>808</v>
      </c>
      <c r="E1854" s="784" t="s">
        <v>798</v>
      </c>
      <c r="F1854" s="681" t="s">
        <v>330</v>
      </c>
      <c r="G1854" s="682"/>
      <c r="H1854" s="682" t="s">
        <v>331</v>
      </c>
      <c r="I1854" s="682"/>
      <c r="J1854" s="682" t="s">
        <v>1530</v>
      </c>
      <c r="K1854" s="682"/>
      <c r="L1854" s="683"/>
      <c r="M1854" s="684"/>
      <c r="N1854" s="758">
        <v>4</v>
      </c>
      <c r="O1854" s="991">
        <v>4</v>
      </c>
      <c r="P1854" s="991">
        <f t="shared" si="179"/>
        <v>0</v>
      </c>
      <c r="Q1854" s="787"/>
      <c r="R1854" s="873">
        <v>129.80000000000001</v>
      </c>
      <c r="S1854" s="760">
        <f t="shared" si="178"/>
        <v>519.20000000000005</v>
      </c>
      <c r="T1854" s="786"/>
      <c r="U1854" s="960"/>
      <c r="W1854" s="686"/>
    </row>
    <row r="1855" spans="1:23" ht="21" customHeight="1">
      <c r="A1855" s="686" t="s">
        <v>1360</v>
      </c>
      <c r="B1855" s="686" t="s">
        <v>2108</v>
      </c>
      <c r="C1855" s="782" t="s">
        <v>2108</v>
      </c>
      <c r="D1855" s="783" t="s">
        <v>1830</v>
      </c>
      <c r="E1855" s="784" t="s">
        <v>797</v>
      </c>
      <c r="F1855" s="681">
        <v>20</v>
      </c>
      <c r="G1855" s="682"/>
      <c r="H1855" s="682"/>
      <c r="I1855" s="682"/>
      <c r="J1855" s="682"/>
      <c r="K1855" s="682"/>
      <c r="L1855" s="683">
        <v>240</v>
      </c>
      <c r="M1855" s="684"/>
      <c r="N1855" s="758">
        <v>1</v>
      </c>
      <c r="O1855" s="991">
        <v>1</v>
      </c>
      <c r="P1855" s="991">
        <f t="shared" si="179"/>
        <v>0</v>
      </c>
      <c r="Q1855" s="785">
        <f>3.14156295*(F1855/2)^2*L1855*0.00000785*N1855</f>
        <v>0.59187045977999997</v>
      </c>
      <c r="R1855" s="873">
        <v>990</v>
      </c>
      <c r="S1855" s="760">
        <f>Q1855*R1855</f>
        <v>585.95175518219992</v>
      </c>
      <c r="T1855" s="786"/>
      <c r="U1855" s="960"/>
      <c r="W1855" s="686"/>
    </row>
    <row r="1856" spans="1:23" ht="21" customHeight="1">
      <c r="B1856" s="686" t="s">
        <v>2108</v>
      </c>
      <c r="C1856" s="782" t="s">
        <v>2108</v>
      </c>
      <c r="D1856" s="783" t="s">
        <v>372</v>
      </c>
      <c r="E1856" s="784" t="s">
        <v>372</v>
      </c>
      <c r="F1856" s="681">
        <v>5</v>
      </c>
      <c r="G1856" s="682"/>
      <c r="H1856" s="682">
        <v>5</v>
      </c>
      <c r="I1856" s="682"/>
      <c r="J1856" s="682"/>
      <c r="K1856" s="682"/>
      <c r="L1856" s="683">
        <v>35</v>
      </c>
      <c r="M1856" s="684"/>
      <c r="N1856" s="758">
        <v>2</v>
      </c>
      <c r="O1856" s="991">
        <v>2</v>
      </c>
      <c r="P1856" s="991">
        <f t="shared" si="179"/>
        <v>0</v>
      </c>
      <c r="Q1856" s="787"/>
      <c r="R1856" s="873">
        <v>591</v>
      </c>
      <c r="S1856" s="760">
        <f>N1856*R1856</f>
        <v>1182</v>
      </c>
      <c r="T1856" s="786"/>
      <c r="U1856" s="960"/>
      <c r="W1856" s="686"/>
    </row>
    <row r="1857" spans="1:23" ht="21" customHeight="1">
      <c r="A1857" s="686" t="s">
        <v>1297</v>
      </c>
      <c r="B1857" s="686" t="s">
        <v>2108</v>
      </c>
      <c r="C1857" s="782" t="s">
        <v>2108</v>
      </c>
      <c r="D1857" s="783" t="s">
        <v>2078</v>
      </c>
      <c r="E1857" s="784" t="s">
        <v>807</v>
      </c>
      <c r="F1857" s="681" t="s">
        <v>338</v>
      </c>
      <c r="G1857" s="682"/>
      <c r="H1857" s="682"/>
      <c r="I1857" s="682"/>
      <c r="J1857" s="682"/>
      <c r="K1857" s="682"/>
      <c r="L1857" s="683">
        <v>12</v>
      </c>
      <c r="M1857" s="684"/>
      <c r="N1857" s="758">
        <v>4</v>
      </c>
      <c r="O1857" s="991">
        <v>4</v>
      </c>
      <c r="P1857" s="991">
        <f t="shared" si="179"/>
        <v>0</v>
      </c>
      <c r="Q1857" s="787"/>
      <c r="R1857" s="873">
        <v>25.3</v>
      </c>
      <c r="S1857" s="760">
        <f>N1857*R1857</f>
        <v>101.2</v>
      </c>
      <c r="T1857" s="786"/>
      <c r="U1857" s="960"/>
      <c r="W1857" s="686"/>
    </row>
    <row r="1858" spans="1:23" ht="21" customHeight="1">
      <c r="A1858" s="686" t="s">
        <v>1227</v>
      </c>
      <c r="B1858" s="686" t="s">
        <v>2108</v>
      </c>
      <c r="C1858" s="782" t="s">
        <v>2108</v>
      </c>
      <c r="D1858" s="783" t="s">
        <v>1785</v>
      </c>
      <c r="E1858" s="784" t="s">
        <v>797</v>
      </c>
      <c r="F1858" s="681">
        <v>40</v>
      </c>
      <c r="G1858" s="682"/>
      <c r="H1858" s="682"/>
      <c r="I1858" s="682"/>
      <c r="J1858" s="682"/>
      <c r="K1858" s="682"/>
      <c r="L1858" s="683">
        <v>30</v>
      </c>
      <c r="M1858" s="871" t="s">
        <v>228</v>
      </c>
      <c r="N1858" s="758">
        <v>2</v>
      </c>
      <c r="O1858" s="991">
        <v>2</v>
      </c>
      <c r="P1858" s="991">
        <f t="shared" si="179"/>
        <v>0</v>
      </c>
      <c r="Q1858" s="785">
        <f>3.14156295*(F1858/2)^2*L1858*0.00000793*N1858</f>
        <v>0.59790226064400009</v>
      </c>
      <c r="R1858" s="873">
        <v>4950</v>
      </c>
      <c r="S1858" s="760">
        <f>Q1858*R1858</f>
        <v>2959.6161901878004</v>
      </c>
      <c r="T1858" s="786"/>
      <c r="U1858" s="960"/>
      <c r="W1858" s="686"/>
    </row>
    <row r="1859" spans="1:23" ht="21" customHeight="1">
      <c r="A1859" s="686" t="s">
        <v>1478</v>
      </c>
      <c r="B1859" s="686" t="s">
        <v>2108</v>
      </c>
      <c r="C1859" s="782" t="s">
        <v>2108</v>
      </c>
      <c r="D1859" s="783" t="s">
        <v>1785</v>
      </c>
      <c r="E1859" s="784" t="s">
        <v>795</v>
      </c>
      <c r="F1859" s="681">
        <v>6</v>
      </c>
      <c r="G1859" s="682"/>
      <c r="H1859" s="682">
        <v>60</v>
      </c>
      <c r="I1859" s="682"/>
      <c r="J1859" s="682"/>
      <c r="K1859" s="682"/>
      <c r="L1859" s="683">
        <v>120</v>
      </c>
      <c r="M1859" s="684" t="s">
        <v>228</v>
      </c>
      <c r="N1859" s="758">
        <v>2</v>
      </c>
      <c r="O1859" s="991">
        <v>2</v>
      </c>
      <c r="P1859" s="991">
        <f t="shared" si="179"/>
        <v>0</v>
      </c>
      <c r="Q1859" s="785">
        <f>F1859*H1859*L1859*0.00000793*N1859</f>
        <v>0.68515199999999998</v>
      </c>
      <c r="R1859" s="873">
        <v>3884</v>
      </c>
      <c r="S1859" s="760">
        <f>Q1859*R1859</f>
        <v>2661.1303680000001</v>
      </c>
      <c r="T1859" s="786"/>
      <c r="U1859" s="960"/>
      <c r="W1859" s="686"/>
    </row>
    <row r="1860" spans="1:23" ht="21" customHeight="1">
      <c r="A1860" s="686" t="s">
        <v>1297</v>
      </c>
      <c r="B1860" s="686" t="s">
        <v>2108</v>
      </c>
      <c r="C1860" s="782" t="s">
        <v>2108</v>
      </c>
      <c r="D1860" s="783" t="s">
        <v>2078</v>
      </c>
      <c r="E1860" s="784" t="s">
        <v>807</v>
      </c>
      <c r="F1860" s="681" t="s">
        <v>338</v>
      </c>
      <c r="G1860" s="682"/>
      <c r="H1860" s="682"/>
      <c r="I1860" s="682"/>
      <c r="J1860" s="682"/>
      <c r="K1860" s="682"/>
      <c r="L1860" s="683">
        <v>12</v>
      </c>
      <c r="M1860" s="684"/>
      <c r="N1860" s="758">
        <v>4</v>
      </c>
      <c r="O1860" s="991">
        <v>4</v>
      </c>
      <c r="P1860" s="991">
        <f t="shared" si="179"/>
        <v>0</v>
      </c>
      <c r="Q1860" s="787"/>
      <c r="R1860" s="873">
        <v>25.3</v>
      </c>
      <c r="S1860" s="760">
        <f>N1860*R1860</f>
        <v>101.2</v>
      </c>
      <c r="T1860" s="786"/>
      <c r="U1860" s="960"/>
      <c r="W1860" s="686"/>
    </row>
    <row r="1861" spans="1:23" ht="21" customHeight="1">
      <c r="A1861" s="686" t="s">
        <v>1294</v>
      </c>
      <c r="B1861" s="686" t="s">
        <v>2108</v>
      </c>
      <c r="C1861" s="782" t="s">
        <v>2108</v>
      </c>
      <c r="D1861" s="783" t="s">
        <v>1830</v>
      </c>
      <c r="E1861" s="784" t="s">
        <v>797</v>
      </c>
      <c r="F1861" s="681">
        <v>30</v>
      </c>
      <c r="G1861" s="682"/>
      <c r="H1861" s="682"/>
      <c r="I1861" s="682"/>
      <c r="J1861" s="682"/>
      <c r="K1861" s="682"/>
      <c r="L1861" s="683">
        <v>280</v>
      </c>
      <c r="M1861" s="684"/>
      <c r="N1861" s="758">
        <v>2</v>
      </c>
      <c r="O1861" s="991">
        <v>2</v>
      </c>
      <c r="P1861" s="991">
        <f t="shared" si="179"/>
        <v>0</v>
      </c>
      <c r="Q1861" s="785">
        <f>3.14156295*(F1861/2)^2*L1861*0.00000785*N1861</f>
        <v>3.1073199138449996</v>
      </c>
      <c r="R1861" s="873">
        <v>990</v>
      </c>
      <c r="S1861" s="760">
        <f>Q1861*R1861</f>
        <v>3076.2467147065495</v>
      </c>
      <c r="T1861" s="786"/>
      <c r="U1861" s="960"/>
      <c r="W1861" s="686"/>
    </row>
    <row r="1862" spans="1:23" ht="21" customHeight="1">
      <c r="B1862" s="686" t="s">
        <v>2108</v>
      </c>
      <c r="C1862" s="782" t="s">
        <v>2108</v>
      </c>
      <c r="D1862" s="783" t="s">
        <v>1832</v>
      </c>
      <c r="E1862" s="784" t="s">
        <v>805</v>
      </c>
      <c r="F1862" s="681" t="s">
        <v>1709</v>
      </c>
      <c r="G1862" s="682"/>
      <c r="H1862" s="682"/>
      <c r="I1862" s="682"/>
      <c r="J1862" s="682"/>
      <c r="K1862" s="682"/>
      <c r="L1862" s="683"/>
      <c r="M1862" s="684"/>
      <c r="N1862" s="758">
        <v>2</v>
      </c>
      <c r="O1862" s="991">
        <v>2</v>
      </c>
      <c r="P1862" s="991">
        <f t="shared" si="179"/>
        <v>0</v>
      </c>
      <c r="Q1862" s="858" t="s">
        <v>806</v>
      </c>
      <c r="R1862" s="873">
        <v>13750</v>
      </c>
      <c r="S1862" s="760">
        <f t="shared" ref="S1862:S1867" si="180">N1862*R1862</f>
        <v>27500</v>
      </c>
      <c r="T1862" s="786"/>
      <c r="U1862" s="960"/>
      <c r="W1862" s="686"/>
    </row>
    <row r="1863" spans="1:23" ht="21" customHeight="1">
      <c r="B1863" s="686" t="s">
        <v>2108</v>
      </c>
      <c r="C1863" s="782" t="s">
        <v>2108</v>
      </c>
      <c r="D1863" s="783" t="s">
        <v>1727</v>
      </c>
      <c r="E1863" s="784" t="s">
        <v>1727</v>
      </c>
      <c r="F1863" s="681" t="s">
        <v>1710</v>
      </c>
      <c r="G1863" s="682"/>
      <c r="H1863" s="682"/>
      <c r="I1863" s="682"/>
      <c r="J1863" s="682"/>
      <c r="K1863" s="682"/>
      <c r="L1863" s="683">
        <v>40</v>
      </c>
      <c r="M1863" s="684"/>
      <c r="N1863" s="758">
        <v>4</v>
      </c>
      <c r="O1863" s="991">
        <v>4</v>
      </c>
      <c r="P1863" s="991">
        <f t="shared" si="179"/>
        <v>0</v>
      </c>
      <c r="Q1863" s="787"/>
      <c r="R1863" s="873">
        <v>360</v>
      </c>
      <c r="S1863" s="760">
        <f t="shared" si="180"/>
        <v>1440</v>
      </c>
      <c r="T1863" s="786"/>
      <c r="U1863" s="960"/>
      <c r="W1863" s="686"/>
    </row>
    <row r="1864" spans="1:23" ht="21" customHeight="1">
      <c r="A1864" s="686" t="s">
        <v>1297</v>
      </c>
      <c r="B1864" s="686" t="s">
        <v>2108</v>
      </c>
      <c r="C1864" s="782" t="s">
        <v>2108</v>
      </c>
      <c r="D1864" s="783" t="s">
        <v>2078</v>
      </c>
      <c r="E1864" s="784" t="s">
        <v>807</v>
      </c>
      <c r="F1864" s="681" t="s">
        <v>338</v>
      </c>
      <c r="G1864" s="682"/>
      <c r="H1864" s="682"/>
      <c r="I1864" s="682"/>
      <c r="J1864" s="682"/>
      <c r="K1864" s="682"/>
      <c r="L1864" s="683">
        <v>12</v>
      </c>
      <c r="M1864" s="684"/>
      <c r="N1864" s="758">
        <v>8</v>
      </c>
      <c r="O1864" s="991">
        <v>8</v>
      </c>
      <c r="P1864" s="991">
        <f t="shared" si="179"/>
        <v>0</v>
      </c>
      <c r="Q1864" s="787"/>
      <c r="R1864" s="873">
        <v>25.3</v>
      </c>
      <c r="S1864" s="760">
        <f t="shared" si="180"/>
        <v>202.4</v>
      </c>
      <c r="T1864" s="786"/>
      <c r="U1864" s="960"/>
      <c r="W1864" s="686"/>
    </row>
    <row r="1865" spans="1:23" ht="21" customHeight="1">
      <c r="B1865" s="686" t="s">
        <v>2108</v>
      </c>
      <c r="C1865" s="782" t="s">
        <v>2108</v>
      </c>
      <c r="D1865" s="783" t="s">
        <v>802</v>
      </c>
      <c r="E1865" s="784" t="s">
        <v>802</v>
      </c>
      <c r="F1865" s="681" t="s">
        <v>631</v>
      </c>
      <c r="G1865" s="682"/>
      <c r="H1865" s="682"/>
      <c r="I1865" s="682"/>
      <c r="J1865" s="682"/>
      <c r="K1865" s="682"/>
      <c r="L1865" s="683"/>
      <c r="M1865" s="684"/>
      <c r="N1865" s="758">
        <v>4</v>
      </c>
      <c r="O1865" s="991">
        <v>4</v>
      </c>
      <c r="P1865" s="991">
        <f t="shared" si="179"/>
        <v>0</v>
      </c>
      <c r="Q1865" s="787"/>
      <c r="R1865" s="873">
        <v>12397</v>
      </c>
      <c r="S1865" s="760">
        <f t="shared" si="180"/>
        <v>49588</v>
      </c>
      <c r="T1865" s="786"/>
      <c r="U1865" s="960"/>
      <c r="W1865" s="686"/>
    </row>
    <row r="1866" spans="1:23" ht="21" customHeight="1">
      <c r="A1866" s="686" t="s">
        <v>1406</v>
      </c>
      <c r="B1866" s="686" t="s">
        <v>2108</v>
      </c>
      <c r="C1866" s="782" t="s">
        <v>2108</v>
      </c>
      <c r="D1866" s="783" t="s">
        <v>808</v>
      </c>
      <c r="E1866" s="784" t="s">
        <v>804</v>
      </c>
      <c r="F1866" s="681" t="s">
        <v>347</v>
      </c>
      <c r="G1866" s="682"/>
      <c r="H1866" s="682" t="s">
        <v>1711</v>
      </c>
      <c r="I1866" s="682"/>
      <c r="J1866" s="682" t="s">
        <v>1530</v>
      </c>
      <c r="K1866" s="682"/>
      <c r="L1866" s="683"/>
      <c r="M1866" s="684"/>
      <c r="N1866" s="758">
        <v>4</v>
      </c>
      <c r="O1866" s="991">
        <v>4</v>
      </c>
      <c r="P1866" s="991">
        <f t="shared" si="179"/>
        <v>0</v>
      </c>
      <c r="Q1866" s="787"/>
      <c r="R1866" s="873">
        <v>365.2</v>
      </c>
      <c r="S1866" s="760">
        <f t="shared" si="180"/>
        <v>1460.8</v>
      </c>
      <c r="T1866" s="786"/>
      <c r="U1866" s="960"/>
      <c r="W1866" s="686"/>
    </row>
    <row r="1867" spans="1:23" ht="21" customHeight="1">
      <c r="B1867" s="686" t="s">
        <v>2108</v>
      </c>
      <c r="C1867" s="782" t="s">
        <v>2108</v>
      </c>
      <c r="D1867" s="783" t="s">
        <v>2111</v>
      </c>
      <c r="E1867" s="784" t="s">
        <v>795</v>
      </c>
      <c r="F1867" s="681">
        <v>6</v>
      </c>
      <c r="G1867" s="682"/>
      <c r="H1867" s="682">
        <v>140</v>
      </c>
      <c r="I1867" s="682"/>
      <c r="J1867" s="682"/>
      <c r="K1867" s="682"/>
      <c r="L1867" s="683">
        <v>160</v>
      </c>
      <c r="M1867" s="684" t="s">
        <v>337</v>
      </c>
      <c r="N1867" s="758">
        <v>2</v>
      </c>
      <c r="O1867" s="991">
        <v>2</v>
      </c>
      <c r="P1867" s="991">
        <f t="shared" si="179"/>
        <v>0</v>
      </c>
      <c r="Q1867" s="785">
        <f>F1867*H1867*L1867*0.00000785*N1867</f>
        <v>2.11008</v>
      </c>
      <c r="R1867" s="873">
        <v>1257</v>
      </c>
      <c r="S1867" s="760">
        <f t="shared" si="180"/>
        <v>2514</v>
      </c>
      <c r="T1867" s="786"/>
      <c r="U1867" s="960"/>
      <c r="W1867" s="686"/>
    </row>
    <row r="1868" spans="1:23" ht="21" customHeight="1">
      <c r="A1868" s="686" t="s">
        <v>1318</v>
      </c>
      <c r="B1868" s="686" t="s">
        <v>2108</v>
      </c>
      <c r="C1868" s="782" t="s">
        <v>2108</v>
      </c>
      <c r="D1868" s="783" t="s">
        <v>2111</v>
      </c>
      <c r="E1868" s="784" t="s">
        <v>797</v>
      </c>
      <c r="F1868" s="681">
        <v>60</v>
      </c>
      <c r="G1868" s="682"/>
      <c r="H1868" s="682"/>
      <c r="I1868" s="682"/>
      <c r="J1868" s="682"/>
      <c r="K1868" s="682"/>
      <c r="L1868" s="683">
        <v>40</v>
      </c>
      <c r="M1868" s="684"/>
      <c r="N1868" s="758">
        <v>2</v>
      </c>
      <c r="O1868" s="991">
        <v>2</v>
      </c>
      <c r="P1868" s="991">
        <f t="shared" si="179"/>
        <v>0</v>
      </c>
      <c r="Q1868" s="785">
        <f>3.14156295*(F1868/2)^2*L1868*0.00000785*N1868</f>
        <v>1.7756113793399997</v>
      </c>
      <c r="R1868" s="873">
        <v>990</v>
      </c>
      <c r="S1868" s="760">
        <f>Q1868*R1868</f>
        <v>1757.8552655465996</v>
      </c>
      <c r="T1868" s="786"/>
      <c r="U1868" s="960"/>
      <c r="W1868" s="686"/>
    </row>
    <row r="1869" spans="1:23" ht="21" customHeight="1">
      <c r="A1869" s="686" t="s">
        <v>1308</v>
      </c>
      <c r="B1869" s="686" t="s">
        <v>2108</v>
      </c>
      <c r="C1869" s="782" t="s">
        <v>2108</v>
      </c>
      <c r="D1869" s="783" t="s">
        <v>2112</v>
      </c>
      <c r="E1869" s="784" t="s">
        <v>797</v>
      </c>
      <c r="F1869" s="681">
        <v>40</v>
      </c>
      <c r="G1869" s="682"/>
      <c r="H1869" s="682"/>
      <c r="I1869" s="682"/>
      <c r="J1869" s="682"/>
      <c r="K1869" s="682"/>
      <c r="L1869" s="683">
        <v>90</v>
      </c>
      <c r="M1869" s="684"/>
      <c r="N1869" s="758">
        <v>2</v>
      </c>
      <c r="O1869" s="991">
        <v>2</v>
      </c>
      <c r="P1869" s="991">
        <f t="shared" si="179"/>
        <v>0</v>
      </c>
      <c r="Q1869" s="785">
        <f>3.14156295*(F1869/2)^2*L1869*0.00000785*N1869</f>
        <v>1.7756113793399999</v>
      </c>
      <c r="R1869" s="873">
        <v>990</v>
      </c>
      <c r="S1869" s="760">
        <f>Q1869*R1869</f>
        <v>1757.8552655465999</v>
      </c>
      <c r="T1869" s="786"/>
      <c r="U1869" s="960"/>
      <c r="W1869" s="686"/>
    </row>
    <row r="1870" spans="1:23" ht="21" customHeight="1">
      <c r="A1870" s="686" t="s">
        <v>1264</v>
      </c>
      <c r="B1870" s="686" t="s">
        <v>2108</v>
      </c>
      <c r="C1870" s="782" t="s">
        <v>2108</v>
      </c>
      <c r="D1870" s="783" t="s">
        <v>2112</v>
      </c>
      <c r="E1870" s="784" t="s">
        <v>795</v>
      </c>
      <c r="F1870" s="681">
        <v>9</v>
      </c>
      <c r="G1870" s="682"/>
      <c r="H1870" s="682">
        <v>80</v>
      </c>
      <c r="I1870" s="682"/>
      <c r="J1870" s="682"/>
      <c r="K1870" s="682"/>
      <c r="L1870" s="683">
        <v>100</v>
      </c>
      <c r="M1870" s="684"/>
      <c r="N1870" s="758">
        <v>2</v>
      </c>
      <c r="O1870" s="991">
        <v>2</v>
      </c>
      <c r="P1870" s="991">
        <f t="shared" si="179"/>
        <v>0</v>
      </c>
      <c r="Q1870" s="785">
        <f>F1870*H1870*L1870*0.00000785*N1870</f>
        <v>1.1303999999999998</v>
      </c>
      <c r="R1870" s="873">
        <v>960</v>
      </c>
      <c r="S1870" s="760">
        <f>Q1870*R1870</f>
        <v>1085.1839999999997</v>
      </c>
      <c r="T1870" s="786"/>
      <c r="U1870" s="960"/>
      <c r="W1870" s="686"/>
    </row>
    <row r="1871" spans="1:23" ht="21" customHeight="1">
      <c r="A1871" s="686" t="s">
        <v>1344</v>
      </c>
      <c r="B1871" s="686" t="s">
        <v>2108</v>
      </c>
      <c r="C1871" s="782" t="s">
        <v>2108</v>
      </c>
      <c r="D1871" s="783" t="s">
        <v>2112</v>
      </c>
      <c r="E1871" s="784" t="s">
        <v>804</v>
      </c>
      <c r="F1871" s="681" t="s">
        <v>338</v>
      </c>
      <c r="G1871" s="682"/>
      <c r="H1871" s="682" t="s">
        <v>1686</v>
      </c>
      <c r="I1871" s="682"/>
      <c r="J1871" s="682" t="s">
        <v>1530</v>
      </c>
      <c r="K1871" s="682"/>
      <c r="L1871" s="683"/>
      <c r="M1871" s="684"/>
      <c r="N1871" s="758">
        <v>4</v>
      </c>
      <c r="O1871" s="991">
        <v>4</v>
      </c>
      <c r="P1871" s="991">
        <f t="shared" si="179"/>
        <v>0</v>
      </c>
      <c r="Q1871" s="787"/>
      <c r="R1871" s="873">
        <v>88.9</v>
      </c>
      <c r="S1871" s="760">
        <f>N1871*R1871</f>
        <v>355.6</v>
      </c>
      <c r="T1871" s="786"/>
      <c r="U1871" s="960"/>
      <c r="W1871" s="686"/>
    </row>
    <row r="1872" spans="1:23" ht="21" customHeight="1">
      <c r="B1872" s="686" t="s">
        <v>2108</v>
      </c>
      <c r="C1872" s="782" t="s">
        <v>2108</v>
      </c>
      <c r="D1872" s="783" t="s">
        <v>2112</v>
      </c>
      <c r="E1872" s="784" t="s">
        <v>805</v>
      </c>
      <c r="F1872" s="681" t="s">
        <v>1712</v>
      </c>
      <c r="G1872" s="682"/>
      <c r="H1872" s="682"/>
      <c r="I1872" s="682"/>
      <c r="J1872" s="682"/>
      <c r="K1872" s="682"/>
      <c r="L1872" s="683"/>
      <c r="M1872" s="684"/>
      <c r="N1872" s="758">
        <v>2</v>
      </c>
      <c r="O1872" s="991">
        <v>2</v>
      </c>
      <c r="P1872" s="991">
        <f t="shared" si="179"/>
        <v>0</v>
      </c>
      <c r="Q1872" s="858" t="s">
        <v>806</v>
      </c>
      <c r="R1872" s="873">
        <v>17500</v>
      </c>
      <c r="S1872" s="760">
        <f>N1872*R1872</f>
        <v>35000</v>
      </c>
      <c r="T1872" s="786"/>
      <c r="U1872" s="960"/>
      <c r="W1872" s="686"/>
    </row>
    <row r="1873" spans="1:23" ht="21" customHeight="1">
      <c r="A1873" s="686" t="s">
        <v>1349</v>
      </c>
      <c r="B1873" s="686" t="s">
        <v>2108</v>
      </c>
      <c r="C1873" s="782" t="s">
        <v>2108</v>
      </c>
      <c r="D1873" s="783" t="s">
        <v>2079</v>
      </c>
      <c r="E1873" s="784" t="s">
        <v>795</v>
      </c>
      <c r="F1873" s="681">
        <v>3</v>
      </c>
      <c r="G1873" s="682"/>
      <c r="H1873" s="682">
        <v>150</v>
      </c>
      <c r="I1873" s="682"/>
      <c r="J1873" s="682"/>
      <c r="K1873" s="682"/>
      <c r="L1873" s="683">
        <v>480</v>
      </c>
      <c r="M1873" s="684"/>
      <c r="N1873" s="758">
        <v>2</v>
      </c>
      <c r="O1873" s="991">
        <v>2</v>
      </c>
      <c r="P1873" s="991">
        <f t="shared" si="179"/>
        <v>0</v>
      </c>
      <c r="Q1873" s="785">
        <f>F1873*H1873*L1873*0.00000785*N1873</f>
        <v>3.3911999999999995</v>
      </c>
      <c r="R1873" s="873">
        <v>939</v>
      </c>
      <c r="S1873" s="760">
        <f>Q1873*R1873</f>
        <v>3184.3367999999996</v>
      </c>
      <c r="T1873" s="786"/>
      <c r="U1873" s="960"/>
      <c r="W1873" s="686"/>
    </row>
    <row r="1874" spans="1:23" ht="21" customHeight="1">
      <c r="A1874" s="686" t="s">
        <v>1344</v>
      </c>
      <c r="B1874" s="686" t="s">
        <v>2108</v>
      </c>
      <c r="C1874" s="782" t="s">
        <v>2108</v>
      </c>
      <c r="D1874" s="783" t="s">
        <v>2079</v>
      </c>
      <c r="E1874" s="784" t="s">
        <v>804</v>
      </c>
      <c r="F1874" s="681" t="s">
        <v>1713</v>
      </c>
      <c r="G1874" s="682"/>
      <c r="H1874" s="682" t="s">
        <v>1531</v>
      </c>
      <c r="I1874" s="682"/>
      <c r="J1874" s="682"/>
      <c r="K1874" s="682"/>
      <c r="L1874" s="683"/>
      <c r="M1874" s="684"/>
      <c r="N1874" s="758">
        <v>4</v>
      </c>
      <c r="O1874" s="991">
        <v>4</v>
      </c>
      <c r="P1874" s="991">
        <f t="shared" si="179"/>
        <v>0</v>
      </c>
      <c r="Q1874" s="787"/>
      <c r="R1874" s="873">
        <v>88.9</v>
      </c>
      <c r="S1874" s="760">
        <f>N1874*R1874</f>
        <v>355.6</v>
      </c>
      <c r="T1874" s="786"/>
      <c r="U1874" s="960"/>
      <c r="W1874" s="686"/>
    </row>
    <row r="1875" spans="1:23" ht="21" customHeight="1">
      <c r="A1875" s="686" t="s">
        <v>1356</v>
      </c>
      <c r="B1875" s="686" t="s">
        <v>2108</v>
      </c>
      <c r="C1875" s="782" t="s">
        <v>2108</v>
      </c>
      <c r="D1875" s="783" t="s">
        <v>826</v>
      </c>
      <c r="E1875" s="784" t="s">
        <v>826</v>
      </c>
      <c r="F1875" s="681" t="s">
        <v>397</v>
      </c>
      <c r="G1875" s="682"/>
      <c r="H1875" s="682"/>
      <c r="I1875" s="682"/>
      <c r="J1875" s="682"/>
      <c r="K1875" s="682"/>
      <c r="L1875" s="683">
        <v>1600</v>
      </c>
      <c r="M1875" s="684"/>
      <c r="N1875" s="758">
        <v>2</v>
      </c>
      <c r="O1875" s="991">
        <v>2</v>
      </c>
      <c r="P1875" s="991">
        <f t="shared" si="179"/>
        <v>0</v>
      </c>
      <c r="Q1875" s="787"/>
      <c r="R1875" s="873">
        <v>5110</v>
      </c>
      <c r="S1875" s="760">
        <f>L1875*(R1875/304.8)*N1875</f>
        <v>53648.293963254597</v>
      </c>
      <c r="T1875" s="786"/>
      <c r="U1875" s="960"/>
      <c r="W1875" s="686"/>
    </row>
    <row r="1876" spans="1:23" ht="21" customHeight="1">
      <c r="A1876" s="686" t="s">
        <v>1286</v>
      </c>
      <c r="B1876" s="686" t="s">
        <v>2113</v>
      </c>
      <c r="C1876" s="782" t="s">
        <v>2113</v>
      </c>
      <c r="D1876" s="783" t="s">
        <v>822</v>
      </c>
      <c r="E1876" s="784" t="s">
        <v>795</v>
      </c>
      <c r="F1876" s="681">
        <v>12</v>
      </c>
      <c r="G1876" s="682"/>
      <c r="H1876" s="682">
        <v>280</v>
      </c>
      <c r="I1876" s="682"/>
      <c r="J1876" s="682"/>
      <c r="K1876" s="682"/>
      <c r="L1876" s="683">
        <v>260</v>
      </c>
      <c r="M1876" s="684"/>
      <c r="N1876" s="758">
        <v>1</v>
      </c>
      <c r="O1876" s="991">
        <v>1</v>
      </c>
      <c r="P1876" s="991">
        <f t="shared" si="179"/>
        <v>0</v>
      </c>
      <c r="Q1876" s="785">
        <f>F1876*H1876*L1876*0.00000785*N1876</f>
        <v>6.8577599999999999</v>
      </c>
      <c r="R1876" s="873">
        <v>1079</v>
      </c>
      <c r="S1876" s="760">
        <f>Q1876*R1876</f>
        <v>7399.52304</v>
      </c>
      <c r="T1876" s="786"/>
      <c r="U1876" s="960"/>
      <c r="W1876" s="686"/>
    </row>
    <row r="1877" spans="1:23" ht="21" customHeight="1">
      <c r="A1877" s="686" t="s">
        <v>1308</v>
      </c>
      <c r="B1877" s="686" t="s">
        <v>2113</v>
      </c>
      <c r="C1877" s="782" t="s">
        <v>2113</v>
      </c>
      <c r="D1877" s="783" t="s">
        <v>822</v>
      </c>
      <c r="E1877" s="784" t="s">
        <v>797</v>
      </c>
      <c r="F1877" s="681">
        <v>40</v>
      </c>
      <c r="G1877" s="682"/>
      <c r="H1877" s="682"/>
      <c r="I1877" s="682"/>
      <c r="J1877" s="682"/>
      <c r="K1877" s="682"/>
      <c r="L1877" s="683">
        <v>130</v>
      </c>
      <c r="M1877" s="684"/>
      <c r="N1877" s="758">
        <v>2</v>
      </c>
      <c r="O1877" s="991">
        <v>2</v>
      </c>
      <c r="P1877" s="991">
        <f t="shared" si="179"/>
        <v>0</v>
      </c>
      <c r="Q1877" s="785">
        <f>3.14156295*(F1877/2)^2*L1877*0.00000785*N1877</f>
        <v>2.5647719923799999</v>
      </c>
      <c r="R1877" s="873">
        <v>990</v>
      </c>
      <c r="S1877" s="760">
        <f>Q1877*R1877</f>
        <v>2539.1242724561998</v>
      </c>
      <c r="T1877" s="786"/>
      <c r="U1877" s="960"/>
      <c r="W1877" s="686"/>
    </row>
    <row r="1878" spans="1:23" ht="21" customHeight="1">
      <c r="A1878" s="686" t="s">
        <v>1223</v>
      </c>
      <c r="B1878" s="686" t="s">
        <v>2113</v>
      </c>
      <c r="C1878" s="782" t="s">
        <v>2113</v>
      </c>
      <c r="D1878" s="783" t="s">
        <v>808</v>
      </c>
      <c r="E1878" s="784" t="s">
        <v>798</v>
      </c>
      <c r="F1878" s="681" t="s">
        <v>330</v>
      </c>
      <c r="G1878" s="682"/>
      <c r="H1878" s="682" t="s">
        <v>331</v>
      </c>
      <c r="I1878" s="682"/>
      <c r="J1878" s="682" t="s">
        <v>1530</v>
      </c>
      <c r="K1878" s="682"/>
      <c r="L1878" s="683"/>
      <c r="M1878" s="684" t="s">
        <v>228</v>
      </c>
      <c r="N1878" s="758">
        <v>6</v>
      </c>
      <c r="O1878" s="991">
        <v>6</v>
      </c>
      <c r="P1878" s="991">
        <f t="shared" si="179"/>
        <v>0</v>
      </c>
      <c r="Q1878" s="787"/>
      <c r="R1878" s="873">
        <v>432</v>
      </c>
      <c r="S1878" s="760">
        <f>N1878*R1878</f>
        <v>2592</v>
      </c>
      <c r="T1878" s="786"/>
      <c r="U1878" s="960"/>
      <c r="W1878" s="686"/>
    </row>
    <row r="1879" spans="1:23" ht="21" customHeight="1">
      <c r="A1879" s="686" t="s">
        <v>1336</v>
      </c>
      <c r="B1879" s="686" t="s">
        <v>2113</v>
      </c>
      <c r="C1879" s="782" t="s">
        <v>2113</v>
      </c>
      <c r="D1879" s="783" t="s">
        <v>1814</v>
      </c>
      <c r="E1879" s="784" t="s">
        <v>816</v>
      </c>
      <c r="F1879" s="681" t="s">
        <v>833</v>
      </c>
      <c r="G1879" s="682" t="s">
        <v>227</v>
      </c>
      <c r="H1879" s="682"/>
      <c r="I1879" s="682"/>
      <c r="J1879" s="682"/>
      <c r="K1879" s="682"/>
      <c r="L1879" s="683">
        <v>130</v>
      </c>
      <c r="M1879" s="684"/>
      <c r="N1879" s="758">
        <v>1</v>
      </c>
      <c r="O1879" s="991">
        <v>1</v>
      </c>
      <c r="P1879" s="991">
        <f t="shared" si="179"/>
        <v>0</v>
      </c>
      <c r="Q1879" s="792">
        <f>L1879/1000*N1879</f>
        <v>0.13</v>
      </c>
      <c r="R1879" s="873">
        <v>1785</v>
      </c>
      <c r="S1879" s="760">
        <f>Q1879*R1879</f>
        <v>232.05</v>
      </c>
      <c r="T1879" s="786"/>
      <c r="U1879" s="960"/>
      <c r="W1879" s="686"/>
    </row>
    <row r="1880" spans="1:23" ht="21" customHeight="1">
      <c r="A1880" s="686" t="s">
        <v>1324</v>
      </c>
      <c r="B1880" s="686" t="s">
        <v>2113</v>
      </c>
      <c r="C1880" s="782" t="s">
        <v>2113</v>
      </c>
      <c r="D1880" s="783" t="s">
        <v>2080</v>
      </c>
      <c r="E1880" s="784" t="s">
        <v>795</v>
      </c>
      <c r="F1880" s="681">
        <v>16</v>
      </c>
      <c r="G1880" s="682"/>
      <c r="H1880" s="682">
        <v>100</v>
      </c>
      <c r="I1880" s="682"/>
      <c r="J1880" s="682"/>
      <c r="K1880" s="682"/>
      <c r="L1880" s="683">
        <v>310</v>
      </c>
      <c r="M1880" s="684"/>
      <c r="N1880" s="758">
        <v>1</v>
      </c>
      <c r="O1880" s="991">
        <v>1</v>
      </c>
      <c r="P1880" s="991">
        <f t="shared" si="179"/>
        <v>0</v>
      </c>
      <c r="Q1880" s="785">
        <f>F1880*H1880*L1880*0.00000785*N1880</f>
        <v>3.8935999999999997</v>
      </c>
      <c r="R1880" s="873">
        <v>1044</v>
      </c>
      <c r="S1880" s="760">
        <f>Q1880*R1880</f>
        <v>4064.9183999999996</v>
      </c>
      <c r="T1880" s="786"/>
      <c r="U1880" s="960"/>
      <c r="W1880" s="686"/>
    </row>
    <row r="1881" spans="1:23" ht="21" customHeight="1">
      <c r="A1881" s="686" t="s">
        <v>1222</v>
      </c>
      <c r="B1881" s="686" t="s">
        <v>2113</v>
      </c>
      <c r="C1881" s="782" t="s">
        <v>2113</v>
      </c>
      <c r="D1881" s="783" t="s">
        <v>2080</v>
      </c>
      <c r="E1881" s="784" t="s">
        <v>797</v>
      </c>
      <c r="F1881" s="681">
        <v>50</v>
      </c>
      <c r="G1881" s="682"/>
      <c r="H1881" s="682"/>
      <c r="I1881" s="682"/>
      <c r="J1881" s="682"/>
      <c r="K1881" s="682"/>
      <c r="L1881" s="683">
        <v>100</v>
      </c>
      <c r="M1881" s="684"/>
      <c r="N1881" s="758">
        <v>2</v>
      </c>
      <c r="O1881" s="991">
        <v>2</v>
      </c>
      <c r="P1881" s="991">
        <f t="shared" si="179"/>
        <v>0</v>
      </c>
      <c r="Q1881" s="785">
        <f>3.14156295*(F1881/2)^2*L1881*0.00000785*N1881</f>
        <v>3.0826586446874993</v>
      </c>
      <c r="R1881" s="873">
        <v>990</v>
      </c>
      <c r="S1881" s="760">
        <f>Q1881*R1881</f>
        <v>3051.8320582406241</v>
      </c>
      <c r="T1881" s="786"/>
      <c r="U1881" s="960"/>
      <c r="W1881" s="686"/>
    </row>
    <row r="1882" spans="1:23" ht="21" customHeight="1">
      <c r="A1882" s="686" t="s">
        <v>1303</v>
      </c>
      <c r="B1882" s="686" t="s">
        <v>2113</v>
      </c>
      <c r="C1882" s="782" t="s">
        <v>2113</v>
      </c>
      <c r="D1882" s="783" t="s">
        <v>2080</v>
      </c>
      <c r="E1882" s="784" t="s">
        <v>798</v>
      </c>
      <c r="F1882" s="681" t="s">
        <v>330</v>
      </c>
      <c r="G1882" s="682"/>
      <c r="H1882" s="682">
        <v>35</v>
      </c>
      <c r="I1882" s="682"/>
      <c r="J1882" s="682"/>
      <c r="K1882" s="682"/>
      <c r="L1882" s="683"/>
      <c r="M1882" s="684"/>
      <c r="N1882" s="758">
        <v>4</v>
      </c>
      <c r="O1882" s="991">
        <v>4</v>
      </c>
      <c r="P1882" s="991">
        <f t="shared" si="179"/>
        <v>0</v>
      </c>
      <c r="Q1882" s="787"/>
      <c r="R1882" s="873">
        <v>463</v>
      </c>
      <c r="S1882" s="760">
        <f t="shared" ref="S1882:S1887" si="181">N1882*R1882</f>
        <v>1852</v>
      </c>
      <c r="T1882" s="786"/>
      <c r="U1882" s="960"/>
      <c r="W1882" s="686"/>
    </row>
    <row r="1883" spans="1:23" ht="21" customHeight="1">
      <c r="A1883" s="686" t="s">
        <v>1233</v>
      </c>
      <c r="B1883" s="686" t="s">
        <v>2113</v>
      </c>
      <c r="C1883" s="782" t="s">
        <v>2113</v>
      </c>
      <c r="D1883" s="783" t="s">
        <v>2080</v>
      </c>
      <c r="E1883" s="784" t="s">
        <v>800</v>
      </c>
      <c r="F1883" s="681" t="s">
        <v>330</v>
      </c>
      <c r="G1883" s="682"/>
      <c r="H1883" s="682"/>
      <c r="I1883" s="682"/>
      <c r="J1883" s="682"/>
      <c r="K1883" s="682"/>
      <c r="L1883" s="683"/>
      <c r="M1883" s="684"/>
      <c r="N1883" s="758">
        <v>4</v>
      </c>
      <c r="O1883" s="991">
        <v>4</v>
      </c>
      <c r="P1883" s="991">
        <f t="shared" si="179"/>
        <v>0</v>
      </c>
      <c r="Q1883" s="787"/>
      <c r="R1883" s="873">
        <v>14</v>
      </c>
      <c r="S1883" s="760">
        <f t="shared" si="181"/>
        <v>56</v>
      </c>
      <c r="T1883" s="786"/>
      <c r="U1883" s="960"/>
      <c r="W1883" s="686"/>
    </row>
    <row r="1884" spans="1:23" ht="21" customHeight="1">
      <c r="A1884" s="686" t="s">
        <v>1326</v>
      </c>
      <c r="B1884" s="686" t="s">
        <v>2113</v>
      </c>
      <c r="C1884" s="782" t="s">
        <v>2113</v>
      </c>
      <c r="D1884" s="783" t="s">
        <v>2080</v>
      </c>
      <c r="E1884" s="784" t="s">
        <v>801</v>
      </c>
      <c r="F1884" s="681" t="s">
        <v>330</v>
      </c>
      <c r="G1884" s="682"/>
      <c r="H1884" s="682"/>
      <c r="I1884" s="682"/>
      <c r="J1884" s="682"/>
      <c r="K1884" s="682"/>
      <c r="L1884" s="683"/>
      <c r="M1884" s="684"/>
      <c r="N1884" s="758">
        <v>4</v>
      </c>
      <c r="O1884" s="991">
        <v>4</v>
      </c>
      <c r="P1884" s="991">
        <f t="shared" si="179"/>
        <v>0</v>
      </c>
      <c r="Q1884" s="787"/>
      <c r="R1884" s="873">
        <v>22.9</v>
      </c>
      <c r="S1884" s="760">
        <f t="shared" si="181"/>
        <v>91.6</v>
      </c>
      <c r="T1884" s="786"/>
      <c r="U1884" s="960"/>
      <c r="W1884" s="686"/>
    </row>
    <row r="1885" spans="1:23" ht="21" customHeight="1">
      <c r="B1885" s="686" t="s">
        <v>2113</v>
      </c>
      <c r="C1885" s="782" t="s">
        <v>2113</v>
      </c>
      <c r="D1885" s="783" t="s">
        <v>1832</v>
      </c>
      <c r="E1885" s="784" t="s">
        <v>805</v>
      </c>
      <c r="F1885" s="681" t="s">
        <v>632</v>
      </c>
      <c r="G1885" s="682"/>
      <c r="H1885" s="682"/>
      <c r="I1885" s="682"/>
      <c r="J1885" s="682"/>
      <c r="K1885" s="682"/>
      <c r="L1885" s="683"/>
      <c r="M1885" s="684"/>
      <c r="N1885" s="758">
        <v>4</v>
      </c>
      <c r="O1885" s="991">
        <v>4</v>
      </c>
      <c r="P1885" s="991">
        <f t="shared" si="179"/>
        <v>0</v>
      </c>
      <c r="Q1885" s="858" t="s">
        <v>806</v>
      </c>
      <c r="R1885" s="873">
        <v>30000</v>
      </c>
      <c r="S1885" s="760">
        <f t="shared" si="181"/>
        <v>120000</v>
      </c>
      <c r="T1885" s="786"/>
      <c r="U1885" s="960"/>
      <c r="W1885" s="686"/>
    </row>
    <row r="1886" spans="1:23" ht="21" customHeight="1">
      <c r="A1886" s="686" t="s">
        <v>1287</v>
      </c>
      <c r="B1886" s="686" t="s">
        <v>2113</v>
      </c>
      <c r="C1886" s="782" t="s">
        <v>2113</v>
      </c>
      <c r="D1886" s="783" t="s">
        <v>802</v>
      </c>
      <c r="E1886" s="784" t="s">
        <v>802</v>
      </c>
      <c r="F1886" s="681" t="s">
        <v>1532</v>
      </c>
      <c r="G1886" s="682"/>
      <c r="H1886" s="682"/>
      <c r="I1886" s="682"/>
      <c r="J1886" s="682"/>
      <c r="K1886" s="682"/>
      <c r="L1886" s="683"/>
      <c r="M1886" s="684"/>
      <c r="N1886" s="758">
        <v>8</v>
      </c>
      <c r="O1886" s="991">
        <v>8</v>
      </c>
      <c r="P1886" s="991">
        <f t="shared" si="179"/>
        <v>0</v>
      </c>
      <c r="Q1886" s="787"/>
      <c r="R1886" s="873">
        <v>3830</v>
      </c>
      <c r="S1886" s="760">
        <f t="shared" si="181"/>
        <v>30640</v>
      </c>
      <c r="T1886" s="786"/>
      <c r="U1886" s="960"/>
      <c r="W1886" s="686"/>
    </row>
    <row r="1887" spans="1:23" ht="21" customHeight="1">
      <c r="B1887" s="686" t="s">
        <v>2113</v>
      </c>
      <c r="C1887" s="782" t="s">
        <v>2113</v>
      </c>
      <c r="D1887" s="783" t="s">
        <v>826</v>
      </c>
      <c r="E1887" s="788" t="s">
        <v>826</v>
      </c>
      <c r="F1887" s="681" t="s">
        <v>633</v>
      </c>
      <c r="G1887" s="682"/>
      <c r="H1887" s="682"/>
      <c r="I1887" s="682"/>
      <c r="J1887" s="682"/>
      <c r="K1887" s="682"/>
      <c r="L1887" s="683">
        <v>3220</v>
      </c>
      <c r="M1887" s="684"/>
      <c r="N1887" s="758">
        <v>1</v>
      </c>
      <c r="O1887" s="991">
        <v>1</v>
      </c>
      <c r="P1887" s="991">
        <f t="shared" si="179"/>
        <v>0</v>
      </c>
      <c r="Q1887" s="762"/>
      <c r="R1887" s="873">
        <v>211276</v>
      </c>
      <c r="S1887" s="760">
        <f t="shared" si="181"/>
        <v>211276</v>
      </c>
      <c r="T1887" s="786"/>
      <c r="U1887" s="960"/>
      <c r="W1887" s="686"/>
    </row>
    <row r="1888" spans="1:23" ht="21" customHeight="1">
      <c r="A1888" s="686" t="s">
        <v>1221</v>
      </c>
      <c r="B1888" s="686" t="s">
        <v>2113</v>
      </c>
      <c r="C1888" s="782" t="s">
        <v>2113</v>
      </c>
      <c r="D1888" s="783" t="s">
        <v>2079</v>
      </c>
      <c r="E1888" s="788" t="s">
        <v>795</v>
      </c>
      <c r="F1888" s="681">
        <v>6</v>
      </c>
      <c r="G1888" s="682"/>
      <c r="H1888" s="682">
        <v>50</v>
      </c>
      <c r="I1888" s="682"/>
      <c r="J1888" s="682"/>
      <c r="K1888" s="682"/>
      <c r="L1888" s="683">
        <v>50</v>
      </c>
      <c r="M1888" s="684"/>
      <c r="N1888" s="758">
        <v>4</v>
      </c>
      <c r="O1888" s="991">
        <v>4</v>
      </c>
      <c r="P1888" s="991">
        <f t="shared" si="179"/>
        <v>0</v>
      </c>
      <c r="Q1888" s="759">
        <f>F1888*H1888*L1888*0.00000785*N1888</f>
        <v>0.47099999999999997</v>
      </c>
      <c r="R1888" s="873">
        <v>939</v>
      </c>
      <c r="S1888" s="760">
        <f>Q1888*R1888</f>
        <v>442.26899999999995</v>
      </c>
      <c r="T1888" s="786"/>
      <c r="U1888" s="960"/>
      <c r="W1888" s="686"/>
    </row>
    <row r="1889" spans="1:23" ht="21" customHeight="1">
      <c r="A1889" s="686" t="s">
        <v>1296</v>
      </c>
      <c r="B1889" s="686" t="s">
        <v>2113</v>
      </c>
      <c r="C1889" s="782" t="s">
        <v>2113</v>
      </c>
      <c r="D1889" s="783" t="s">
        <v>2079</v>
      </c>
      <c r="E1889" s="788" t="s">
        <v>797</v>
      </c>
      <c r="F1889" s="681">
        <v>9</v>
      </c>
      <c r="G1889" s="682"/>
      <c r="H1889" s="682"/>
      <c r="I1889" s="682"/>
      <c r="J1889" s="682"/>
      <c r="K1889" s="682"/>
      <c r="L1889" s="683">
        <v>610</v>
      </c>
      <c r="M1889" s="684"/>
      <c r="N1889" s="758">
        <v>2</v>
      </c>
      <c r="O1889" s="991">
        <v>2</v>
      </c>
      <c r="P1889" s="991">
        <f t="shared" si="179"/>
        <v>0</v>
      </c>
      <c r="Q1889" s="759">
        <f>3.14156295*(F1889/2)^2*L1889*0.00000785*N1889</f>
        <v>0.6092566545360375</v>
      </c>
      <c r="R1889" s="873">
        <v>990</v>
      </c>
      <c r="S1889" s="760">
        <f>Q1889*R1889</f>
        <v>603.1640879906771</v>
      </c>
      <c r="T1889" s="786"/>
      <c r="U1889" s="960"/>
      <c r="W1889" s="686"/>
    </row>
    <row r="1890" spans="1:23" ht="21" customHeight="1">
      <c r="A1890" s="686" t="s">
        <v>1378</v>
      </c>
      <c r="B1890" s="686" t="s">
        <v>2113</v>
      </c>
      <c r="C1890" s="782" t="s">
        <v>2113</v>
      </c>
      <c r="D1890" s="783" t="s">
        <v>2079</v>
      </c>
      <c r="E1890" s="788" t="s">
        <v>816</v>
      </c>
      <c r="F1890" s="681" t="s">
        <v>338</v>
      </c>
      <c r="G1890" s="682"/>
      <c r="H1890" s="682"/>
      <c r="I1890" s="682"/>
      <c r="J1890" s="682"/>
      <c r="K1890" s="682"/>
      <c r="L1890" s="683">
        <v>300</v>
      </c>
      <c r="M1890" s="684"/>
      <c r="N1890" s="758">
        <v>4</v>
      </c>
      <c r="O1890" s="991">
        <v>4</v>
      </c>
      <c r="P1890" s="991">
        <f t="shared" si="179"/>
        <v>0</v>
      </c>
      <c r="Q1890" s="764">
        <f>L1890/1000*N1890</f>
        <v>1.2</v>
      </c>
      <c r="R1890" s="873">
        <v>1226</v>
      </c>
      <c r="S1890" s="760">
        <f>Q1890*R1890</f>
        <v>1471.2</v>
      </c>
      <c r="T1890" s="786"/>
      <c r="U1890" s="960"/>
      <c r="W1890" s="686"/>
    </row>
    <row r="1891" spans="1:23" ht="21" customHeight="1">
      <c r="A1891" s="686" t="s">
        <v>1239</v>
      </c>
      <c r="B1891" s="686" t="s">
        <v>2113</v>
      </c>
      <c r="C1891" s="782" t="s">
        <v>2113</v>
      </c>
      <c r="D1891" s="783" t="s">
        <v>2079</v>
      </c>
      <c r="E1891" s="788" t="s">
        <v>799</v>
      </c>
      <c r="F1891" s="681" t="s">
        <v>338</v>
      </c>
      <c r="G1891" s="682"/>
      <c r="H1891" s="682"/>
      <c r="I1891" s="682"/>
      <c r="J1891" s="682"/>
      <c r="K1891" s="682"/>
      <c r="L1891" s="683"/>
      <c r="M1891" s="684"/>
      <c r="N1891" s="758">
        <v>16</v>
      </c>
      <c r="O1891" s="991">
        <v>16</v>
      </c>
      <c r="P1891" s="991">
        <f t="shared" si="179"/>
        <v>0</v>
      </c>
      <c r="Q1891" s="762"/>
      <c r="R1891" s="873">
        <v>28.7</v>
      </c>
      <c r="S1891" s="760">
        <f>N1891*R1891</f>
        <v>459.2</v>
      </c>
      <c r="T1891" s="786"/>
      <c r="U1891" s="960"/>
      <c r="W1891" s="686"/>
    </row>
    <row r="1892" spans="1:23" ht="21" customHeight="1">
      <c r="A1892" s="686" t="s">
        <v>1237</v>
      </c>
      <c r="B1892" s="686" t="s">
        <v>2113</v>
      </c>
      <c r="C1892" s="782" t="s">
        <v>2113</v>
      </c>
      <c r="D1892" s="783" t="s">
        <v>2079</v>
      </c>
      <c r="E1892" s="784" t="s">
        <v>801</v>
      </c>
      <c r="F1892" s="681" t="s">
        <v>338</v>
      </c>
      <c r="G1892" s="682"/>
      <c r="H1892" s="682"/>
      <c r="I1892" s="682"/>
      <c r="J1892" s="682"/>
      <c r="K1892" s="682"/>
      <c r="L1892" s="683"/>
      <c r="M1892" s="684"/>
      <c r="N1892" s="758">
        <v>16</v>
      </c>
      <c r="O1892" s="991">
        <v>16</v>
      </c>
      <c r="P1892" s="991">
        <f t="shared" si="179"/>
        <v>0</v>
      </c>
      <c r="Q1892" s="787"/>
      <c r="R1892" s="873">
        <v>13.5</v>
      </c>
      <c r="S1892" s="760">
        <f>N1892*R1892</f>
        <v>216</v>
      </c>
      <c r="T1892" s="786"/>
      <c r="U1892" s="960"/>
      <c r="W1892" s="686"/>
    </row>
    <row r="1893" spans="1:23" ht="21" customHeight="1">
      <c r="A1893" s="686" t="s">
        <v>1238</v>
      </c>
      <c r="B1893" s="686" t="s">
        <v>2113</v>
      </c>
      <c r="C1893" s="782" t="s">
        <v>2113</v>
      </c>
      <c r="D1893" s="783" t="s">
        <v>2079</v>
      </c>
      <c r="E1893" s="784" t="s">
        <v>800</v>
      </c>
      <c r="F1893" s="681" t="s">
        <v>338</v>
      </c>
      <c r="G1893" s="682"/>
      <c r="H1893" s="682"/>
      <c r="I1893" s="682"/>
      <c r="J1893" s="682"/>
      <c r="K1893" s="682"/>
      <c r="L1893" s="683"/>
      <c r="M1893" s="684"/>
      <c r="N1893" s="758">
        <v>4</v>
      </c>
      <c r="O1893" s="991">
        <v>4</v>
      </c>
      <c r="P1893" s="991">
        <f t="shared" si="179"/>
        <v>0</v>
      </c>
      <c r="Q1893" s="787"/>
      <c r="R1893" s="873">
        <v>9.1999999999999993</v>
      </c>
      <c r="S1893" s="760">
        <f>N1893*R1893</f>
        <v>36.799999999999997</v>
      </c>
      <c r="T1893" s="786"/>
      <c r="U1893" s="960"/>
      <c r="W1893" s="686"/>
    </row>
    <row r="1894" spans="1:23" ht="21" customHeight="1">
      <c r="A1894" s="686" t="s">
        <v>1421</v>
      </c>
      <c r="B1894" s="686" t="s">
        <v>837</v>
      </c>
      <c r="C1894" s="782" t="s">
        <v>837</v>
      </c>
      <c r="D1894" s="783" t="s">
        <v>812</v>
      </c>
      <c r="E1894" s="784" t="s">
        <v>812</v>
      </c>
      <c r="F1894" s="681" t="s">
        <v>615</v>
      </c>
      <c r="G1894" s="682"/>
      <c r="H1894" s="682"/>
      <c r="I1894" s="682"/>
      <c r="J1894" s="682"/>
      <c r="K1894" s="682"/>
      <c r="L1894" s="683">
        <v>4500</v>
      </c>
      <c r="M1894" s="684" t="s">
        <v>350</v>
      </c>
      <c r="N1894" s="758">
        <v>4</v>
      </c>
      <c r="O1894" s="991">
        <v>4</v>
      </c>
      <c r="P1894" s="991">
        <f t="shared" si="179"/>
        <v>0</v>
      </c>
      <c r="Q1894" s="792">
        <f>L1894/1000*N1894</f>
        <v>18</v>
      </c>
      <c r="R1894" s="873">
        <v>14650</v>
      </c>
      <c r="S1894" s="760">
        <f>Q1894*R1894</f>
        <v>263700</v>
      </c>
      <c r="T1894" s="786"/>
      <c r="U1894" s="960"/>
      <c r="W1894" s="686"/>
    </row>
    <row r="1895" spans="1:23" ht="21" customHeight="1">
      <c r="A1895" s="686" t="s">
        <v>1227</v>
      </c>
      <c r="B1895" s="686" t="s">
        <v>837</v>
      </c>
      <c r="C1895" s="782" t="s">
        <v>837</v>
      </c>
      <c r="D1895" s="783" t="s">
        <v>812</v>
      </c>
      <c r="E1895" s="784" t="s">
        <v>797</v>
      </c>
      <c r="F1895" s="681">
        <v>30</v>
      </c>
      <c r="G1895" s="682"/>
      <c r="H1895" s="682"/>
      <c r="I1895" s="682"/>
      <c r="J1895" s="682"/>
      <c r="K1895" s="682"/>
      <c r="L1895" s="683">
        <v>30</v>
      </c>
      <c r="M1895" s="871" t="s">
        <v>228</v>
      </c>
      <c r="N1895" s="758">
        <f>U5*8</f>
        <v>96</v>
      </c>
      <c r="O1895" s="991">
        <v>96</v>
      </c>
      <c r="P1895" s="991">
        <f t="shared" si="179"/>
        <v>0</v>
      </c>
      <c r="Q1895" s="785">
        <f>3.14156295*(F1895/2)^2*L1895*0.00000793*N1895</f>
        <v>16.143361037388001</v>
      </c>
      <c r="R1895" s="873">
        <v>4950</v>
      </c>
      <c r="S1895" s="760">
        <f>Q1895*R1895</f>
        <v>79909.637135070603</v>
      </c>
      <c r="T1895" s="786"/>
      <c r="U1895" s="960"/>
      <c r="W1895" s="686"/>
    </row>
    <row r="1896" spans="1:23" ht="21" customHeight="1">
      <c r="A1896" s="686" t="s">
        <v>1264</v>
      </c>
      <c r="B1896" s="686" t="s">
        <v>837</v>
      </c>
      <c r="C1896" s="782" t="s">
        <v>837</v>
      </c>
      <c r="D1896" s="783" t="s">
        <v>1785</v>
      </c>
      <c r="E1896" s="784" t="s">
        <v>795</v>
      </c>
      <c r="F1896" s="681">
        <v>9</v>
      </c>
      <c r="G1896" s="682"/>
      <c r="H1896" s="682">
        <v>70</v>
      </c>
      <c r="I1896" s="682"/>
      <c r="J1896" s="682"/>
      <c r="K1896" s="682"/>
      <c r="L1896" s="683">
        <v>60</v>
      </c>
      <c r="M1896" s="684"/>
      <c r="N1896" s="758">
        <v>5</v>
      </c>
      <c r="O1896" s="991">
        <v>5</v>
      </c>
      <c r="P1896" s="991">
        <f t="shared" si="179"/>
        <v>0</v>
      </c>
      <c r="Q1896" s="785">
        <f>F1896*H1896*L1896*0.00000785*N1896</f>
        <v>1.4836499999999999</v>
      </c>
      <c r="R1896" s="873">
        <v>960</v>
      </c>
      <c r="S1896" s="760">
        <f>Q1896*R1896</f>
        <v>1424.3039999999999</v>
      </c>
      <c r="T1896" s="786"/>
      <c r="U1896" s="960"/>
      <c r="W1896" s="686"/>
    </row>
    <row r="1897" spans="1:23" ht="21" customHeight="1">
      <c r="A1897" s="686" t="s">
        <v>1318</v>
      </c>
      <c r="B1897" s="686" t="s">
        <v>837</v>
      </c>
      <c r="C1897" s="782" t="s">
        <v>837</v>
      </c>
      <c r="D1897" s="783" t="s">
        <v>1785</v>
      </c>
      <c r="E1897" s="784" t="s">
        <v>797</v>
      </c>
      <c r="F1897" s="681">
        <v>60</v>
      </c>
      <c r="G1897" s="682"/>
      <c r="H1897" s="682"/>
      <c r="I1897" s="682"/>
      <c r="J1897" s="682"/>
      <c r="K1897" s="682"/>
      <c r="L1897" s="683">
        <v>50</v>
      </c>
      <c r="M1897" s="684"/>
      <c r="N1897" s="758">
        <v>5</v>
      </c>
      <c r="O1897" s="991">
        <v>5</v>
      </c>
      <c r="P1897" s="991">
        <f t="shared" si="179"/>
        <v>0</v>
      </c>
      <c r="Q1897" s="785">
        <f>3.14156295*(F1897/2)^2*L1897*0.00000785*N1897</f>
        <v>5.5487855604374996</v>
      </c>
      <c r="R1897" s="873">
        <v>990</v>
      </c>
      <c r="S1897" s="760">
        <f>Q1897*R1897</f>
        <v>5493.297704833125</v>
      </c>
      <c r="T1897" s="786"/>
      <c r="U1897" s="960"/>
      <c r="W1897" s="686"/>
    </row>
    <row r="1898" spans="1:23" ht="21" customHeight="1">
      <c r="B1898" s="686" t="s">
        <v>837</v>
      </c>
      <c r="C1898" s="782" t="s">
        <v>837</v>
      </c>
      <c r="D1898" s="783" t="s">
        <v>1786</v>
      </c>
      <c r="E1898" s="784" t="s">
        <v>821</v>
      </c>
      <c r="F1898" s="681">
        <v>12</v>
      </c>
      <c r="G1898" s="682"/>
      <c r="H1898" s="682"/>
      <c r="I1898" s="682"/>
      <c r="J1898" s="682"/>
      <c r="K1898" s="682"/>
      <c r="L1898" s="683">
        <v>415</v>
      </c>
      <c r="M1898" s="684"/>
      <c r="N1898" s="758">
        <v>4</v>
      </c>
      <c r="O1898" s="991">
        <v>4</v>
      </c>
      <c r="P1898" s="991">
        <f t="shared" si="179"/>
        <v>0</v>
      </c>
      <c r="Q1898" s="785">
        <f>L1898/1000*N1898*T1898</f>
        <v>1.6251399999999998</v>
      </c>
      <c r="R1898" s="873">
        <v>3050</v>
      </c>
      <c r="S1898" s="760">
        <f>N1898*R1898</f>
        <v>12200</v>
      </c>
      <c r="T1898" s="791">
        <v>0.97899999999999998</v>
      </c>
      <c r="U1898" s="960"/>
      <c r="W1898" s="686"/>
    </row>
    <row r="1899" spans="1:23" ht="21" customHeight="1">
      <c r="B1899" s="686" t="s">
        <v>837</v>
      </c>
      <c r="C1899" s="782" t="s">
        <v>837</v>
      </c>
      <c r="D1899" s="783" t="s">
        <v>802</v>
      </c>
      <c r="E1899" s="784" t="s">
        <v>2114</v>
      </c>
      <c r="F1899" s="681" t="s">
        <v>472</v>
      </c>
      <c r="G1899" s="682"/>
      <c r="H1899" s="682"/>
      <c r="I1899" s="682"/>
      <c r="J1899" s="682"/>
      <c r="K1899" s="682"/>
      <c r="L1899" s="683"/>
      <c r="M1899" s="684"/>
      <c r="N1899" s="758">
        <v>8</v>
      </c>
      <c r="O1899" s="991">
        <v>8</v>
      </c>
      <c r="P1899" s="991">
        <f t="shared" si="179"/>
        <v>0</v>
      </c>
      <c r="Q1899" s="787"/>
      <c r="R1899" s="873">
        <v>5937</v>
      </c>
      <c r="S1899" s="760">
        <f>N1899*R1899</f>
        <v>47496</v>
      </c>
      <c r="T1899" s="786"/>
      <c r="U1899" s="960"/>
      <c r="W1899" s="686"/>
    </row>
    <row r="1900" spans="1:23" ht="21" customHeight="1">
      <c r="B1900" s="686" t="s">
        <v>837</v>
      </c>
      <c r="C1900" s="782" t="s">
        <v>837</v>
      </c>
      <c r="D1900" s="783" t="s">
        <v>1731</v>
      </c>
      <c r="E1900" s="784" t="s">
        <v>1731</v>
      </c>
      <c r="F1900" s="681" t="s">
        <v>1528</v>
      </c>
      <c r="G1900" s="682"/>
      <c r="H1900" s="682"/>
      <c r="I1900" s="682"/>
      <c r="J1900" s="682"/>
      <c r="K1900" s="682"/>
      <c r="L1900" s="683"/>
      <c r="M1900" s="684"/>
      <c r="N1900" s="758">
        <v>1</v>
      </c>
      <c r="O1900" s="991">
        <v>1</v>
      </c>
      <c r="P1900" s="991">
        <f t="shared" si="179"/>
        <v>0</v>
      </c>
      <c r="Q1900" s="858" t="s">
        <v>2385</v>
      </c>
      <c r="R1900" s="873">
        <v>177330</v>
      </c>
      <c r="S1900" s="760">
        <f>N1900*R1900</f>
        <v>177330</v>
      </c>
      <c r="T1900" s="786"/>
      <c r="U1900" s="960"/>
      <c r="W1900" s="686"/>
    </row>
    <row r="1901" spans="1:23" ht="21" customHeight="1">
      <c r="A1901" s="686" t="s">
        <v>1221</v>
      </c>
      <c r="B1901" s="686" t="s">
        <v>837</v>
      </c>
      <c r="C1901" s="782" t="s">
        <v>837</v>
      </c>
      <c r="D1901" s="783" t="s">
        <v>2115</v>
      </c>
      <c r="E1901" s="784" t="s">
        <v>795</v>
      </c>
      <c r="F1901" s="681">
        <v>6</v>
      </c>
      <c r="G1901" s="682"/>
      <c r="H1901" s="682">
        <v>130</v>
      </c>
      <c r="I1901" s="682"/>
      <c r="J1901" s="682"/>
      <c r="K1901" s="682"/>
      <c r="L1901" s="683">
        <v>190</v>
      </c>
      <c r="M1901" s="684"/>
      <c r="N1901" s="758">
        <v>1</v>
      </c>
      <c r="O1901" s="991">
        <v>1</v>
      </c>
      <c r="P1901" s="991">
        <f t="shared" si="179"/>
        <v>0</v>
      </c>
      <c r="Q1901" s="785">
        <f>F1901*H1901*L1901*0.00000785*N1901</f>
        <v>1.16337</v>
      </c>
      <c r="R1901" s="873">
        <v>939</v>
      </c>
      <c r="S1901" s="760">
        <f>Q1901*R1901</f>
        <v>1092.40443</v>
      </c>
      <c r="T1901" s="786"/>
      <c r="U1901" s="960"/>
      <c r="W1901" s="686"/>
    </row>
    <row r="1902" spans="1:23" ht="21" customHeight="1">
      <c r="B1902" s="686" t="s">
        <v>837</v>
      </c>
      <c r="C1902" s="782" t="s">
        <v>837</v>
      </c>
      <c r="D1902" s="783" t="s">
        <v>2116</v>
      </c>
      <c r="E1902" s="784" t="s">
        <v>2117</v>
      </c>
      <c r="F1902" s="681"/>
      <c r="G1902" s="682"/>
      <c r="H1902" s="682"/>
      <c r="I1902" s="682"/>
      <c r="J1902" s="682"/>
      <c r="K1902" s="682"/>
      <c r="L1902" s="683"/>
      <c r="M1902" s="684"/>
      <c r="N1902" s="758">
        <f>N1895</f>
        <v>96</v>
      </c>
      <c r="O1902" s="991">
        <v>96</v>
      </c>
      <c r="P1902" s="991">
        <f t="shared" si="179"/>
        <v>0</v>
      </c>
      <c r="Q1902" s="787"/>
      <c r="R1902" s="873">
        <v>5411</v>
      </c>
      <c r="S1902" s="760">
        <f>N1902*R1902</f>
        <v>519456</v>
      </c>
      <c r="T1902" s="786"/>
      <c r="U1902" s="960"/>
      <c r="W1902" s="686"/>
    </row>
    <row r="1903" spans="1:23" ht="21" customHeight="1">
      <c r="A1903" s="686" t="s">
        <v>1290</v>
      </c>
      <c r="B1903" s="686" t="s">
        <v>837</v>
      </c>
      <c r="C1903" s="782" t="s">
        <v>837</v>
      </c>
      <c r="D1903" s="783" t="s">
        <v>804</v>
      </c>
      <c r="E1903" s="784" t="s">
        <v>804</v>
      </c>
      <c r="F1903" s="681" t="s">
        <v>1713</v>
      </c>
      <c r="G1903" s="682"/>
      <c r="H1903" s="682" t="s">
        <v>1530</v>
      </c>
      <c r="I1903" s="682"/>
      <c r="J1903" s="682"/>
      <c r="K1903" s="682"/>
      <c r="L1903" s="683"/>
      <c r="M1903" s="684" t="s">
        <v>228</v>
      </c>
      <c r="N1903" s="758">
        <v>32</v>
      </c>
      <c r="O1903" s="991">
        <v>32</v>
      </c>
      <c r="P1903" s="991">
        <f t="shared" si="179"/>
        <v>0</v>
      </c>
      <c r="Q1903" s="787"/>
      <c r="R1903" s="873">
        <v>292</v>
      </c>
      <c r="S1903" s="760">
        <f>N1903*R1903</f>
        <v>9344</v>
      </c>
      <c r="T1903" s="786"/>
      <c r="U1903" s="960"/>
      <c r="W1903" s="686"/>
    </row>
    <row r="1904" spans="1:23" ht="21" customHeight="1">
      <c r="A1904" s="686" t="s">
        <v>1243</v>
      </c>
      <c r="B1904" s="686" t="s">
        <v>837</v>
      </c>
      <c r="C1904" s="782" t="s">
        <v>837</v>
      </c>
      <c r="D1904" s="783" t="s">
        <v>2118</v>
      </c>
      <c r="E1904" s="784" t="s">
        <v>795</v>
      </c>
      <c r="F1904" s="681">
        <v>4.5</v>
      </c>
      <c r="G1904" s="682"/>
      <c r="H1904" s="682">
        <v>175</v>
      </c>
      <c r="I1904" s="682"/>
      <c r="J1904" s="682"/>
      <c r="K1904" s="682"/>
      <c r="L1904" s="683">
        <v>1020</v>
      </c>
      <c r="M1904" s="684"/>
      <c r="N1904" s="758">
        <v>2</v>
      </c>
      <c r="O1904" s="991">
        <v>2</v>
      </c>
      <c r="P1904" s="991">
        <f t="shared" si="179"/>
        <v>0</v>
      </c>
      <c r="Q1904" s="785">
        <f>F1904*H1904*L1904*0.00000785*N1904</f>
        <v>12.611025</v>
      </c>
      <c r="R1904" s="873">
        <v>939</v>
      </c>
      <c r="S1904" s="760">
        <f>Q1904*R1904</f>
        <v>11841.752474999999</v>
      </c>
      <c r="T1904" s="786"/>
      <c r="U1904" s="960"/>
      <c r="W1904" s="686"/>
    </row>
    <row r="1905" spans="1:23" ht="21" customHeight="1">
      <c r="A1905" s="686" t="s">
        <v>1349</v>
      </c>
      <c r="B1905" s="686" t="s">
        <v>837</v>
      </c>
      <c r="C1905" s="782" t="s">
        <v>837</v>
      </c>
      <c r="D1905" s="783" t="s">
        <v>2118</v>
      </c>
      <c r="E1905" s="784" t="s">
        <v>795</v>
      </c>
      <c r="F1905" s="681">
        <v>3</v>
      </c>
      <c r="G1905" s="682"/>
      <c r="H1905" s="682">
        <v>160</v>
      </c>
      <c r="I1905" s="682"/>
      <c r="J1905" s="682"/>
      <c r="K1905" s="682"/>
      <c r="L1905" s="683">
        <v>550</v>
      </c>
      <c r="M1905" s="684"/>
      <c r="N1905" s="758">
        <v>2</v>
      </c>
      <c r="O1905" s="991">
        <v>2</v>
      </c>
      <c r="P1905" s="991">
        <f t="shared" si="179"/>
        <v>0</v>
      </c>
      <c r="Q1905" s="785">
        <f>F1905*H1905*L1905*0.00000785*N1905</f>
        <v>4.1448</v>
      </c>
      <c r="R1905" s="873">
        <v>939</v>
      </c>
      <c r="S1905" s="760">
        <f>Q1905*R1905</f>
        <v>3891.9672</v>
      </c>
      <c r="T1905" s="786"/>
      <c r="U1905" s="960"/>
      <c r="W1905" s="686"/>
    </row>
    <row r="1906" spans="1:23" ht="21" customHeight="1">
      <c r="A1906" s="686" t="s">
        <v>1222</v>
      </c>
      <c r="B1906" s="686" t="s">
        <v>2119</v>
      </c>
      <c r="C1906" s="782" t="s">
        <v>2119</v>
      </c>
      <c r="D1906" s="783" t="s">
        <v>1830</v>
      </c>
      <c r="E1906" s="784" t="s">
        <v>797</v>
      </c>
      <c r="F1906" s="681">
        <v>50</v>
      </c>
      <c r="G1906" s="682"/>
      <c r="H1906" s="682"/>
      <c r="I1906" s="682"/>
      <c r="J1906" s="682"/>
      <c r="K1906" s="682"/>
      <c r="L1906" s="683">
        <v>85</v>
      </c>
      <c r="M1906" s="684"/>
      <c r="N1906" s="758">
        <v>1</v>
      </c>
      <c r="O1906" s="991">
        <v>1</v>
      </c>
      <c r="P1906" s="991">
        <f t="shared" si="179"/>
        <v>0</v>
      </c>
      <c r="Q1906" s="785">
        <f>3.14156295*(F1906/2)^2*L1906*0.00000785*N1906</f>
        <v>1.3101299239921873</v>
      </c>
      <c r="R1906" s="873">
        <v>990</v>
      </c>
      <c r="S1906" s="760">
        <f>Q1906*R1906</f>
        <v>1297.0286247522654</v>
      </c>
      <c r="T1906" s="786"/>
      <c r="U1906" s="960"/>
      <c r="W1906" s="686"/>
    </row>
    <row r="1907" spans="1:23" ht="21" customHeight="1">
      <c r="A1907" s="686" t="s">
        <v>1286</v>
      </c>
      <c r="B1907" s="686" t="s">
        <v>2119</v>
      </c>
      <c r="C1907" s="782" t="s">
        <v>2119</v>
      </c>
      <c r="D1907" s="783" t="s">
        <v>1830</v>
      </c>
      <c r="E1907" s="784" t="s">
        <v>795</v>
      </c>
      <c r="F1907" s="681">
        <v>12</v>
      </c>
      <c r="G1907" s="682"/>
      <c r="H1907" s="682">
        <v>115</v>
      </c>
      <c r="I1907" s="682"/>
      <c r="J1907" s="682"/>
      <c r="K1907" s="682"/>
      <c r="L1907" s="683">
        <v>160</v>
      </c>
      <c r="M1907" s="684"/>
      <c r="N1907" s="758">
        <v>1</v>
      </c>
      <c r="O1907" s="991">
        <v>1</v>
      </c>
      <c r="P1907" s="991">
        <f t="shared" si="179"/>
        <v>0</v>
      </c>
      <c r="Q1907" s="785">
        <f>F1907*H1907*L1907*0.00000785*N1907</f>
        <v>1.7332799999999999</v>
      </c>
      <c r="R1907" s="873">
        <v>1079</v>
      </c>
      <c r="S1907" s="760">
        <f>Q1907*R1907</f>
        <v>1870.20912</v>
      </c>
      <c r="T1907" s="786"/>
      <c r="U1907" s="960"/>
      <c r="W1907" s="686"/>
    </row>
    <row r="1908" spans="1:23" ht="21" customHeight="1">
      <c r="A1908" s="686" t="s">
        <v>1303</v>
      </c>
      <c r="B1908" s="686" t="s">
        <v>2119</v>
      </c>
      <c r="C1908" s="782" t="s">
        <v>2119</v>
      </c>
      <c r="D1908" s="783" t="s">
        <v>808</v>
      </c>
      <c r="E1908" s="784" t="s">
        <v>804</v>
      </c>
      <c r="F1908" s="681" t="s">
        <v>1576</v>
      </c>
      <c r="G1908" s="682"/>
      <c r="H1908" s="682" t="s">
        <v>1531</v>
      </c>
      <c r="I1908" s="682"/>
      <c r="J1908" s="682"/>
      <c r="K1908" s="682"/>
      <c r="L1908" s="683"/>
      <c r="M1908" s="684"/>
      <c r="N1908" s="758">
        <v>5</v>
      </c>
      <c r="O1908" s="991">
        <v>5</v>
      </c>
      <c r="P1908" s="991">
        <f t="shared" si="179"/>
        <v>0</v>
      </c>
      <c r="Q1908" s="787"/>
      <c r="R1908" s="873">
        <v>463</v>
      </c>
      <c r="S1908" s="760">
        <f>N1908*R1908</f>
        <v>2315</v>
      </c>
      <c r="T1908" s="786"/>
      <c r="U1908" s="960"/>
      <c r="W1908" s="686"/>
    </row>
    <row r="1909" spans="1:23" ht="21" customHeight="1">
      <c r="B1909" s="686" t="s">
        <v>2119</v>
      </c>
      <c r="C1909" s="782" t="s">
        <v>2119</v>
      </c>
      <c r="D1909" s="783" t="s">
        <v>803</v>
      </c>
      <c r="E1909" s="784" t="s">
        <v>803</v>
      </c>
      <c r="F1909" s="681">
        <v>40</v>
      </c>
      <c r="G1909" s="682"/>
      <c r="H1909" s="682"/>
      <c r="I1909" s="682"/>
      <c r="J1909" s="682"/>
      <c r="K1909" s="682"/>
      <c r="L1909" s="683">
        <v>6</v>
      </c>
      <c r="M1909" s="684"/>
      <c r="N1909" s="758">
        <v>1</v>
      </c>
      <c r="O1909" s="991">
        <v>1</v>
      </c>
      <c r="P1909" s="991">
        <f t="shared" si="179"/>
        <v>0</v>
      </c>
      <c r="Q1909" s="785"/>
      <c r="R1909" s="873">
        <v>1215</v>
      </c>
      <c r="S1909" s="873">
        <f>N1909*R1909</f>
        <v>1215</v>
      </c>
      <c r="T1909" s="786"/>
      <c r="U1909" s="960"/>
      <c r="W1909" s="686"/>
    </row>
    <row r="1910" spans="1:23" ht="21" customHeight="1">
      <c r="A1910" s="686" t="s">
        <v>1355</v>
      </c>
      <c r="B1910" s="686" t="s">
        <v>2119</v>
      </c>
      <c r="C1910" s="782" t="s">
        <v>2119</v>
      </c>
      <c r="D1910" s="783" t="s">
        <v>1785</v>
      </c>
      <c r="E1910" s="784" t="s">
        <v>797</v>
      </c>
      <c r="F1910" s="681">
        <v>90</v>
      </c>
      <c r="G1910" s="682"/>
      <c r="H1910" s="682"/>
      <c r="I1910" s="682"/>
      <c r="J1910" s="682"/>
      <c r="K1910" s="682"/>
      <c r="L1910" s="683">
        <v>50</v>
      </c>
      <c r="M1910" s="684"/>
      <c r="N1910" s="758">
        <v>1</v>
      </c>
      <c r="O1910" s="991">
        <v>1</v>
      </c>
      <c r="P1910" s="991">
        <f t="shared" si="179"/>
        <v>0</v>
      </c>
      <c r="Q1910" s="785">
        <f>3.14156295*(F1910/2)^2*L1910*0.00000785*N1910</f>
        <v>2.4969535021968747</v>
      </c>
      <c r="R1910" s="873">
        <v>990</v>
      </c>
      <c r="S1910" s="760">
        <f>Q1910*R1910</f>
        <v>2471.983967174906</v>
      </c>
      <c r="T1910" s="786"/>
      <c r="U1910" s="960"/>
      <c r="W1910" s="686"/>
    </row>
    <row r="1911" spans="1:23" ht="21" customHeight="1">
      <c r="A1911" s="686" t="s">
        <v>1324</v>
      </c>
      <c r="B1911" s="686" t="s">
        <v>2119</v>
      </c>
      <c r="C1911" s="782" t="s">
        <v>2119</v>
      </c>
      <c r="D1911" s="783" t="s">
        <v>1785</v>
      </c>
      <c r="E1911" s="784" t="s">
        <v>795</v>
      </c>
      <c r="F1911" s="681">
        <v>16</v>
      </c>
      <c r="G1911" s="682"/>
      <c r="H1911" s="682">
        <v>70</v>
      </c>
      <c r="I1911" s="682"/>
      <c r="J1911" s="682"/>
      <c r="K1911" s="682"/>
      <c r="L1911" s="683">
        <v>320</v>
      </c>
      <c r="M1911" s="684"/>
      <c r="N1911" s="758">
        <v>1</v>
      </c>
      <c r="O1911" s="991">
        <v>1</v>
      </c>
      <c r="P1911" s="991">
        <f t="shared" si="179"/>
        <v>0</v>
      </c>
      <c r="Q1911" s="785">
        <f>F1911*H1911*L1911*0.00000785*N1911</f>
        <v>2.8134399999999999</v>
      </c>
      <c r="R1911" s="873">
        <v>1044</v>
      </c>
      <c r="S1911" s="760">
        <f>Q1911*R1911</f>
        <v>2937.2313599999998</v>
      </c>
      <c r="T1911" s="786"/>
      <c r="U1911" s="960"/>
      <c r="W1911" s="686"/>
    </row>
    <row r="1912" spans="1:23" ht="21" customHeight="1">
      <c r="A1912" s="686" t="s">
        <v>1422</v>
      </c>
      <c r="B1912" s="686" t="s">
        <v>2119</v>
      </c>
      <c r="C1912" s="782" t="s">
        <v>2119</v>
      </c>
      <c r="D1912" s="783" t="s">
        <v>1785</v>
      </c>
      <c r="E1912" s="784" t="s">
        <v>802</v>
      </c>
      <c r="F1912" s="681">
        <v>6006</v>
      </c>
      <c r="G1912" s="682"/>
      <c r="H1912" s="682"/>
      <c r="I1912" s="682"/>
      <c r="J1912" s="682"/>
      <c r="K1912" s="682"/>
      <c r="L1912" s="683"/>
      <c r="M1912" s="684"/>
      <c r="N1912" s="758">
        <v>2</v>
      </c>
      <c r="O1912" s="991">
        <v>2</v>
      </c>
      <c r="P1912" s="991">
        <f t="shared" si="179"/>
        <v>0</v>
      </c>
      <c r="Q1912" s="787"/>
      <c r="R1912" s="873">
        <v>2940</v>
      </c>
      <c r="S1912" s="760">
        <f>N1912*R1912</f>
        <v>5880</v>
      </c>
      <c r="T1912" s="786"/>
      <c r="U1912" s="960"/>
      <c r="W1912" s="686"/>
    </row>
    <row r="1913" spans="1:23" ht="21" customHeight="1">
      <c r="B1913" s="686" t="s">
        <v>2119</v>
      </c>
      <c r="C1913" s="782" t="s">
        <v>2119</v>
      </c>
      <c r="D1913" s="783" t="s">
        <v>1785</v>
      </c>
      <c r="E1913" s="784" t="s">
        <v>802</v>
      </c>
      <c r="F1913" s="681" t="s">
        <v>634</v>
      </c>
      <c r="G1913" s="682"/>
      <c r="H1913" s="682"/>
      <c r="I1913" s="682"/>
      <c r="J1913" s="682"/>
      <c r="K1913" s="682"/>
      <c r="L1913" s="683"/>
      <c r="M1913" s="684"/>
      <c r="N1913" s="758">
        <v>1</v>
      </c>
      <c r="O1913" s="991">
        <v>1</v>
      </c>
      <c r="P1913" s="991">
        <f t="shared" si="179"/>
        <v>0</v>
      </c>
      <c r="Q1913" s="787"/>
      <c r="R1913" s="873">
        <v>10022</v>
      </c>
      <c r="S1913" s="760">
        <f>N1913*R1913</f>
        <v>10022</v>
      </c>
      <c r="T1913" s="786"/>
      <c r="U1913" s="960"/>
      <c r="W1913" s="686"/>
    </row>
    <row r="1914" spans="1:23" ht="21" customHeight="1">
      <c r="B1914" s="686" t="s">
        <v>2119</v>
      </c>
      <c r="C1914" s="782" t="s">
        <v>2119</v>
      </c>
      <c r="D1914" s="783" t="s">
        <v>1786</v>
      </c>
      <c r="E1914" s="784" t="s">
        <v>821</v>
      </c>
      <c r="F1914" s="681">
        <v>21</v>
      </c>
      <c r="G1914" s="682"/>
      <c r="H1914" s="682"/>
      <c r="I1914" s="682"/>
      <c r="J1914" s="682"/>
      <c r="K1914" s="682"/>
      <c r="L1914" s="683">
        <v>1100</v>
      </c>
      <c r="M1914" s="684"/>
      <c r="N1914" s="758">
        <v>1</v>
      </c>
      <c r="O1914" s="991">
        <v>1</v>
      </c>
      <c r="P1914" s="991">
        <f t="shared" si="179"/>
        <v>0</v>
      </c>
      <c r="Q1914" s="785"/>
      <c r="R1914" s="873">
        <v>4680</v>
      </c>
      <c r="S1914" s="760">
        <f>N1914*R1914</f>
        <v>4680</v>
      </c>
      <c r="T1914" s="791"/>
      <c r="U1914" s="960"/>
      <c r="W1914" s="686"/>
    </row>
    <row r="1915" spans="1:23" ht="21" customHeight="1">
      <c r="B1915" s="686" t="s">
        <v>2119</v>
      </c>
      <c r="C1915" s="782" t="s">
        <v>2119</v>
      </c>
      <c r="D1915" s="783" t="s">
        <v>1786</v>
      </c>
      <c r="E1915" s="784" t="s">
        <v>802</v>
      </c>
      <c r="F1915" s="681" t="s">
        <v>359</v>
      </c>
      <c r="G1915" s="682"/>
      <c r="H1915" s="682"/>
      <c r="I1915" s="682"/>
      <c r="J1915" s="682"/>
      <c r="K1915" s="682"/>
      <c r="L1915" s="683"/>
      <c r="M1915" s="684"/>
      <c r="N1915" s="758">
        <v>2</v>
      </c>
      <c r="O1915" s="991">
        <v>2</v>
      </c>
      <c r="P1915" s="991">
        <f t="shared" si="179"/>
        <v>0</v>
      </c>
      <c r="Q1915" s="787"/>
      <c r="R1915" s="873">
        <v>13343</v>
      </c>
      <c r="S1915" s="760">
        <f>N1915*R1915</f>
        <v>26686</v>
      </c>
      <c r="T1915" s="786"/>
      <c r="U1915" s="960"/>
      <c r="W1915" s="686"/>
    </row>
    <row r="1916" spans="1:23" ht="21" customHeight="1">
      <c r="B1916" s="686" t="s">
        <v>2119</v>
      </c>
      <c r="C1916" s="782" t="s">
        <v>2119</v>
      </c>
      <c r="D1916" s="783" t="s">
        <v>1997</v>
      </c>
      <c r="E1916" s="784" t="s">
        <v>795</v>
      </c>
      <c r="F1916" s="681">
        <v>16</v>
      </c>
      <c r="G1916" s="682"/>
      <c r="H1916" s="682">
        <v>150</v>
      </c>
      <c r="I1916" s="682"/>
      <c r="J1916" s="682"/>
      <c r="K1916" s="682"/>
      <c r="L1916" s="683">
        <v>180</v>
      </c>
      <c r="M1916" s="684" t="s">
        <v>337</v>
      </c>
      <c r="N1916" s="758">
        <v>1</v>
      </c>
      <c r="O1916" s="991">
        <v>2</v>
      </c>
      <c r="P1916" s="991">
        <f t="shared" ref="P1916:P1924" si="182">N1916-O1916</f>
        <v>-1</v>
      </c>
      <c r="Q1916" s="787"/>
      <c r="R1916" s="873">
        <v>6972</v>
      </c>
      <c r="S1916" s="760">
        <f t="shared" ref="S1916:S1924" si="183">N1916*R1916</f>
        <v>6972</v>
      </c>
      <c r="T1916" s="786"/>
      <c r="U1916" s="960"/>
      <c r="W1916" s="686"/>
    </row>
    <row r="1917" spans="1:23" ht="21" customHeight="1">
      <c r="B1917" s="686" t="s">
        <v>2119</v>
      </c>
      <c r="C1917" s="782" t="s">
        <v>2119</v>
      </c>
      <c r="D1917" s="783" t="s">
        <v>1997</v>
      </c>
      <c r="E1917" s="784" t="s">
        <v>797</v>
      </c>
      <c r="F1917" s="681">
        <v>110</v>
      </c>
      <c r="G1917" s="682"/>
      <c r="H1917" s="682"/>
      <c r="I1917" s="682"/>
      <c r="J1917" s="682"/>
      <c r="K1917" s="682"/>
      <c r="L1917" s="683">
        <v>60</v>
      </c>
      <c r="M1917" s="684"/>
      <c r="N1917" s="758">
        <v>1</v>
      </c>
      <c r="O1917" s="991">
        <v>2</v>
      </c>
      <c r="P1917" s="991">
        <f t="shared" si="182"/>
        <v>-1</v>
      </c>
      <c r="Q1917" s="787"/>
      <c r="R1917" s="873">
        <v>14331</v>
      </c>
      <c r="S1917" s="760">
        <f t="shared" si="183"/>
        <v>14331</v>
      </c>
      <c r="T1917" s="786"/>
      <c r="U1917" s="960"/>
      <c r="W1917" s="686"/>
    </row>
    <row r="1918" spans="1:23" ht="21" customHeight="1">
      <c r="B1918" s="686" t="s">
        <v>2119</v>
      </c>
      <c r="C1918" s="782" t="s">
        <v>2119</v>
      </c>
      <c r="D1918" s="783" t="s">
        <v>1998</v>
      </c>
      <c r="E1918" s="784" t="s">
        <v>798</v>
      </c>
      <c r="F1918" s="681" t="s">
        <v>338</v>
      </c>
      <c r="G1918" s="682" t="s">
        <v>403</v>
      </c>
      <c r="H1918" s="682" t="s">
        <v>331</v>
      </c>
      <c r="I1918" s="682"/>
      <c r="J1918" s="682" t="s">
        <v>1531</v>
      </c>
      <c r="K1918" s="682"/>
      <c r="L1918" s="683"/>
      <c r="M1918" s="684"/>
      <c r="N1918" s="758">
        <v>7</v>
      </c>
      <c r="O1918" s="991">
        <v>2</v>
      </c>
      <c r="P1918" s="991">
        <f t="shared" si="182"/>
        <v>5</v>
      </c>
      <c r="Q1918" s="787"/>
      <c r="R1918" s="873">
        <v>159</v>
      </c>
      <c r="S1918" s="760">
        <f t="shared" si="183"/>
        <v>1113</v>
      </c>
      <c r="T1918" s="786"/>
      <c r="U1918" s="960"/>
      <c r="W1918" s="686"/>
    </row>
    <row r="1919" spans="1:23" ht="21" customHeight="1">
      <c r="B1919" s="686" t="s">
        <v>2119</v>
      </c>
      <c r="C1919" s="782" t="s">
        <v>2119</v>
      </c>
      <c r="D1919" s="783" t="s">
        <v>1998</v>
      </c>
      <c r="E1919" s="784" t="s">
        <v>807</v>
      </c>
      <c r="F1919" s="681" t="s">
        <v>347</v>
      </c>
      <c r="G1919" s="682" t="s">
        <v>227</v>
      </c>
      <c r="H1919" s="682" t="s">
        <v>340</v>
      </c>
      <c r="I1919" s="682"/>
      <c r="J1919" s="682"/>
      <c r="K1919" s="682"/>
      <c r="L1919" s="683"/>
      <c r="M1919" s="684"/>
      <c r="N1919" s="758">
        <v>3</v>
      </c>
      <c r="O1919" s="991">
        <v>2</v>
      </c>
      <c r="P1919" s="991">
        <f t="shared" si="182"/>
        <v>1</v>
      </c>
      <c r="Q1919" s="787"/>
      <c r="R1919" s="873">
        <v>375</v>
      </c>
      <c r="S1919" s="760">
        <f t="shared" si="183"/>
        <v>1125</v>
      </c>
      <c r="T1919" s="786"/>
      <c r="U1919" s="960"/>
      <c r="W1919" s="686"/>
    </row>
    <row r="1920" spans="1:23" ht="21" customHeight="1">
      <c r="B1920" s="686" t="s">
        <v>2119</v>
      </c>
      <c r="C1920" s="782" t="s">
        <v>2119</v>
      </c>
      <c r="D1920" s="783" t="s">
        <v>2346</v>
      </c>
      <c r="E1920" s="784" t="s">
        <v>795</v>
      </c>
      <c r="F1920" s="681">
        <v>12</v>
      </c>
      <c r="G1920" s="682"/>
      <c r="H1920" s="682">
        <v>150</v>
      </c>
      <c r="I1920" s="682"/>
      <c r="J1920" s="682"/>
      <c r="K1920" s="682"/>
      <c r="L1920" s="683">
        <v>160</v>
      </c>
      <c r="M1920" s="684"/>
      <c r="N1920" s="758">
        <v>1</v>
      </c>
      <c r="O1920" s="991">
        <v>2</v>
      </c>
      <c r="P1920" s="991">
        <f t="shared" si="182"/>
        <v>-1</v>
      </c>
      <c r="Q1920" s="787"/>
      <c r="R1920" s="873">
        <v>2694</v>
      </c>
      <c r="S1920" s="760">
        <f t="shared" si="183"/>
        <v>2694</v>
      </c>
      <c r="T1920" s="786"/>
      <c r="U1920" s="960"/>
      <c r="W1920" s="686"/>
    </row>
    <row r="1921" spans="1:23" ht="21" customHeight="1">
      <c r="B1921" s="686" t="s">
        <v>2119</v>
      </c>
      <c r="C1921" s="782" t="s">
        <v>2119</v>
      </c>
      <c r="D1921" s="783" t="s">
        <v>2347</v>
      </c>
      <c r="E1921" s="784" t="s">
        <v>807</v>
      </c>
      <c r="F1921" s="681" t="s">
        <v>341</v>
      </c>
      <c r="G1921" s="682" t="s">
        <v>227</v>
      </c>
      <c r="H1921" s="682" t="s">
        <v>340</v>
      </c>
      <c r="I1921" s="682"/>
      <c r="J1921" s="682"/>
      <c r="K1921" s="682"/>
      <c r="L1921" s="683"/>
      <c r="M1921" s="684"/>
      <c r="N1921" s="758">
        <v>2</v>
      </c>
      <c r="O1921" s="991">
        <v>2</v>
      </c>
      <c r="P1921" s="991">
        <f t="shared" si="182"/>
        <v>0</v>
      </c>
      <c r="Q1921" s="787"/>
      <c r="R1921" s="873">
        <v>469</v>
      </c>
      <c r="S1921" s="760">
        <f t="shared" si="183"/>
        <v>938</v>
      </c>
      <c r="T1921" s="786"/>
      <c r="U1921" s="960"/>
      <c r="W1921" s="686"/>
    </row>
    <row r="1922" spans="1:23" ht="21" customHeight="1">
      <c r="B1922" s="686" t="s">
        <v>2119</v>
      </c>
      <c r="C1922" s="782" t="s">
        <v>2119</v>
      </c>
      <c r="D1922" s="783" t="s">
        <v>2348</v>
      </c>
      <c r="E1922" s="784" t="s">
        <v>795</v>
      </c>
      <c r="F1922" s="681">
        <v>3</v>
      </c>
      <c r="G1922" s="682"/>
      <c r="H1922" s="682">
        <v>130</v>
      </c>
      <c r="I1922" s="682"/>
      <c r="J1922" s="682"/>
      <c r="K1922" s="682"/>
      <c r="L1922" s="683">
        <v>240</v>
      </c>
      <c r="M1922" s="684"/>
      <c r="N1922" s="758">
        <v>1</v>
      </c>
      <c r="O1922" s="991">
        <v>2</v>
      </c>
      <c r="P1922" s="991">
        <f t="shared" si="182"/>
        <v>-1</v>
      </c>
      <c r="Q1922" s="787"/>
      <c r="R1922" s="873">
        <v>876</v>
      </c>
      <c r="S1922" s="760">
        <f t="shared" si="183"/>
        <v>876</v>
      </c>
      <c r="T1922" s="786"/>
      <c r="U1922" s="960"/>
      <c r="W1922" s="686"/>
    </row>
    <row r="1923" spans="1:23" ht="21" customHeight="1">
      <c r="B1923" s="686" t="s">
        <v>2119</v>
      </c>
      <c r="C1923" s="782" t="s">
        <v>2119</v>
      </c>
      <c r="D1923" s="783" t="s">
        <v>2069</v>
      </c>
      <c r="E1923" s="784" t="s">
        <v>2349</v>
      </c>
      <c r="F1923" s="681" t="s">
        <v>2313</v>
      </c>
      <c r="G1923" s="682"/>
      <c r="H1923" s="682"/>
      <c r="I1923" s="682"/>
      <c r="J1923" s="682"/>
      <c r="K1923" s="682"/>
      <c r="L1923" s="683"/>
      <c r="M1923" s="684"/>
      <c r="N1923" s="758">
        <v>1</v>
      </c>
      <c r="O1923" s="991">
        <v>2</v>
      </c>
      <c r="P1923" s="991">
        <f t="shared" si="182"/>
        <v>-1</v>
      </c>
      <c r="Q1923" s="787"/>
      <c r="R1923" s="873">
        <v>643845</v>
      </c>
      <c r="S1923" s="760">
        <f t="shared" si="183"/>
        <v>643845</v>
      </c>
      <c r="T1923" s="786"/>
      <c r="U1923" s="960"/>
      <c r="W1923" s="686"/>
    </row>
    <row r="1924" spans="1:23" ht="21" customHeight="1">
      <c r="B1924" s="686" t="s">
        <v>2119</v>
      </c>
      <c r="C1924" s="782" t="s">
        <v>2119</v>
      </c>
      <c r="D1924" s="783" t="s">
        <v>2350</v>
      </c>
      <c r="E1924" s="784" t="s">
        <v>798</v>
      </c>
      <c r="F1924" s="681" t="s">
        <v>597</v>
      </c>
      <c r="G1924" s="682" t="s">
        <v>403</v>
      </c>
      <c r="H1924" s="682" t="s">
        <v>334</v>
      </c>
      <c r="I1924" s="682"/>
      <c r="J1924" s="682" t="s">
        <v>1531</v>
      </c>
      <c r="K1924" s="682"/>
      <c r="L1924" s="683"/>
      <c r="M1924" s="684"/>
      <c r="N1924" s="758">
        <v>4</v>
      </c>
      <c r="O1924" s="991">
        <v>2</v>
      </c>
      <c r="P1924" s="991">
        <f t="shared" si="182"/>
        <v>2</v>
      </c>
      <c r="Q1924" s="787"/>
      <c r="R1924" s="873">
        <v>1013</v>
      </c>
      <c r="S1924" s="760">
        <f t="shared" si="183"/>
        <v>4052</v>
      </c>
      <c r="T1924" s="786"/>
      <c r="U1924" s="960"/>
      <c r="W1924" s="686"/>
    </row>
    <row r="1925" spans="1:23" ht="21" customHeight="1">
      <c r="A1925" s="686" t="s">
        <v>1221</v>
      </c>
      <c r="B1925" s="686" t="s">
        <v>2120</v>
      </c>
      <c r="C1925" s="790" t="s">
        <v>2120</v>
      </c>
      <c r="D1925" s="789" t="s">
        <v>1895</v>
      </c>
      <c r="E1925" s="788" t="s">
        <v>795</v>
      </c>
      <c r="F1925" s="681">
        <v>8</v>
      </c>
      <c r="G1925" s="682"/>
      <c r="H1925" s="682">
        <v>580</v>
      </c>
      <c r="I1925" s="682"/>
      <c r="J1925" s="682"/>
      <c r="K1925" s="682"/>
      <c r="L1925" s="683">
        <v>680</v>
      </c>
      <c r="M1925" s="684"/>
      <c r="N1925" s="758">
        <v>2</v>
      </c>
      <c r="O1925" s="991">
        <v>2</v>
      </c>
      <c r="P1925" s="991">
        <f t="shared" ref="P1925:P1988" si="184">N1925-O1925</f>
        <v>0</v>
      </c>
      <c r="Q1925" s="759">
        <f>F1925*H1925*L1925*0.00000785*N1925</f>
        <v>49.536639999999998</v>
      </c>
      <c r="R1925" s="873">
        <v>939</v>
      </c>
      <c r="S1925" s="760">
        <f>Q1925*R1925</f>
        <v>46514.90496</v>
      </c>
      <c r="T1925" s="786"/>
      <c r="U1925" s="960"/>
      <c r="W1925" s="686"/>
    </row>
    <row r="1926" spans="1:23" ht="21" customHeight="1">
      <c r="A1926" s="686" t="s">
        <v>1264</v>
      </c>
      <c r="B1926" s="686" t="s">
        <v>2120</v>
      </c>
      <c r="C1926" s="790" t="s">
        <v>2120</v>
      </c>
      <c r="D1926" s="789" t="s">
        <v>2121</v>
      </c>
      <c r="E1926" s="788" t="s">
        <v>795</v>
      </c>
      <c r="F1926" s="681">
        <v>10</v>
      </c>
      <c r="G1926" s="682"/>
      <c r="H1926" s="682">
        <v>190</v>
      </c>
      <c r="I1926" s="682"/>
      <c r="J1926" s="682"/>
      <c r="K1926" s="682"/>
      <c r="L1926" s="683">
        <v>200</v>
      </c>
      <c r="M1926" s="684"/>
      <c r="N1926" s="758">
        <v>2</v>
      </c>
      <c r="O1926" s="991">
        <v>2</v>
      </c>
      <c r="P1926" s="991">
        <f t="shared" si="184"/>
        <v>0</v>
      </c>
      <c r="Q1926" s="759">
        <f>F1926*H1926*L1926*0.00000785*N1926</f>
        <v>5.9659999999999993</v>
      </c>
      <c r="R1926" s="873">
        <v>960</v>
      </c>
      <c r="S1926" s="760">
        <f>Q1926*R1926</f>
        <v>5727.36</v>
      </c>
      <c r="T1926" s="786"/>
      <c r="U1926" s="960"/>
      <c r="W1926" s="686"/>
    </row>
    <row r="1927" spans="1:23" ht="21" customHeight="1">
      <c r="A1927" s="686" t="s">
        <v>1308</v>
      </c>
      <c r="B1927" s="686" t="s">
        <v>2120</v>
      </c>
      <c r="C1927" s="790" t="s">
        <v>2120</v>
      </c>
      <c r="D1927" s="789" t="s">
        <v>819</v>
      </c>
      <c r="E1927" s="788" t="s">
        <v>797</v>
      </c>
      <c r="F1927" s="681">
        <v>40</v>
      </c>
      <c r="G1927" s="682"/>
      <c r="H1927" s="682"/>
      <c r="I1927" s="682"/>
      <c r="J1927" s="682"/>
      <c r="K1927" s="682"/>
      <c r="L1927" s="683">
        <v>85</v>
      </c>
      <c r="M1927" s="684"/>
      <c r="N1927" s="758">
        <v>4</v>
      </c>
      <c r="O1927" s="991">
        <v>4</v>
      </c>
      <c r="P1927" s="991">
        <f t="shared" si="184"/>
        <v>0</v>
      </c>
      <c r="Q1927" s="759">
        <f>3.14156295*(F1927/2)^2*L1927*0.00000785*N1927</f>
        <v>3.3539326054199998</v>
      </c>
      <c r="R1927" s="873">
        <v>990</v>
      </c>
      <c r="S1927" s="760">
        <f>Q1927*R1927</f>
        <v>3320.3932793658</v>
      </c>
      <c r="T1927" s="786"/>
      <c r="U1927" s="960"/>
      <c r="W1927" s="686"/>
    </row>
    <row r="1928" spans="1:23" ht="21" customHeight="1">
      <c r="B1928" s="686" t="s">
        <v>2120</v>
      </c>
      <c r="C1928" s="790" t="s">
        <v>2120</v>
      </c>
      <c r="D1928" s="789" t="s">
        <v>1832</v>
      </c>
      <c r="E1928" s="788" t="s">
        <v>805</v>
      </c>
      <c r="F1928" s="681" t="s">
        <v>1714</v>
      </c>
      <c r="G1928" s="682"/>
      <c r="H1928" s="682"/>
      <c r="I1928" s="682"/>
      <c r="J1928" s="682"/>
      <c r="K1928" s="682"/>
      <c r="L1928" s="683"/>
      <c r="M1928" s="684"/>
      <c r="N1928" s="758">
        <v>4</v>
      </c>
      <c r="O1928" s="991">
        <v>4</v>
      </c>
      <c r="P1928" s="991">
        <f t="shared" si="184"/>
        <v>0</v>
      </c>
      <c r="Q1928" s="856" t="s">
        <v>806</v>
      </c>
      <c r="R1928" s="873">
        <v>18120</v>
      </c>
      <c r="S1928" s="760">
        <f>N1928*R1928</f>
        <v>72480</v>
      </c>
      <c r="T1928" s="786"/>
      <c r="U1928" s="960"/>
      <c r="W1928" s="686"/>
    </row>
    <row r="1929" spans="1:23" ht="21" customHeight="1">
      <c r="A1929" s="686" t="s">
        <v>1287</v>
      </c>
      <c r="B1929" s="686" t="s">
        <v>2120</v>
      </c>
      <c r="C1929" s="790" t="s">
        <v>2120</v>
      </c>
      <c r="D1929" s="789" t="s">
        <v>802</v>
      </c>
      <c r="E1929" s="788" t="s">
        <v>802</v>
      </c>
      <c r="F1929" s="681" t="s">
        <v>1532</v>
      </c>
      <c r="G1929" s="682"/>
      <c r="H1929" s="682"/>
      <c r="I1929" s="682"/>
      <c r="J1929" s="682"/>
      <c r="K1929" s="682"/>
      <c r="L1929" s="683"/>
      <c r="M1929" s="684"/>
      <c r="N1929" s="758">
        <v>4</v>
      </c>
      <c r="O1929" s="991">
        <v>4</v>
      </c>
      <c r="P1929" s="991">
        <f t="shared" si="184"/>
        <v>0</v>
      </c>
      <c r="Q1929" s="762"/>
      <c r="R1929" s="873">
        <v>3830</v>
      </c>
      <c r="S1929" s="760">
        <f>N1929*R1929</f>
        <v>15320</v>
      </c>
      <c r="T1929" s="786"/>
      <c r="U1929" s="960"/>
      <c r="W1929" s="686"/>
    </row>
    <row r="1930" spans="1:23" ht="21" customHeight="1">
      <c r="B1930" s="686" t="s">
        <v>2120</v>
      </c>
      <c r="C1930" s="790" t="s">
        <v>2120</v>
      </c>
      <c r="D1930" s="789" t="s">
        <v>815</v>
      </c>
      <c r="E1930" s="788" t="s">
        <v>815</v>
      </c>
      <c r="F1930" s="681" t="s">
        <v>628</v>
      </c>
      <c r="G1930" s="682"/>
      <c r="H1930" s="682"/>
      <c r="I1930" s="682"/>
      <c r="J1930" s="682"/>
      <c r="K1930" s="682"/>
      <c r="L1930" s="683"/>
      <c r="M1930" s="684"/>
      <c r="N1930" s="758">
        <v>4</v>
      </c>
      <c r="O1930" s="991">
        <v>4</v>
      </c>
      <c r="P1930" s="991">
        <f t="shared" si="184"/>
        <v>0</v>
      </c>
      <c r="Q1930" s="762"/>
      <c r="R1930" s="873">
        <v>250</v>
      </c>
      <c r="S1930" s="760">
        <f>N1930*R1930</f>
        <v>1000</v>
      </c>
      <c r="T1930" s="786"/>
      <c r="U1930" s="960"/>
      <c r="W1930" s="686"/>
    </row>
    <row r="1931" spans="1:23" ht="21" customHeight="1">
      <c r="B1931" s="686" t="s">
        <v>2120</v>
      </c>
      <c r="C1931" s="790" t="s">
        <v>2120</v>
      </c>
      <c r="D1931" s="789" t="s">
        <v>826</v>
      </c>
      <c r="E1931" s="788" t="s">
        <v>826</v>
      </c>
      <c r="F1931" s="681" t="s">
        <v>391</v>
      </c>
      <c r="G1931" s="682"/>
      <c r="H1931" s="682" t="s">
        <v>2122</v>
      </c>
      <c r="I1931" s="682"/>
      <c r="J1931" s="682"/>
      <c r="K1931" s="682"/>
      <c r="L1931" s="683">
        <v>7</v>
      </c>
      <c r="M1931" s="684"/>
      <c r="N1931" s="758">
        <v>2</v>
      </c>
      <c r="O1931" s="991">
        <v>2</v>
      </c>
      <c r="P1931" s="991">
        <f t="shared" si="184"/>
        <v>0</v>
      </c>
      <c r="Q1931" s="856" t="s">
        <v>2382</v>
      </c>
      <c r="R1931" s="873">
        <v>71680</v>
      </c>
      <c r="S1931" s="760">
        <f>N1931*R1931</f>
        <v>143360</v>
      </c>
      <c r="T1931" s="786"/>
      <c r="U1931" s="960"/>
      <c r="W1931" s="686"/>
    </row>
    <row r="1932" spans="1:23" ht="21" customHeight="1">
      <c r="B1932" s="686" t="s">
        <v>2120</v>
      </c>
      <c r="C1932" s="790" t="s">
        <v>2120</v>
      </c>
      <c r="D1932" s="789" t="s">
        <v>2123</v>
      </c>
      <c r="E1932" s="788" t="s">
        <v>2123</v>
      </c>
      <c r="F1932" s="681">
        <v>30</v>
      </c>
      <c r="G1932" s="682"/>
      <c r="H1932" s="682"/>
      <c r="I1932" s="682"/>
      <c r="J1932" s="682"/>
      <c r="K1932" s="682"/>
      <c r="L1932" s="683"/>
      <c r="M1932" s="684"/>
      <c r="N1932" s="758">
        <v>14</v>
      </c>
      <c r="O1932" s="991">
        <v>14</v>
      </c>
      <c r="P1932" s="991">
        <f t="shared" si="184"/>
        <v>0</v>
      </c>
      <c r="Q1932" s="762"/>
      <c r="R1932" s="873">
        <v>4176</v>
      </c>
      <c r="S1932" s="760">
        <f>N1932*R1932</f>
        <v>58464</v>
      </c>
      <c r="T1932" s="786"/>
      <c r="U1932" s="960"/>
      <c r="W1932" s="686"/>
    </row>
    <row r="1933" spans="1:23" ht="21" customHeight="1">
      <c r="A1933" s="686" t="s">
        <v>1243</v>
      </c>
      <c r="B1933" s="686" t="s">
        <v>2120</v>
      </c>
      <c r="C1933" s="790" t="s">
        <v>2120</v>
      </c>
      <c r="D1933" s="789" t="s">
        <v>2124</v>
      </c>
      <c r="E1933" s="788" t="s">
        <v>795</v>
      </c>
      <c r="F1933" s="681">
        <v>4.5</v>
      </c>
      <c r="G1933" s="682"/>
      <c r="H1933" s="682">
        <v>60</v>
      </c>
      <c r="I1933" s="682"/>
      <c r="J1933" s="682"/>
      <c r="K1933" s="682"/>
      <c r="L1933" s="683">
        <v>40</v>
      </c>
      <c r="M1933" s="684"/>
      <c r="N1933" s="758">
        <f>N1932</f>
        <v>14</v>
      </c>
      <c r="O1933" s="991">
        <v>14</v>
      </c>
      <c r="P1933" s="991">
        <f t="shared" si="184"/>
        <v>0</v>
      </c>
      <c r="Q1933" s="759">
        <f>F1933*H1933*L1933*0.00000785*N1933</f>
        <v>1.18692</v>
      </c>
      <c r="R1933" s="873">
        <v>939</v>
      </c>
      <c r="S1933" s="760">
        <f>Q1933*R1933</f>
        <v>1114.5178799999999</v>
      </c>
      <c r="T1933" s="786"/>
      <c r="U1933" s="960"/>
      <c r="W1933" s="686"/>
    </row>
    <row r="1934" spans="1:23" ht="21" customHeight="1">
      <c r="A1934" s="686" t="s">
        <v>1423</v>
      </c>
      <c r="B1934" s="686" t="s">
        <v>2120</v>
      </c>
      <c r="C1934" s="790" t="s">
        <v>2120</v>
      </c>
      <c r="D1934" s="789" t="s">
        <v>2124</v>
      </c>
      <c r="E1934" s="788" t="s">
        <v>798</v>
      </c>
      <c r="F1934" s="681" t="s">
        <v>358</v>
      </c>
      <c r="G1934" s="682" t="s">
        <v>403</v>
      </c>
      <c r="H1934" s="682">
        <v>20</v>
      </c>
      <c r="I1934" s="682"/>
      <c r="J1934" s="682"/>
      <c r="K1934" s="682"/>
      <c r="L1934" s="683"/>
      <c r="M1934" s="684"/>
      <c r="N1934" s="758">
        <v>21</v>
      </c>
      <c r="O1934" s="991">
        <v>21</v>
      </c>
      <c r="P1934" s="991">
        <f t="shared" si="184"/>
        <v>0</v>
      </c>
      <c r="Q1934" s="762"/>
      <c r="R1934" s="873">
        <v>49</v>
      </c>
      <c r="S1934" s="760">
        <f>N1934*R1934</f>
        <v>1029</v>
      </c>
      <c r="T1934" s="786"/>
      <c r="U1934" s="960"/>
      <c r="W1934" s="686"/>
    </row>
    <row r="1935" spans="1:23" ht="21" customHeight="1">
      <c r="A1935" s="686" t="s">
        <v>1243</v>
      </c>
      <c r="B1935" s="686" t="s">
        <v>2120</v>
      </c>
      <c r="C1935" s="790" t="s">
        <v>2120</v>
      </c>
      <c r="D1935" s="789" t="s">
        <v>2079</v>
      </c>
      <c r="E1935" s="788" t="s">
        <v>795</v>
      </c>
      <c r="F1935" s="681">
        <v>4.5</v>
      </c>
      <c r="G1935" s="682"/>
      <c r="H1935" s="682">
        <v>40</v>
      </c>
      <c r="I1935" s="682"/>
      <c r="J1935" s="682"/>
      <c r="K1935" s="682"/>
      <c r="L1935" s="683">
        <v>600</v>
      </c>
      <c r="M1935" s="684"/>
      <c r="N1935" s="758">
        <v>2</v>
      </c>
      <c r="O1935" s="991">
        <v>2</v>
      </c>
      <c r="P1935" s="991">
        <f t="shared" si="184"/>
        <v>0</v>
      </c>
      <c r="Q1935" s="759">
        <f>F1935*H1935*L1935*0.00000785*N1935</f>
        <v>1.6955999999999998</v>
      </c>
      <c r="R1935" s="873">
        <v>939</v>
      </c>
      <c r="S1935" s="760">
        <f>Q1935*R1935</f>
        <v>1592.1683999999998</v>
      </c>
      <c r="T1935" s="786"/>
      <c r="U1935" s="960"/>
      <c r="W1935" s="686"/>
    </row>
    <row r="1936" spans="1:23" ht="21" customHeight="1">
      <c r="A1936" s="686" t="s">
        <v>1243</v>
      </c>
      <c r="B1936" s="686" t="s">
        <v>2120</v>
      </c>
      <c r="C1936" s="790" t="s">
        <v>2120</v>
      </c>
      <c r="D1936" s="789" t="s">
        <v>2079</v>
      </c>
      <c r="E1936" s="788" t="s">
        <v>795</v>
      </c>
      <c r="F1936" s="681">
        <v>4.5</v>
      </c>
      <c r="G1936" s="682"/>
      <c r="H1936" s="682">
        <v>40</v>
      </c>
      <c r="I1936" s="682"/>
      <c r="J1936" s="682"/>
      <c r="K1936" s="682"/>
      <c r="L1936" s="683">
        <v>380</v>
      </c>
      <c r="M1936" s="684"/>
      <c r="N1936" s="758">
        <v>2</v>
      </c>
      <c r="O1936" s="991">
        <v>2</v>
      </c>
      <c r="P1936" s="991">
        <f t="shared" si="184"/>
        <v>0</v>
      </c>
      <c r="Q1936" s="759">
        <f>F1936*H1936*L1936*0.00000785*N1936</f>
        <v>1.0738799999999999</v>
      </c>
      <c r="R1936" s="873">
        <v>939</v>
      </c>
      <c r="S1936" s="760">
        <f>Q1936*R1936</f>
        <v>1008.3733199999999</v>
      </c>
      <c r="T1936" s="786"/>
      <c r="U1936" s="960"/>
      <c r="W1936" s="686"/>
    </row>
    <row r="1937" spans="1:23" ht="21" customHeight="1">
      <c r="A1937" s="686" t="s">
        <v>1349</v>
      </c>
      <c r="B1937" s="686" t="s">
        <v>2120</v>
      </c>
      <c r="C1937" s="790" t="s">
        <v>2120</v>
      </c>
      <c r="D1937" s="789" t="s">
        <v>2079</v>
      </c>
      <c r="E1937" s="788" t="s">
        <v>795</v>
      </c>
      <c r="F1937" s="681">
        <v>3</v>
      </c>
      <c r="G1937" s="682"/>
      <c r="H1937" s="682">
        <v>100</v>
      </c>
      <c r="I1937" s="682"/>
      <c r="J1937" s="682"/>
      <c r="K1937" s="682"/>
      <c r="L1937" s="683">
        <v>230</v>
      </c>
      <c r="M1937" s="684"/>
      <c r="N1937" s="758">
        <v>2</v>
      </c>
      <c r="O1937" s="991">
        <v>2</v>
      </c>
      <c r="P1937" s="991">
        <f t="shared" si="184"/>
        <v>0</v>
      </c>
      <c r="Q1937" s="759">
        <f>F1937*H1937*L1937*0.00000785*N1937</f>
        <v>1.0832999999999999</v>
      </c>
      <c r="R1937" s="873">
        <v>939</v>
      </c>
      <c r="S1937" s="760">
        <f>Q1937*R1937</f>
        <v>1017.2186999999999</v>
      </c>
      <c r="T1937" s="786"/>
      <c r="U1937" s="960"/>
      <c r="W1937" s="686"/>
    </row>
    <row r="1938" spans="1:23" ht="21" customHeight="1">
      <c r="A1938" s="686" t="s">
        <v>1374</v>
      </c>
      <c r="B1938" s="686" t="s">
        <v>2120</v>
      </c>
      <c r="C1938" s="790" t="s">
        <v>2120</v>
      </c>
      <c r="D1938" s="789" t="s">
        <v>770</v>
      </c>
      <c r="E1938" s="788" t="s">
        <v>770</v>
      </c>
      <c r="F1938" s="681">
        <v>6</v>
      </c>
      <c r="G1938" s="682"/>
      <c r="H1938" s="682">
        <v>65</v>
      </c>
      <c r="I1938" s="682"/>
      <c r="J1938" s="682"/>
      <c r="K1938" s="682"/>
      <c r="L1938" s="683">
        <v>50</v>
      </c>
      <c r="M1938" s="684"/>
      <c r="N1938" s="758">
        <v>4</v>
      </c>
      <c r="O1938" s="991">
        <v>4</v>
      </c>
      <c r="P1938" s="991">
        <f t="shared" si="184"/>
        <v>0</v>
      </c>
      <c r="Q1938" s="759">
        <f>L1938/1000*N1938*T1938</f>
        <v>1.1820000000000002</v>
      </c>
      <c r="R1938" s="873">
        <v>1040</v>
      </c>
      <c r="S1938" s="760">
        <f>Q1938*R1938</f>
        <v>1229.2800000000002</v>
      </c>
      <c r="T1938" s="791">
        <v>5.91</v>
      </c>
      <c r="U1938" s="960"/>
      <c r="W1938" s="686"/>
    </row>
    <row r="1939" spans="1:23" ht="21" customHeight="1">
      <c r="A1939" s="686" t="s">
        <v>1236</v>
      </c>
      <c r="B1939" s="686" t="s">
        <v>2120</v>
      </c>
      <c r="C1939" s="790" t="s">
        <v>2120</v>
      </c>
      <c r="D1939" s="789" t="s">
        <v>808</v>
      </c>
      <c r="E1939" s="788" t="s">
        <v>804</v>
      </c>
      <c r="F1939" s="681" t="s">
        <v>1715</v>
      </c>
      <c r="G1939" s="682"/>
      <c r="H1939" s="682" t="s">
        <v>1530</v>
      </c>
      <c r="I1939" s="682"/>
      <c r="J1939" s="682"/>
      <c r="K1939" s="682"/>
      <c r="L1939" s="683"/>
      <c r="M1939" s="684"/>
      <c r="N1939" s="758">
        <v>20</v>
      </c>
      <c r="O1939" s="991">
        <v>20</v>
      </c>
      <c r="P1939" s="991">
        <f t="shared" si="184"/>
        <v>0</v>
      </c>
      <c r="Q1939" s="762"/>
      <c r="R1939" s="873">
        <v>102.7</v>
      </c>
      <c r="S1939" s="760">
        <f>N1939*R1939</f>
        <v>2054</v>
      </c>
      <c r="T1939" s="786"/>
      <c r="U1939" s="960"/>
      <c r="W1939" s="686"/>
    </row>
    <row r="1940" spans="1:23" ht="21" customHeight="1">
      <c r="A1940" s="686" t="s">
        <v>1390</v>
      </c>
      <c r="B1940" s="686" t="s">
        <v>2120</v>
      </c>
      <c r="C1940" s="790" t="s">
        <v>2120</v>
      </c>
      <c r="D1940" s="789" t="s">
        <v>1910</v>
      </c>
      <c r="E1940" s="788" t="s">
        <v>799</v>
      </c>
      <c r="F1940" s="681" t="s">
        <v>347</v>
      </c>
      <c r="G1940" s="682"/>
      <c r="H1940" s="682" t="s">
        <v>1716</v>
      </c>
      <c r="I1940" s="682"/>
      <c r="J1940" s="682"/>
      <c r="K1940" s="682"/>
      <c r="L1940" s="683"/>
      <c r="M1940" s="684"/>
      <c r="N1940" s="758">
        <v>4</v>
      </c>
      <c r="O1940" s="991">
        <v>4</v>
      </c>
      <c r="P1940" s="991">
        <f t="shared" si="184"/>
        <v>0</v>
      </c>
      <c r="Q1940" s="762"/>
      <c r="R1940" s="873">
        <v>83.6</v>
      </c>
      <c r="S1940" s="760">
        <f>N1940*R1940</f>
        <v>334.4</v>
      </c>
      <c r="T1940" s="786"/>
      <c r="U1940" s="960"/>
      <c r="W1940" s="686"/>
    </row>
    <row r="1941" spans="1:23" ht="21" customHeight="1">
      <c r="A1941" s="686" t="s">
        <v>1286</v>
      </c>
      <c r="B1941" s="686" t="s">
        <v>2125</v>
      </c>
      <c r="C1941" s="790" t="s">
        <v>2125</v>
      </c>
      <c r="D1941" s="783" t="s">
        <v>836</v>
      </c>
      <c r="E1941" s="784" t="s">
        <v>795</v>
      </c>
      <c r="F1941" s="681">
        <v>12</v>
      </c>
      <c r="G1941" s="682" t="s">
        <v>227</v>
      </c>
      <c r="H1941" s="682">
        <v>90</v>
      </c>
      <c r="I1941" s="682"/>
      <c r="J1941" s="682"/>
      <c r="K1941" s="682"/>
      <c r="L1941" s="683">
        <v>165</v>
      </c>
      <c r="M1941" s="684"/>
      <c r="N1941" s="758">
        <v>6</v>
      </c>
      <c r="O1941" s="991">
        <v>6</v>
      </c>
      <c r="P1941" s="991">
        <f t="shared" si="184"/>
        <v>0</v>
      </c>
      <c r="Q1941" s="785">
        <f>F1941*H1941*L1941*0.00000785*N1941</f>
        <v>8.3932199999999995</v>
      </c>
      <c r="R1941" s="873">
        <v>1079</v>
      </c>
      <c r="S1941" s="760">
        <f>Q1941*R1941</f>
        <v>9056.2843799999991</v>
      </c>
      <c r="T1941" s="786"/>
      <c r="U1941" s="960"/>
      <c r="W1941" s="686"/>
    </row>
    <row r="1942" spans="1:23" ht="21" customHeight="1">
      <c r="A1942" s="686" t="s">
        <v>1286</v>
      </c>
      <c r="B1942" s="686" t="s">
        <v>2125</v>
      </c>
      <c r="C1942" s="790" t="s">
        <v>2125</v>
      </c>
      <c r="D1942" s="783" t="s">
        <v>836</v>
      </c>
      <c r="E1942" s="784" t="s">
        <v>795</v>
      </c>
      <c r="F1942" s="681">
        <v>12</v>
      </c>
      <c r="G1942" s="682" t="s">
        <v>227</v>
      </c>
      <c r="H1942" s="682">
        <v>70</v>
      </c>
      <c r="I1942" s="682"/>
      <c r="J1942" s="682"/>
      <c r="K1942" s="682"/>
      <c r="L1942" s="683">
        <v>50</v>
      </c>
      <c r="M1942" s="684"/>
      <c r="N1942" s="758">
        <v>6</v>
      </c>
      <c r="O1942" s="991">
        <v>6</v>
      </c>
      <c r="P1942" s="991">
        <f t="shared" si="184"/>
        <v>0</v>
      </c>
      <c r="Q1942" s="785">
        <f>F1942*H1942*L1942*0.00000785*N1942</f>
        <v>1.9782</v>
      </c>
      <c r="R1942" s="873">
        <v>1079</v>
      </c>
      <c r="S1942" s="760">
        <f>Q1942*R1942</f>
        <v>2134.4778000000001</v>
      </c>
      <c r="T1942" s="786"/>
      <c r="U1942" s="960"/>
      <c r="W1942" s="686"/>
    </row>
    <row r="1943" spans="1:23" ht="21" customHeight="1">
      <c r="A1943" s="686" t="s">
        <v>1222</v>
      </c>
      <c r="B1943" s="686" t="s">
        <v>2125</v>
      </c>
      <c r="C1943" s="790" t="s">
        <v>2125</v>
      </c>
      <c r="D1943" s="783" t="s">
        <v>819</v>
      </c>
      <c r="E1943" s="784" t="s">
        <v>797</v>
      </c>
      <c r="F1943" s="681">
        <v>50</v>
      </c>
      <c r="G1943" s="682" t="s">
        <v>227</v>
      </c>
      <c r="H1943" s="682"/>
      <c r="I1943" s="682"/>
      <c r="J1943" s="682"/>
      <c r="K1943" s="682"/>
      <c r="L1943" s="683">
        <v>75</v>
      </c>
      <c r="M1943" s="684"/>
      <c r="N1943" s="758">
        <v>6</v>
      </c>
      <c r="O1943" s="991">
        <v>6</v>
      </c>
      <c r="P1943" s="991">
        <f t="shared" si="184"/>
        <v>0</v>
      </c>
      <c r="Q1943" s="785">
        <f>3.14156295*(F1943/2)^2*L1943*0.00000785*N1943</f>
        <v>6.9359819505468741</v>
      </c>
      <c r="R1943" s="873">
        <v>990</v>
      </c>
      <c r="S1943" s="760">
        <f>Q1943*R1943</f>
        <v>6866.6221310414057</v>
      </c>
      <c r="T1943" s="786"/>
      <c r="U1943" s="960"/>
      <c r="W1943" s="686"/>
    </row>
    <row r="1944" spans="1:23" ht="21" customHeight="1">
      <c r="A1944" s="686" t="s">
        <v>1232</v>
      </c>
      <c r="B1944" s="686" t="s">
        <v>2125</v>
      </c>
      <c r="C1944" s="790" t="s">
        <v>2125</v>
      </c>
      <c r="D1944" s="783" t="s">
        <v>1985</v>
      </c>
      <c r="E1944" s="784" t="s">
        <v>798</v>
      </c>
      <c r="F1944" s="681" t="s">
        <v>330</v>
      </c>
      <c r="G1944" s="682" t="s">
        <v>227</v>
      </c>
      <c r="H1944" s="682" t="s">
        <v>331</v>
      </c>
      <c r="I1944" s="682"/>
      <c r="J1944" s="682"/>
      <c r="K1944" s="682"/>
      <c r="L1944" s="683"/>
      <c r="M1944" s="684"/>
      <c r="N1944" s="758">
        <v>24</v>
      </c>
      <c r="O1944" s="991">
        <v>24</v>
      </c>
      <c r="P1944" s="991">
        <f t="shared" si="184"/>
        <v>0</v>
      </c>
      <c r="Q1944" s="787"/>
      <c r="R1944" s="873">
        <v>129.80000000000001</v>
      </c>
      <c r="S1944" s="760">
        <f t="shared" ref="S1944:S1951" si="185">N1944*R1944</f>
        <v>3115.2000000000003</v>
      </c>
      <c r="T1944" s="786"/>
      <c r="U1944" s="960"/>
      <c r="W1944" s="686"/>
    </row>
    <row r="1945" spans="1:23" ht="21" customHeight="1">
      <c r="A1945" s="686" t="s">
        <v>1326</v>
      </c>
      <c r="B1945" s="686" t="s">
        <v>2125</v>
      </c>
      <c r="C1945" s="790" t="s">
        <v>2125</v>
      </c>
      <c r="D1945" s="783" t="s">
        <v>801</v>
      </c>
      <c r="E1945" s="784" t="s">
        <v>801</v>
      </c>
      <c r="F1945" s="681" t="s">
        <v>330</v>
      </c>
      <c r="G1945" s="682"/>
      <c r="H1945" s="682"/>
      <c r="I1945" s="682"/>
      <c r="J1945" s="682"/>
      <c r="K1945" s="682"/>
      <c r="L1945" s="683"/>
      <c r="M1945" s="684"/>
      <c r="N1945" s="758">
        <v>24</v>
      </c>
      <c r="O1945" s="991">
        <v>24</v>
      </c>
      <c r="P1945" s="991">
        <f t="shared" si="184"/>
        <v>0</v>
      </c>
      <c r="Q1945" s="787"/>
      <c r="R1945" s="873">
        <v>22.9</v>
      </c>
      <c r="S1945" s="760">
        <f t="shared" si="185"/>
        <v>549.59999999999991</v>
      </c>
      <c r="T1945" s="786"/>
      <c r="U1945" s="960"/>
      <c r="W1945" s="686"/>
    </row>
    <row r="1946" spans="1:23" ht="21" customHeight="1">
      <c r="A1946" s="686" t="s">
        <v>1233</v>
      </c>
      <c r="B1946" s="686" t="s">
        <v>2125</v>
      </c>
      <c r="C1946" s="790" t="s">
        <v>2125</v>
      </c>
      <c r="D1946" s="783" t="s">
        <v>800</v>
      </c>
      <c r="E1946" s="784" t="s">
        <v>800</v>
      </c>
      <c r="F1946" s="681" t="s">
        <v>330</v>
      </c>
      <c r="G1946" s="682"/>
      <c r="H1946" s="682"/>
      <c r="I1946" s="682"/>
      <c r="J1946" s="682"/>
      <c r="K1946" s="682"/>
      <c r="L1946" s="683"/>
      <c r="M1946" s="684"/>
      <c r="N1946" s="758">
        <v>24</v>
      </c>
      <c r="O1946" s="991">
        <v>24</v>
      </c>
      <c r="P1946" s="991">
        <f t="shared" si="184"/>
        <v>0</v>
      </c>
      <c r="Q1946" s="787"/>
      <c r="R1946" s="873">
        <v>14</v>
      </c>
      <c r="S1946" s="760">
        <f t="shared" si="185"/>
        <v>336</v>
      </c>
      <c r="T1946" s="786"/>
      <c r="U1946" s="960"/>
      <c r="W1946" s="686"/>
    </row>
    <row r="1947" spans="1:23" ht="21" customHeight="1">
      <c r="B1947" s="686" t="s">
        <v>2125</v>
      </c>
      <c r="C1947" s="790" t="s">
        <v>2125</v>
      </c>
      <c r="D1947" s="783" t="s">
        <v>1832</v>
      </c>
      <c r="E1947" s="784" t="s">
        <v>805</v>
      </c>
      <c r="F1947" s="681" t="s">
        <v>391</v>
      </c>
      <c r="G1947" s="682" t="s">
        <v>227</v>
      </c>
      <c r="H1947" s="682" t="s">
        <v>392</v>
      </c>
      <c r="I1947" s="682"/>
      <c r="J1947" s="682"/>
      <c r="K1947" s="682"/>
      <c r="L1947" s="683"/>
      <c r="M1947" s="684"/>
      <c r="N1947" s="758">
        <v>6</v>
      </c>
      <c r="O1947" s="991">
        <v>6</v>
      </c>
      <c r="P1947" s="991">
        <f t="shared" si="184"/>
        <v>0</v>
      </c>
      <c r="Q1947" s="858" t="s">
        <v>806</v>
      </c>
      <c r="R1947" s="873">
        <v>26250</v>
      </c>
      <c r="S1947" s="760">
        <f t="shared" si="185"/>
        <v>157500</v>
      </c>
      <c r="T1947" s="786"/>
      <c r="U1947" s="960"/>
      <c r="W1947" s="686"/>
    </row>
    <row r="1948" spans="1:23" ht="21" customHeight="1">
      <c r="A1948" s="686" t="s">
        <v>1287</v>
      </c>
      <c r="B1948" s="686" t="s">
        <v>2125</v>
      </c>
      <c r="C1948" s="790" t="s">
        <v>2125</v>
      </c>
      <c r="D1948" s="783" t="s">
        <v>2004</v>
      </c>
      <c r="E1948" s="784" t="s">
        <v>802</v>
      </c>
      <c r="F1948" s="681">
        <v>6206</v>
      </c>
      <c r="G1948" s="682"/>
      <c r="H1948" s="682"/>
      <c r="I1948" s="682"/>
      <c r="J1948" s="682"/>
      <c r="K1948" s="682"/>
      <c r="L1948" s="683"/>
      <c r="M1948" s="684"/>
      <c r="N1948" s="758">
        <v>12</v>
      </c>
      <c r="O1948" s="991">
        <v>12</v>
      </c>
      <c r="P1948" s="991">
        <f t="shared" si="184"/>
        <v>0</v>
      </c>
      <c r="Q1948" s="787"/>
      <c r="R1948" s="873">
        <v>3830</v>
      </c>
      <c r="S1948" s="760">
        <f t="shared" si="185"/>
        <v>45960</v>
      </c>
      <c r="T1948" s="786"/>
      <c r="U1948" s="960"/>
      <c r="W1948" s="686"/>
    </row>
    <row r="1949" spans="1:23" ht="21" customHeight="1">
      <c r="B1949" s="686" t="s">
        <v>2125</v>
      </c>
      <c r="C1949" s="790" t="s">
        <v>2125</v>
      </c>
      <c r="D1949" s="783" t="s">
        <v>803</v>
      </c>
      <c r="E1949" s="784" t="s">
        <v>803</v>
      </c>
      <c r="F1949" s="681">
        <v>60</v>
      </c>
      <c r="G1949" s="682"/>
      <c r="H1949" s="682"/>
      <c r="I1949" s="682"/>
      <c r="J1949" s="682"/>
      <c r="K1949" s="682"/>
      <c r="L1949" s="683">
        <v>6</v>
      </c>
      <c r="M1949" s="684"/>
      <c r="N1949" s="758">
        <v>6</v>
      </c>
      <c r="O1949" s="991">
        <v>6</v>
      </c>
      <c r="P1949" s="991">
        <f t="shared" si="184"/>
        <v>0</v>
      </c>
      <c r="Q1949" s="785"/>
      <c r="R1949" s="873">
        <v>2404</v>
      </c>
      <c r="S1949" s="873">
        <f t="shared" si="185"/>
        <v>14424</v>
      </c>
      <c r="T1949" s="786"/>
      <c r="U1949" s="960"/>
      <c r="W1949" s="686"/>
    </row>
    <row r="1950" spans="1:23" ht="21" customHeight="1">
      <c r="A1950" s="686" t="s">
        <v>1232</v>
      </c>
      <c r="B1950" s="686" t="s">
        <v>2125</v>
      </c>
      <c r="C1950" s="790" t="s">
        <v>2125</v>
      </c>
      <c r="D1950" s="783" t="s">
        <v>804</v>
      </c>
      <c r="E1950" s="784" t="s">
        <v>798</v>
      </c>
      <c r="F1950" s="681" t="s">
        <v>330</v>
      </c>
      <c r="G1950" s="682" t="s">
        <v>227</v>
      </c>
      <c r="H1950" s="682" t="s">
        <v>331</v>
      </c>
      <c r="I1950" s="682"/>
      <c r="J1950" s="682"/>
      <c r="K1950" s="682"/>
      <c r="L1950" s="683"/>
      <c r="M1950" s="684"/>
      <c r="N1950" s="758">
        <v>6</v>
      </c>
      <c r="O1950" s="991">
        <v>6</v>
      </c>
      <c r="P1950" s="991">
        <f t="shared" si="184"/>
        <v>0</v>
      </c>
      <c r="Q1950" s="787"/>
      <c r="R1950" s="873">
        <v>129.80000000000001</v>
      </c>
      <c r="S1950" s="760">
        <f t="shared" si="185"/>
        <v>778.80000000000007</v>
      </c>
      <c r="T1950" s="786"/>
      <c r="U1950" s="960"/>
      <c r="W1950" s="686"/>
    </row>
    <row r="1951" spans="1:23" ht="21" customHeight="1">
      <c r="A1951" s="686" t="s">
        <v>1233</v>
      </c>
      <c r="B1951" s="686" t="s">
        <v>2125</v>
      </c>
      <c r="C1951" s="790" t="s">
        <v>2125</v>
      </c>
      <c r="D1951" s="783" t="s">
        <v>800</v>
      </c>
      <c r="E1951" s="784" t="s">
        <v>800</v>
      </c>
      <c r="F1951" s="681" t="s">
        <v>330</v>
      </c>
      <c r="G1951" s="682"/>
      <c r="H1951" s="682"/>
      <c r="I1951" s="682"/>
      <c r="J1951" s="682"/>
      <c r="K1951" s="682"/>
      <c r="L1951" s="683"/>
      <c r="M1951" s="684"/>
      <c r="N1951" s="758">
        <v>6</v>
      </c>
      <c r="O1951" s="991">
        <v>6</v>
      </c>
      <c r="P1951" s="991">
        <f t="shared" si="184"/>
        <v>0</v>
      </c>
      <c r="Q1951" s="787"/>
      <c r="R1951" s="873">
        <v>14</v>
      </c>
      <c r="S1951" s="760">
        <f t="shared" si="185"/>
        <v>84</v>
      </c>
      <c r="T1951" s="786"/>
      <c r="U1951" s="960"/>
      <c r="W1951" s="686"/>
    </row>
    <row r="1952" spans="1:23" ht="21" customHeight="1">
      <c r="A1952" s="686" t="s">
        <v>1286</v>
      </c>
      <c r="B1952" s="686" t="s">
        <v>2125</v>
      </c>
      <c r="C1952" s="790" t="s">
        <v>2125</v>
      </c>
      <c r="D1952" s="783" t="s">
        <v>836</v>
      </c>
      <c r="E1952" s="784" t="s">
        <v>795</v>
      </c>
      <c r="F1952" s="681">
        <v>12</v>
      </c>
      <c r="G1952" s="682" t="s">
        <v>227</v>
      </c>
      <c r="H1952" s="682">
        <v>80</v>
      </c>
      <c r="I1952" s="682"/>
      <c r="J1952" s="682"/>
      <c r="K1952" s="682"/>
      <c r="L1952" s="683">
        <v>40</v>
      </c>
      <c r="M1952" s="684"/>
      <c r="N1952" s="758">
        <v>6</v>
      </c>
      <c r="O1952" s="991">
        <v>6</v>
      </c>
      <c r="P1952" s="991">
        <f t="shared" si="184"/>
        <v>0</v>
      </c>
      <c r="Q1952" s="785">
        <f>F1952*H1952*L1952*0.00000785*N1952</f>
        <v>1.80864</v>
      </c>
      <c r="R1952" s="873">
        <v>1079</v>
      </c>
      <c r="S1952" s="760">
        <f>Q1952*R1952</f>
        <v>1951.5225600000001</v>
      </c>
      <c r="T1952" s="786"/>
      <c r="U1952" s="960"/>
      <c r="W1952" s="686"/>
    </row>
    <row r="1953" spans="1:23" ht="21" customHeight="1">
      <c r="A1953" s="686" t="s">
        <v>1344</v>
      </c>
      <c r="B1953" s="686" t="s">
        <v>2125</v>
      </c>
      <c r="C1953" s="790" t="s">
        <v>2125</v>
      </c>
      <c r="D1953" s="783" t="s">
        <v>804</v>
      </c>
      <c r="E1953" s="784" t="s">
        <v>798</v>
      </c>
      <c r="F1953" s="681" t="s">
        <v>338</v>
      </c>
      <c r="G1953" s="682" t="s">
        <v>227</v>
      </c>
      <c r="H1953" s="682" t="s">
        <v>331</v>
      </c>
      <c r="I1953" s="682"/>
      <c r="J1953" s="682"/>
      <c r="K1953" s="682"/>
      <c r="L1953" s="683"/>
      <c r="M1953" s="684"/>
      <c r="N1953" s="758">
        <v>6</v>
      </c>
      <c r="O1953" s="991">
        <v>6</v>
      </c>
      <c r="P1953" s="991">
        <f t="shared" si="184"/>
        <v>0</v>
      </c>
      <c r="Q1953" s="787"/>
      <c r="R1953" s="873">
        <v>88.9</v>
      </c>
      <c r="S1953" s="760">
        <f>N1953*R1953</f>
        <v>533.40000000000009</v>
      </c>
      <c r="T1953" s="786"/>
      <c r="U1953" s="960"/>
      <c r="W1953" s="686"/>
    </row>
    <row r="1954" spans="1:23" ht="21" customHeight="1">
      <c r="A1954" s="686" t="s">
        <v>1238</v>
      </c>
      <c r="B1954" s="686" t="s">
        <v>2125</v>
      </c>
      <c r="C1954" s="790" t="s">
        <v>2125</v>
      </c>
      <c r="D1954" s="783" t="s">
        <v>800</v>
      </c>
      <c r="E1954" s="784" t="s">
        <v>800</v>
      </c>
      <c r="F1954" s="681" t="s">
        <v>338</v>
      </c>
      <c r="G1954" s="682"/>
      <c r="H1954" s="682"/>
      <c r="I1954" s="682"/>
      <c r="J1954" s="682"/>
      <c r="K1954" s="682"/>
      <c r="L1954" s="683"/>
      <c r="M1954" s="684"/>
      <c r="N1954" s="758">
        <v>6</v>
      </c>
      <c r="O1954" s="991">
        <v>6</v>
      </c>
      <c r="P1954" s="991">
        <f t="shared" si="184"/>
        <v>0</v>
      </c>
      <c r="Q1954" s="787"/>
      <c r="R1954" s="873">
        <v>9.1999999999999993</v>
      </c>
      <c r="S1954" s="760">
        <f>N1954*R1954</f>
        <v>55.199999999999996</v>
      </c>
      <c r="T1954" s="786"/>
      <c r="U1954" s="960"/>
      <c r="W1954" s="686"/>
    </row>
    <row r="1955" spans="1:23" ht="21" customHeight="1">
      <c r="A1955" s="686" t="s">
        <v>1237</v>
      </c>
      <c r="B1955" s="686" t="s">
        <v>2125</v>
      </c>
      <c r="C1955" s="790" t="s">
        <v>2125</v>
      </c>
      <c r="D1955" s="783" t="s">
        <v>801</v>
      </c>
      <c r="E1955" s="784" t="s">
        <v>801</v>
      </c>
      <c r="F1955" s="681" t="s">
        <v>338</v>
      </c>
      <c r="G1955" s="682"/>
      <c r="H1955" s="682"/>
      <c r="I1955" s="682"/>
      <c r="J1955" s="682"/>
      <c r="K1955" s="682"/>
      <c r="L1955" s="683"/>
      <c r="M1955" s="684"/>
      <c r="N1955" s="758">
        <v>6</v>
      </c>
      <c r="O1955" s="991">
        <v>6</v>
      </c>
      <c r="P1955" s="991">
        <f t="shared" si="184"/>
        <v>0</v>
      </c>
      <c r="Q1955" s="787"/>
      <c r="R1955" s="873">
        <v>13.5</v>
      </c>
      <c r="S1955" s="760">
        <f>N1955*R1955</f>
        <v>81</v>
      </c>
      <c r="T1955" s="786"/>
      <c r="U1955" s="960"/>
      <c r="W1955" s="686"/>
    </row>
    <row r="1956" spans="1:23" ht="21" customHeight="1">
      <c r="A1956" s="686" t="s">
        <v>1336</v>
      </c>
      <c r="B1956" s="686" t="s">
        <v>2125</v>
      </c>
      <c r="C1956" s="790" t="s">
        <v>2125</v>
      </c>
      <c r="D1956" s="783" t="s">
        <v>1814</v>
      </c>
      <c r="E1956" s="784" t="s">
        <v>816</v>
      </c>
      <c r="F1956" s="681" t="s">
        <v>833</v>
      </c>
      <c r="G1956" s="682" t="s">
        <v>227</v>
      </c>
      <c r="H1956" s="682"/>
      <c r="I1956" s="682"/>
      <c r="J1956" s="682"/>
      <c r="K1956" s="682"/>
      <c r="L1956" s="683">
        <v>130</v>
      </c>
      <c r="M1956" s="684"/>
      <c r="N1956" s="758">
        <v>6</v>
      </c>
      <c r="O1956" s="991">
        <v>6</v>
      </c>
      <c r="P1956" s="991">
        <f t="shared" si="184"/>
        <v>0</v>
      </c>
      <c r="Q1956" s="792">
        <f>L1956/1000*N1956</f>
        <v>0.78</v>
      </c>
      <c r="R1956" s="873">
        <v>1785</v>
      </c>
      <c r="S1956" s="760">
        <f>Q1956*R1956</f>
        <v>1392.3</v>
      </c>
      <c r="T1956" s="786"/>
      <c r="U1956" s="960"/>
      <c r="W1956" s="686"/>
    </row>
    <row r="1957" spans="1:23" ht="21" customHeight="1">
      <c r="A1957" s="686" t="s">
        <v>1328</v>
      </c>
      <c r="B1957" s="686" t="s">
        <v>2125</v>
      </c>
      <c r="C1957" s="790" t="s">
        <v>2125</v>
      </c>
      <c r="D1957" s="783" t="s">
        <v>799</v>
      </c>
      <c r="E1957" s="784" t="s">
        <v>799</v>
      </c>
      <c r="F1957" s="681" t="s">
        <v>330</v>
      </c>
      <c r="G1957" s="682"/>
      <c r="H1957" s="682"/>
      <c r="I1957" s="682"/>
      <c r="J1957" s="682"/>
      <c r="K1957" s="682"/>
      <c r="L1957" s="683"/>
      <c r="M1957" s="684"/>
      <c r="N1957" s="758">
        <v>12</v>
      </c>
      <c r="O1957" s="991">
        <v>12</v>
      </c>
      <c r="P1957" s="991">
        <f t="shared" si="184"/>
        <v>0</v>
      </c>
      <c r="Q1957" s="787"/>
      <c r="R1957" s="873">
        <v>41.2</v>
      </c>
      <c r="S1957" s="760">
        <f>N1957*R1957</f>
        <v>494.40000000000003</v>
      </c>
      <c r="T1957" s="786"/>
      <c r="U1957" s="960"/>
      <c r="W1957" s="686"/>
    </row>
    <row r="1958" spans="1:23" ht="21" customHeight="1">
      <c r="A1958" s="686" t="s">
        <v>1233</v>
      </c>
      <c r="B1958" s="686" t="s">
        <v>2125</v>
      </c>
      <c r="C1958" s="790" t="s">
        <v>2125</v>
      </c>
      <c r="D1958" s="783" t="s">
        <v>800</v>
      </c>
      <c r="E1958" s="784" t="s">
        <v>800</v>
      </c>
      <c r="F1958" s="681" t="s">
        <v>330</v>
      </c>
      <c r="G1958" s="682"/>
      <c r="H1958" s="682"/>
      <c r="I1958" s="682"/>
      <c r="J1958" s="682"/>
      <c r="K1958" s="682"/>
      <c r="L1958" s="683"/>
      <c r="M1958" s="684"/>
      <c r="N1958" s="758">
        <v>6</v>
      </c>
      <c r="O1958" s="991">
        <v>6</v>
      </c>
      <c r="P1958" s="991">
        <f t="shared" si="184"/>
        <v>0</v>
      </c>
      <c r="Q1958" s="787"/>
      <c r="R1958" s="873">
        <v>14</v>
      </c>
      <c r="S1958" s="760">
        <f>N1958*R1958</f>
        <v>84</v>
      </c>
      <c r="T1958" s="786"/>
      <c r="U1958" s="960"/>
      <c r="W1958" s="686"/>
    </row>
    <row r="1959" spans="1:23" ht="21" customHeight="1">
      <c r="A1959" s="686" t="s">
        <v>1326</v>
      </c>
      <c r="B1959" s="686" t="s">
        <v>2125</v>
      </c>
      <c r="C1959" s="790" t="s">
        <v>2125</v>
      </c>
      <c r="D1959" s="783" t="s">
        <v>801</v>
      </c>
      <c r="E1959" s="784" t="s">
        <v>801</v>
      </c>
      <c r="F1959" s="681" t="s">
        <v>330</v>
      </c>
      <c r="G1959" s="682"/>
      <c r="H1959" s="682"/>
      <c r="I1959" s="682"/>
      <c r="J1959" s="682"/>
      <c r="K1959" s="682"/>
      <c r="L1959" s="683"/>
      <c r="M1959" s="684"/>
      <c r="N1959" s="758">
        <v>12</v>
      </c>
      <c r="O1959" s="991">
        <v>12</v>
      </c>
      <c r="P1959" s="991">
        <f t="shared" si="184"/>
        <v>0</v>
      </c>
      <c r="Q1959" s="787"/>
      <c r="R1959" s="873">
        <v>22.9</v>
      </c>
      <c r="S1959" s="760">
        <f>N1959*R1959</f>
        <v>274.79999999999995</v>
      </c>
      <c r="T1959" s="786"/>
      <c r="U1959" s="960"/>
      <c r="W1959" s="686"/>
    </row>
    <row r="1960" spans="1:23" ht="21" customHeight="1">
      <c r="A1960" s="686" t="s">
        <v>1222</v>
      </c>
      <c r="B1960" s="686" t="s">
        <v>2126</v>
      </c>
      <c r="C1960" s="790" t="s">
        <v>2126</v>
      </c>
      <c r="D1960" s="783" t="s">
        <v>819</v>
      </c>
      <c r="E1960" s="784" t="s">
        <v>797</v>
      </c>
      <c r="F1960" s="681">
        <v>50</v>
      </c>
      <c r="G1960" s="682" t="s">
        <v>227</v>
      </c>
      <c r="H1960" s="682"/>
      <c r="I1960" s="682"/>
      <c r="J1960" s="682"/>
      <c r="K1960" s="682"/>
      <c r="L1960" s="683">
        <v>150</v>
      </c>
      <c r="M1960" s="684"/>
      <c r="N1960" s="758">
        <v>2</v>
      </c>
      <c r="O1960" s="991">
        <v>2</v>
      </c>
      <c r="P1960" s="991">
        <f t="shared" si="184"/>
        <v>0</v>
      </c>
      <c r="Q1960" s="785">
        <f>3.14156295*(F1960/2)^2*L1960*0.00000785*N1960</f>
        <v>4.6239879670312494</v>
      </c>
      <c r="R1960" s="873">
        <v>990</v>
      </c>
      <c r="S1960" s="760">
        <f>Q1960*R1960</f>
        <v>4577.7480873609366</v>
      </c>
      <c r="T1960" s="786"/>
      <c r="U1960" s="960"/>
      <c r="W1960" s="686"/>
    </row>
    <row r="1961" spans="1:23" ht="21" customHeight="1">
      <c r="B1961" s="686" t="s">
        <v>2126</v>
      </c>
      <c r="C1961" s="790" t="s">
        <v>2126</v>
      </c>
      <c r="D1961" s="789" t="s">
        <v>1832</v>
      </c>
      <c r="E1961" s="788" t="s">
        <v>805</v>
      </c>
      <c r="F1961" s="681" t="s">
        <v>1679</v>
      </c>
      <c r="G1961" s="682"/>
      <c r="H1961" s="682"/>
      <c r="I1961" s="682"/>
      <c r="J1961" s="682"/>
      <c r="K1961" s="682"/>
      <c r="L1961" s="683"/>
      <c r="M1961" s="684"/>
      <c r="N1961" s="758">
        <v>2</v>
      </c>
      <c r="O1961" s="991">
        <v>2</v>
      </c>
      <c r="P1961" s="991">
        <f t="shared" si="184"/>
        <v>0</v>
      </c>
      <c r="Q1961" s="856" t="s">
        <v>806</v>
      </c>
      <c r="R1961" s="873">
        <v>15620</v>
      </c>
      <c r="S1961" s="760">
        <f t="shared" ref="S1961:S1966" si="186">N1961*R1961</f>
        <v>31240</v>
      </c>
      <c r="T1961" s="786"/>
      <c r="U1961" s="960"/>
      <c r="W1961" s="686"/>
    </row>
    <row r="1962" spans="1:23" ht="21" customHeight="1">
      <c r="A1962" s="686" t="s">
        <v>1305</v>
      </c>
      <c r="B1962" s="686" t="s">
        <v>2126</v>
      </c>
      <c r="C1962" s="790" t="s">
        <v>2126</v>
      </c>
      <c r="D1962" s="789" t="s">
        <v>802</v>
      </c>
      <c r="E1962" s="788" t="s">
        <v>802</v>
      </c>
      <c r="F1962" s="681" t="s">
        <v>1522</v>
      </c>
      <c r="G1962" s="682"/>
      <c r="H1962" s="682"/>
      <c r="I1962" s="682"/>
      <c r="J1962" s="682"/>
      <c r="K1962" s="682"/>
      <c r="L1962" s="683"/>
      <c r="M1962" s="684"/>
      <c r="N1962" s="758">
        <v>2</v>
      </c>
      <c r="O1962" s="991">
        <v>2</v>
      </c>
      <c r="P1962" s="991">
        <f t="shared" si="184"/>
        <v>0</v>
      </c>
      <c r="Q1962" s="762"/>
      <c r="R1962" s="873">
        <v>2960</v>
      </c>
      <c r="S1962" s="760">
        <f t="shared" si="186"/>
        <v>5920</v>
      </c>
      <c r="T1962" s="786"/>
      <c r="U1962" s="960"/>
      <c r="W1962" s="686"/>
    </row>
    <row r="1963" spans="1:23" ht="21" customHeight="1">
      <c r="B1963" s="686" t="s">
        <v>2126</v>
      </c>
      <c r="C1963" s="790" t="s">
        <v>2126</v>
      </c>
      <c r="D1963" s="789" t="s">
        <v>815</v>
      </c>
      <c r="E1963" s="788" t="s">
        <v>815</v>
      </c>
      <c r="F1963" s="681" t="s">
        <v>635</v>
      </c>
      <c r="G1963" s="682"/>
      <c r="H1963" s="682"/>
      <c r="I1963" s="682"/>
      <c r="J1963" s="682"/>
      <c r="K1963" s="682"/>
      <c r="L1963" s="683"/>
      <c r="M1963" s="684"/>
      <c r="N1963" s="758">
        <v>2</v>
      </c>
      <c r="O1963" s="991">
        <v>2</v>
      </c>
      <c r="P1963" s="991">
        <f t="shared" si="184"/>
        <v>0</v>
      </c>
      <c r="Q1963" s="762"/>
      <c r="R1963" s="873">
        <v>375</v>
      </c>
      <c r="S1963" s="760">
        <f t="shared" si="186"/>
        <v>750</v>
      </c>
      <c r="T1963" s="786"/>
      <c r="U1963" s="960"/>
      <c r="W1963" s="686"/>
    </row>
    <row r="1964" spans="1:23" ht="21" customHeight="1">
      <c r="A1964" s="686" t="s">
        <v>1390</v>
      </c>
      <c r="B1964" s="686" t="s">
        <v>2126</v>
      </c>
      <c r="C1964" s="790" t="s">
        <v>2126</v>
      </c>
      <c r="D1964" s="789" t="s">
        <v>1910</v>
      </c>
      <c r="E1964" s="788" t="s">
        <v>799</v>
      </c>
      <c r="F1964" s="681" t="s">
        <v>347</v>
      </c>
      <c r="G1964" s="682"/>
      <c r="H1964" s="682" t="s">
        <v>1716</v>
      </c>
      <c r="I1964" s="682"/>
      <c r="J1964" s="682"/>
      <c r="K1964" s="682"/>
      <c r="L1964" s="683"/>
      <c r="M1964" s="684"/>
      <c r="N1964" s="758">
        <v>2</v>
      </c>
      <c r="O1964" s="991">
        <v>2</v>
      </c>
      <c r="P1964" s="991">
        <f t="shared" si="184"/>
        <v>0</v>
      </c>
      <c r="Q1964" s="762"/>
      <c r="R1964" s="873">
        <v>83.6</v>
      </c>
      <c r="S1964" s="760">
        <f t="shared" si="186"/>
        <v>167.2</v>
      </c>
      <c r="T1964" s="786"/>
      <c r="U1964" s="960"/>
      <c r="W1964" s="686"/>
    </row>
    <row r="1965" spans="1:23" ht="21" customHeight="1">
      <c r="B1965" s="686" t="s">
        <v>2126</v>
      </c>
      <c r="C1965" s="790" t="s">
        <v>2126</v>
      </c>
      <c r="D1965" s="789" t="s">
        <v>826</v>
      </c>
      <c r="E1965" s="788" t="s">
        <v>826</v>
      </c>
      <c r="F1965" s="681" t="s">
        <v>391</v>
      </c>
      <c r="G1965" s="682"/>
      <c r="H1965" s="682" t="s">
        <v>2122</v>
      </c>
      <c r="I1965" s="682"/>
      <c r="J1965" s="682"/>
      <c r="K1965" s="682"/>
      <c r="L1965" s="683">
        <v>3</v>
      </c>
      <c r="M1965" s="684"/>
      <c r="N1965" s="758">
        <v>2</v>
      </c>
      <c r="O1965" s="991">
        <v>2</v>
      </c>
      <c r="P1965" s="991">
        <f t="shared" si="184"/>
        <v>0</v>
      </c>
      <c r="Q1965" s="856" t="s">
        <v>2382</v>
      </c>
      <c r="R1965" s="873">
        <v>30720</v>
      </c>
      <c r="S1965" s="760">
        <f t="shared" si="186"/>
        <v>61440</v>
      </c>
      <c r="T1965" s="786"/>
      <c r="U1965" s="960"/>
      <c r="W1965" s="686"/>
    </row>
    <row r="1966" spans="1:23" ht="21" customHeight="1">
      <c r="B1966" s="686" t="s">
        <v>2126</v>
      </c>
      <c r="C1966" s="790" t="s">
        <v>2126</v>
      </c>
      <c r="D1966" s="789" t="s">
        <v>2123</v>
      </c>
      <c r="E1966" s="788" t="s">
        <v>2123</v>
      </c>
      <c r="F1966" s="681">
        <v>30</v>
      </c>
      <c r="G1966" s="682"/>
      <c r="H1966" s="682"/>
      <c r="I1966" s="682"/>
      <c r="J1966" s="682"/>
      <c r="K1966" s="682"/>
      <c r="L1966" s="683"/>
      <c r="M1966" s="684"/>
      <c r="N1966" s="758">
        <v>6</v>
      </c>
      <c r="O1966" s="991">
        <v>6</v>
      </c>
      <c r="P1966" s="991">
        <f t="shared" si="184"/>
        <v>0</v>
      </c>
      <c r="Q1966" s="762"/>
      <c r="R1966" s="873">
        <v>4176</v>
      </c>
      <c r="S1966" s="760">
        <f t="shared" si="186"/>
        <v>25056</v>
      </c>
      <c r="T1966" s="786"/>
      <c r="U1966" s="960"/>
      <c r="W1966" s="686"/>
    </row>
    <row r="1967" spans="1:23" ht="21" customHeight="1">
      <c r="A1967" s="686" t="s">
        <v>1243</v>
      </c>
      <c r="B1967" s="686" t="s">
        <v>2126</v>
      </c>
      <c r="C1967" s="790" t="s">
        <v>2126</v>
      </c>
      <c r="D1967" s="789" t="s">
        <v>2124</v>
      </c>
      <c r="E1967" s="788" t="s">
        <v>795</v>
      </c>
      <c r="F1967" s="681">
        <v>4.5</v>
      </c>
      <c r="G1967" s="682"/>
      <c r="H1967" s="682">
        <v>60</v>
      </c>
      <c r="I1967" s="682"/>
      <c r="J1967" s="682"/>
      <c r="K1967" s="682"/>
      <c r="L1967" s="683">
        <v>40</v>
      </c>
      <c r="M1967" s="684"/>
      <c r="N1967" s="758">
        <f>N1966</f>
        <v>6</v>
      </c>
      <c r="O1967" s="991">
        <v>6</v>
      </c>
      <c r="P1967" s="991">
        <f t="shared" si="184"/>
        <v>0</v>
      </c>
      <c r="Q1967" s="759">
        <f>F1967*H1967*L1967*0.00000785*N1967</f>
        <v>0.50868000000000002</v>
      </c>
      <c r="R1967" s="873">
        <v>939</v>
      </c>
      <c r="S1967" s="760">
        <f>Q1967*R1967</f>
        <v>477.65052000000003</v>
      </c>
      <c r="T1967" s="786"/>
      <c r="U1967" s="960"/>
      <c r="W1967" s="686"/>
    </row>
    <row r="1968" spans="1:23" ht="21" customHeight="1">
      <c r="A1968" s="686" t="s">
        <v>1423</v>
      </c>
      <c r="B1968" s="686" t="s">
        <v>2126</v>
      </c>
      <c r="C1968" s="790" t="s">
        <v>2126</v>
      </c>
      <c r="D1968" s="789" t="s">
        <v>2124</v>
      </c>
      <c r="E1968" s="788" t="s">
        <v>798</v>
      </c>
      <c r="F1968" s="681" t="s">
        <v>358</v>
      </c>
      <c r="G1968" s="682" t="s">
        <v>403</v>
      </c>
      <c r="H1968" s="682">
        <v>20</v>
      </c>
      <c r="I1968" s="682"/>
      <c r="J1968" s="682"/>
      <c r="K1968" s="682"/>
      <c r="L1968" s="683"/>
      <c r="M1968" s="684"/>
      <c r="N1968" s="758">
        <v>18</v>
      </c>
      <c r="O1968" s="991">
        <v>18</v>
      </c>
      <c r="P1968" s="991">
        <f t="shared" si="184"/>
        <v>0</v>
      </c>
      <c r="Q1968" s="762"/>
      <c r="R1968" s="873">
        <v>49</v>
      </c>
      <c r="S1968" s="760">
        <f t="shared" ref="S1968:S2006" si="187">N1968*R1968</f>
        <v>882</v>
      </c>
      <c r="T1968" s="786"/>
      <c r="U1968" s="960"/>
      <c r="W1968" s="686"/>
    </row>
    <row r="1969" spans="2:23" ht="21" customHeight="1">
      <c r="B1969" s="686" t="s">
        <v>2127</v>
      </c>
      <c r="C1969" s="790" t="s">
        <v>2127</v>
      </c>
      <c r="D1969" s="783" t="s">
        <v>2128</v>
      </c>
      <c r="E1969" s="784" t="s">
        <v>795</v>
      </c>
      <c r="F1969" s="681">
        <v>10</v>
      </c>
      <c r="G1969" s="682"/>
      <c r="H1969" s="682">
        <v>300</v>
      </c>
      <c r="I1969" s="682"/>
      <c r="J1969" s="682"/>
      <c r="K1969" s="682"/>
      <c r="L1969" s="683">
        <v>300</v>
      </c>
      <c r="M1969" s="684"/>
      <c r="N1969" s="758">
        <v>2</v>
      </c>
      <c r="O1969" s="991">
        <v>2</v>
      </c>
      <c r="P1969" s="991">
        <f t="shared" si="184"/>
        <v>0</v>
      </c>
      <c r="Q1969" s="785"/>
      <c r="R1969" s="873">
        <v>8419</v>
      </c>
      <c r="S1969" s="760">
        <f t="shared" si="187"/>
        <v>16838</v>
      </c>
      <c r="T1969" s="786"/>
      <c r="U1969" s="960"/>
      <c r="W1969" s="686"/>
    </row>
    <row r="1970" spans="2:23" ht="21" customHeight="1">
      <c r="B1970" s="686" t="s">
        <v>2127</v>
      </c>
      <c r="C1970" s="790" t="s">
        <v>2127</v>
      </c>
      <c r="D1970" s="783" t="s">
        <v>2128</v>
      </c>
      <c r="E1970" s="784" t="s">
        <v>795</v>
      </c>
      <c r="F1970" s="681">
        <v>10</v>
      </c>
      <c r="G1970" s="682"/>
      <c r="H1970" s="682">
        <v>150</v>
      </c>
      <c r="I1970" s="682"/>
      <c r="J1970" s="682"/>
      <c r="K1970" s="682"/>
      <c r="L1970" s="683">
        <v>310</v>
      </c>
      <c r="M1970" s="684"/>
      <c r="N1970" s="758">
        <v>4</v>
      </c>
      <c r="O1970" s="991">
        <v>4</v>
      </c>
      <c r="P1970" s="991">
        <f t="shared" si="184"/>
        <v>0</v>
      </c>
      <c r="Q1970" s="785"/>
      <c r="R1970" s="873">
        <v>4350</v>
      </c>
      <c r="S1970" s="760">
        <f t="shared" si="187"/>
        <v>17400</v>
      </c>
      <c r="T1970" s="786"/>
      <c r="U1970" s="960"/>
      <c r="W1970" s="686"/>
    </row>
    <row r="1971" spans="2:23" ht="21" customHeight="1">
      <c r="B1971" s="686" t="s">
        <v>2127</v>
      </c>
      <c r="C1971" s="790" t="s">
        <v>2127</v>
      </c>
      <c r="D1971" s="783" t="s">
        <v>1585</v>
      </c>
      <c r="E1971" s="784" t="s">
        <v>795</v>
      </c>
      <c r="F1971" s="681">
        <v>4.5</v>
      </c>
      <c r="G1971" s="682"/>
      <c r="H1971" s="682">
        <v>150</v>
      </c>
      <c r="I1971" s="682"/>
      <c r="J1971" s="682"/>
      <c r="K1971" s="682"/>
      <c r="L1971" s="683">
        <v>550</v>
      </c>
      <c r="M1971" s="684"/>
      <c r="N1971" s="758">
        <v>2</v>
      </c>
      <c r="O1971" s="991">
        <v>2</v>
      </c>
      <c r="P1971" s="991">
        <f t="shared" si="184"/>
        <v>0</v>
      </c>
      <c r="Q1971" s="787"/>
      <c r="R1971" s="873">
        <v>3473</v>
      </c>
      <c r="S1971" s="760">
        <f t="shared" si="187"/>
        <v>6946</v>
      </c>
      <c r="T1971" s="786"/>
      <c r="U1971" s="960"/>
      <c r="W1971" s="686"/>
    </row>
    <row r="1972" spans="2:23" ht="21" customHeight="1">
      <c r="B1972" s="686" t="s">
        <v>2127</v>
      </c>
      <c r="C1972" s="790" t="s">
        <v>2127</v>
      </c>
      <c r="D1972" s="783" t="s">
        <v>2129</v>
      </c>
      <c r="E1972" s="784" t="s">
        <v>795</v>
      </c>
      <c r="F1972" s="681">
        <v>12</v>
      </c>
      <c r="G1972" s="682"/>
      <c r="H1972" s="682">
        <v>80</v>
      </c>
      <c r="I1972" s="682"/>
      <c r="J1972" s="682"/>
      <c r="K1972" s="682"/>
      <c r="L1972" s="683">
        <v>250</v>
      </c>
      <c r="M1972" s="684"/>
      <c r="N1972" s="758">
        <v>2</v>
      </c>
      <c r="O1972" s="991">
        <v>2</v>
      </c>
      <c r="P1972" s="991">
        <f t="shared" si="184"/>
        <v>0</v>
      </c>
      <c r="Q1972" s="787"/>
      <c r="R1972" s="873">
        <v>2245</v>
      </c>
      <c r="S1972" s="760">
        <f t="shared" si="187"/>
        <v>4490</v>
      </c>
      <c r="T1972" s="786"/>
      <c r="U1972" s="960"/>
      <c r="W1972" s="686"/>
    </row>
    <row r="1973" spans="2:23" ht="21" customHeight="1">
      <c r="B1973" s="686" t="s">
        <v>2127</v>
      </c>
      <c r="C1973" s="790" t="s">
        <v>2127</v>
      </c>
      <c r="D1973" s="783" t="s">
        <v>2129</v>
      </c>
      <c r="E1973" s="784" t="s">
        <v>797</v>
      </c>
      <c r="F1973" s="681">
        <v>80</v>
      </c>
      <c r="G1973" s="682"/>
      <c r="H1973" s="682"/>
      <c r="I1973" s="682"/>
      <c r="J1973" s="682"/>
      <c r="K1973" s="682"/>
      <c r="L1973" s="683">
        <v>45</v>
      </c>
      <c r="M1973" s="684"/>
      <c r="N1973" s="758">
        <v>2</v>
      </c>
      <c r="O1973" s="991">
        <v>2</v>
      </c>
      <c r="P1973" s="991">
        <f t="shared" si="184"/>
        <v>0</v>
      </c>
      <c r="Q1973" s="787"/>
      <c r="R1973" s="873">
        <v>1368</v>
      </c>
      <c r="S1973" s="760">
        <f t="shared" si="187"/>
        <v>2736</v>
      </c>
      <c r="T1973" s="786"/>
      <c r="U1973" s="960"/>
      <c r="W1973" s="686"/>
    </row>
    <row r="1974" spans="2:23" ht="21" customHeight="1">
      <c r="B1974" s="686" t="s">
        <v>2127</v>
      </c>
      <c r="C1974" s="790" t="s">
        <v>2127</v>
      </c>
      <c r="D1974" s="783" t="s">
        <v>2129</v>
      </c>
      <c r="E1974" s="784" t="s">
        <v>802</v>
      </c>
      <c r="F1974" s="681" t="s">
        <v>1529</v>
      </c>
      <c r="G1974" s="682"/>
      <c r="H1974" s="682"/>
      <c r="I1974" s="682"/>
      <c r="J1974" s="682"/>
      <c r="K1974" s="682"/>
      <c r="L1974" s="683"/>
      <c r="M1974" s="684"/>
      <c r="N1974" s="758">
        <v>4</v>
      </c>
      <c r="O1974" s="991">
        <v>4</v>
      </c>
      <c r="P1974" s="991">
        <f t="shared" si="184"/>
        <v>0</v>
      </c>
      <c r="Q1974" s="785"/>
      <c r="R1974" s="873">
        <v>3950</v>
      </c>
      <c r="S1974" s="760">
        <f t="shared" si="187"/>
        <v>15800</v>
      </c>
      <c r="T1974" s="786"/>
      <c r="U1974" s="960"/>
      <c r="W1974" s="686"/>
    </row>
    <row r="1975" spans="2:23" ht="21" customHeight="1">
      <c r="B1975" s="686" t="s">
        <v>2127</v>
      </c>
      <c r="C1975" s="790" t="s">
        <v>2127</v>
      </c>
      <c r="D1975" s="783" t="s">
        <v>2130</v>
      </c>
      <c r="E1975" s="784" t="s">
        <v>795</v>
      </c>
      <c r="F1975" s="681">
        <v>12</v>
      </c>
      <c r="G1975" s="682"/>
      <c r="H1975" s="682">
        <v>90</v>
      </c>
      <c r="I1975" s="682"/>
      <c r="J1975" s="682"/>
      <c r="K1975" s="682"/>
      <c r="L1975" s="683">
        <v>160</v>
      </c>
      <c r="M1975" s="684"/>
      <c r="N1975" s="758">
        <v>2</v>
      </c>
      <c r="O1975" s="991">
        <v>2</v>
      </c>
      <c r="P1975" s="991">
        <f t="shared" si="184"/>
        <v>0</v>
      </c>
      <c r="Q1975" s="785"/>
      <c r="R1975" s="873">
        <v>1616</v>
      </c>
      <c r="S1975" s="760">
        <f t="shared" si="187"/>
        <v>3232</v>
      </c>
      <c r="T1975" s="786"/>
      <c r="U1975" s="960"/>
      <c r="W1975" s="686"/>
    </row>
    <row r="1976" spans="2:23" ht="21" customHeight="1">
      <c r="B1976" s="686" t="s">
        <v>2127</v>
      </c>
      <c r="C1976" s="790" t="s">
        <v>2127</v>
      </c>
      <c r="D1976" s="783" t="s">
        <v>2130</v>
      </c>
      <c r="E1976" s="784" t="s">
        <v>797</v>
      </c>
      <c r="F1976" s="681">
        <v>50</v>
      </c>
      <c r="G1976" s="682"/>
      <c r="H1976" s="682"/>
      <c r="I1976" s="682"/>
      <c r="J1976" s="682"/>
      <c r="K1976" s="682"/>
      <c r="L1976" s="683">
        <v>105</v>
      </c>
      <c r="M1976" s="684"/>
      <c r="N1976" s="758">
        <v>2</v>
      </c>
      <c r="O1976" s="991">
        <v>2</v>
      </c>
      <c r="P1976" s="991">
        <f t="shared" si="184"/>
        <v>0</v>
      </c>
      <c r="Q1976" s="785"/>
      <c r="R1976" s="873">
        <v>3192</v>
      </c>
      <c r="S1976" s="760">
        <f t="shared" si="187"/>
        <v>6384</v>
      </c>
      <c r="T1976" s="786"/>
      <c r="U1976" s="960"/>
      <c r="W1976" s="686"/>
    </row>
    <row r="1977" spans="2:23" ht="21" customHeight="1">
      <c r="B1977" s="686" t="s">
        <v>2127</v>
      </c>
      <c r="C1977" s="790" t="s">
        <v>2127</v>
      </c>
      <c r="D1977" s="783" t="s">
        <v>2130</v>
      </c>
      <c r="E1977" s="784" t="s">
        <v>798</v>
      </c>
      <c r="F1977" s="681" t="s">
        <v>330</v>
      </c>
      <c r="G1977" s="682"/>
      <c r="H1977" s="682" t="s">
        <v>331</v>
      </c>
      <c r="I1977" s="682"/>
      <c r="J1977" s="682" t="s">
        <v>1530</v>
      </c>
      <c r="K1977" s="682"/>
      <c r="L1977" s="683"/>
      <c r="M1977" s="684"/>
      <c r="N1977" s="758">
        <v>4</v>
      </c>
      <c r="O1977" s="991">
        <v>4</v>
      </c>
      <c r="P1977" s="991">
        <f t="shared" si="184"/>
        <v>0</v>
      </c>
      <c r="Q1977" s="787"/>
      <c r="R1977" s="873">
        <v>320</v>
      </c>
      <c r="S1977" s="760">
        <f t="shared" si="187"/>
        <v>1280</v>
      </c>
      <c r="T1977" s="786"/>
      <c r="U1977" s="960"/>
      <c r="W1977" s="686"/>
    </row>
    <row r="1978" spans="2:23" ht="21" customHeight="1">
      <c r="B1978" s="686" t="s">
        <v>2127</v>
      </c>
      <c r="C1978" s="790" t="s">
        <v>2127</v>
      </c>
      <c r="D1978" s="783" t="s">
        <v>2130</v>
      </c>
      <c r="E1978" s="784" t="s">
        <v>798</v>
      </c>
      <c r="F1978" s="681" t="s">
        <v>330</v>
      </c>
      <c r="G1978" s="682"/>
      <c r="H1978" s="682" t="s">
        <v>331</v>
      </c>
      <c r="I1978" s="682"/>
      <c r="J1978" s="682" t="s">
        <v>1531</v>
      </c>
      <c r="K1978" s="682"/>
      <c r="L1978" s="683"/>
      <c r="M1978" s="684"/>
      <c r="N1978" s="758">
        <v>4</v>
      </c>
      <c r="O1978" s="991">
        <v>4</v>
      </c>
      <c r="P1978" s="991">
        <f t="shared" si="184"/>
        <v>0</v>
      </c>
      <c r="Q1978" s="787"/>
      <c r="R1978" s="873">
        <v>277</v>
      </c>
      <c r="S1978" s="760">
        <f t="shared" si="187"/>
        <v>1108</v>
      </c>
      <c r="T1978" s="786"/>
      <c r="U1978" s="960"/>
      <c r="W1978" s="686"/>
    </row>
    <row r="1979" spans="2:23" ht="21" customHeight="1">
      <c r="B1979" s="686" t="s">
        <v>2127</v>
      </c>
      <c r="C1979" s="790" t="s">
        <v>2127</v>
      </c>
      <c r="D1979" s="783" t="s">
        <v>2131</v>
      </c>
      <c r="E1979" s="784" t="s">
        <v>795</v>
      </c>
      <c r="F1979" s="681">
        <v>12</v>
      </c>
      <c r="G1979" s="682"/>
      <c r="H1979" s="682">
        <v>60</v>
      </c>
      <c r="I1979" s="682"/>
      <c r="J1979" s="682"/>
      <c r="K1979" s="682"/>
      <c r="L1979" s="683">
        <v>100</v>
      </c>
      <c r="M1979" s="684"/>
      <c r="N1979" s="758">
        <v>4</v>
      </c>
      <c r="O1979" s="991">
        <v>4</v>
      </c>
      <c r="P1979" s="991">
        <f t="shared" si="184"/>
        <v>0</v>
      </c>
      <c r="Q1979" s="785"/>
      <c r="R1979" s="873">
        <v>673</v>
      </c>
      <c r="S1979" s="760">
        <f t="shared" si="187"/>
        <v>2692</v>
      </c>
      <c r="T1979" s="791"/>
      <c r="U1979" s="960"/>
      <c r="W1979" s="686"/>
    </row>
    <row r="1980" spans="2:23" ht="21" customHeight="1">
      <c r="B1980" s="686" t="s">
        <v>2127</v>
      </c>
      <c r="C1980" s="790" t="s">
        <v>2127</v>
      </c>
      <c r="D1980" s="783" t="s">
        <v>2131</v>
      </c>
      <c r="E1980" s="784" t="s">
        <v>797</v>
      </c>
      <c r="F1980" s="681">
        <v>60</v>
      </c>
      <c r="G1980" s="682"/>
      <c r="H1980" s="682"/>
      <c r="I1980" s="682"/>
      <c r="J1980" s="682"/>
      <c r="K1980" s="682"/>
      <c r="L1980" s="683">
        <v>40</v>
      </c>
      <c r="M1980" s="684"/>
      <c r="N1980" s="758">
        <v>4</v>
      </c>
      <c r="O1980" s="991">
        <v>4</v>
      </c>
      <c r="P1980" s="991">
        <f t="shared" si="184"/>
        <v>0</v>
      </c>
      <c r="Q1980" s="787"/>
      <c r="R1980" s="873">
        <v>1753</v>
      </c>
      <c r="S1980" s="760">
        <f t="shared" si="187"/>
        <v>7012</v>
      </c>
      <c r="T1980" s="786"/>
      <c r="U1980" s="960"/>
      <c r="W1980" s="686"/>
    </row>
    <row r="1981" spans="2:23" ht="21" customHeight="1">
      <c r="B1981" s="686" t="s">
        <v>2127</v>
      </c>
      <c r="C1981" s="790" t="s">
        <v>2127</v>
      </c>
      <c r="D1981" s="783" t="s">
        <v>2131</v>
      </c>
      <c r="E1981" s="784" t="s">
        <v>807</v>
      </c>
      <c r="F1981" s="681" t="s">
        <v>338</v>
      </c>
      <c r="G1981" s="682"/>
      <c r="H1981" s="682"/>
      <c r="I1981" s="682"/>
      <c r="J1981" s="682"/>
      <c r="K1981" s="682"/>
      <c r="L1981" s="683">
        <v>12</v>
      </c>
      <c r="M1981" s="684"/>
      <c r="N1981" s="758">
        <f>N1979*2</f>
        <v>8</v>
      </c>
      <c r="O1981" s="991">
        <v>8</v>
      </c>
      <c r="P1981" s="991">
        <f t="shared" si="184"/>
        <v>0</v>
      </c>
      <c r="Q1981" s="785"/>
      <c r="R1981" s="873">
        <v>784</v>
      </c>
      <c r="S1981" s="760">
        <f t="shared" si="187"/>
        <v>6272</v>
      </c>
      <c r="T1981" s="786"/>
      <c r="U1981" s="960"/>
      <c r="W1981" s="686"/>
    </row>
    <row r="1982" spans="2:23" ht="21" customHeight="1">
      <c r="B1982" s="686" t="s">
        <v>2127</v>
      </c>
      <c r="C1982" s="790" t="s">
        <v>2127</v>
      </c>
      <c r="D1982" s="783" t="s">
        <v>2132</v>
      </c>
      <c r="E1982" s="784" t="s">
        <v>795</v>
      </c>
      <c r="F1982" s="681">
        <v>12</v>
      </c>
      <c r="G1982" s="682"/>
      <c r="H1982" s="682">
        <v>90</v>
      </c>
      <c r="I1982" s="682"/>
      <c r="J1982" s="682"/>
      <c r="K1982" s="682"/>
      <c r="L1982" s="683">
        <v>160</v>
      </c>
      <c r="M1982" s="684"/>
      <c r="N1982" s="758">
        <v>2</v>
      </c>
      <c r="O1982" s="991">
        <v>2</v>
      </c>
      <c r="P1982" s="991">
        <f t="shared" si="184"/>
        <v>0</v>
      </c>
      <c r="Q1982" s="785"/>
      <c r="R1982" s="873">
        <v>1616</v>
      </c>
      <c r="S1982" s="760">
        <f t="shared" si="187"/>
        <v>3232</v>
      </c>
      <c r="T1982" s="786"/>
      <c r="U1982" s="960"/>
      <c r="W1982" s="686"/>
    </row>
    <row r="1983" spans="2:23" ht="21" customHeight="1">
      <c r="B1983" s="686" t="s">
        <v>2127</v>
      </c>
      <c r="C1983" s="790" t="s">
        <v>2127</v>
      </c>
      <c r="D1983" s="783" t="s">
        <v>2132</v>
      </c>
      <c r="E1983" s="784" t="s">
        <v>797</v>
      </c>
      <c r="F1983" s="681">
        <v>80</v>
      </c>
      <c r="G1983" s="682"/>
      <c r="H1983" s="682"/>
      <c r="I1983" s="682"/>
      <c r="J1983" s="682"/>
      <c r="K1983" s="682"/>
      <c r="L1983" s="683">
        <v>60</v>
      </c>
      <c r="M1983" s="684"/>
      <c r="N1983" s="758">
        <v>2</v>
      </c>
      <c r="O1983" s="991">
        <v>2</v>
      </c>
      <c r="P1983" s="991">
        <f t="shared" si="184"/>
        <v>0</v>
      </c>
      <c r="Q1983" s="785"/>
      <c r="R1983" s="873">
        <v>1824</v>
      </c>
      <c r="S1983" s="760">
        <f t="shared" si="187"/>
        <v>3648</v>
      </c>
      <c r="T1983" s="786"/>
      <c r="U1983" s="960"/>
      <c r="W1983" s="686"/>
    </row>
    <row r="1984" spans="2:23" ht="21" customHeight="1">
      <c r="B1984" s="686" t="s">
        <v>2127</v>
      </c>
      <c r="C1984" s="790" t="s">
        <v>2127</v>
      </c>
      <c r="D1984" s="783" t="s">
        <v>2132</v>
      </c>
      <c r="E1984" s="784" t="s">
        <v>802</v>
      </c>
      <c r="F1984" s="681" t="s">
        <v>1529</v>
      </c>
      <c r="G1984" s="682"/>
      <c r="H1984" s="682"/>
      <c r="I1984" s="682"/>
      <c r="J1984" s="682"/>
      <c r="K1984" s="682"/>
      <c r="L1984" s="683"/>
      <c r="M1984" s="684"/>
      <c r="N1984" s="758">
        <v>4</v>
      </c>
      <c r="O1984" s="991">
        <v>4</v>
      </c>
      <c r="P1984" s="991">
        <f t="shared" si="184"/>
        <v>0</v>
      </c>
      <c r="Q1984" s="787"/>
      <c r="R1984" s="873">
        <v>3950</v>
      </c>
      <c r="S1984" s="760">
        <f t="shared" si="187"/>
        <v>15800</v>
      </c>
      <c r="T1984" s="786"/>
      <c r="U1984" s="960"/>
      <c r="W1984" s="686"/>
    </row>
    <row r="1985" spans="2:23" ht="21" customHeight="1">
      <c r="B1985" s="686" t="s">
        <v>2127</v>
      </c>
      <c r="C1985" s="790" t="s">
        <v>2127</v>
      </c>
      <c r="D1985" s="783" t="s">
        <v>2132</v>
      </c>
      <c r="E1985" s="784" t="s">
        <v>798</v>
      </c>
      <c r="F1985" s="681" t="s">
        <v>330</v>
      </c>
      <c r="G1985" s="682"/>
      <c r="H1985" s="682" t="s">
        <v>331</v>
      </c>
      <c r="I1985" s="682"/>
      <c r="J1985" s="682" t="s">
        <v>1530</v>
      </c>
      <c r="K1985" s="682"/>
      <c r="L1985" s="683"/>
      <c r="M1985" s="684"/>
      <c r="N1985" s="758">
        <v>4</v>
      </c>
      <c r="O1985" s="991">
        <v>4</v>
      </c>
      <c r="P1985" s="991">
        <f t="shared" si="184"/>
        <v>0</v>
      </c>
      <c r="Q1985" s="787"/>
      <c r="R1985" s="873">
        <v>320</v>
      </c>
      <c r="S1985" s="760">
        <f t="shared" si="187"/>
        <v>1280</v>
      </c>
      <c r="T1985" s="786"/>
      <c r="U1985" s="960"/>
      <c r="W1985" s="686"/>
    </row>
    <row r="1986" spans="2:23" ht="21" customHeight="1">
      <c r="B1986" s="686" t="s">
        <v>2127</v>
      </c>
      <c r="C1986" s="790" t="s">
        <v>2127</v>
      </c>
      <c r="D1986" s="783" t="s">
        <v>2133</v>
      </c>
      <c r="E1986" s="784" t="s">
        <v>797</v>
      </c>
      <c r="F1986" s="681">
        <v>80</v>
      </c>
      <c r="G1986" s="682"/>
      <c r="H1986" s="682"/>
      <c r="I1986" s="682"/>
      <c r="J1986" s="682"/>
      <c r="K1986" s="682"/>
      <c r="L1986" s="683">
        <v>60</v>
      </c>
      <c r="M1986" s="684"/>
      <c r="N1986" s="758">
        <v>2</v>
      </c>
      <c r="O1986" s="991">
        <v>2</v>
      </c>
      <c r="P1986" s="991">
        <f t="shared" si="184"/>
        <v>0</v>
      </c>
      <c r="Q1986" s="787"/>
      <c r="R1986" s="873">
        <v>1824</v>
      </c>
      <c r="S1986" s="760">
        <f t="shared" si="187"/>
        <v>3648</v>
      </c>
      <c r="T1986" s="786"/>
      <c r="U1986" s="960"/>
      <c r="W1986" s="686"/>
    </row>
    <row r="1987" spans="2:23" ht="21" customHeight="1">
      <c r="B1987" s="686" t="s">
        <v>2127</v>
      </c>
      <c r="C1987" s="790" t="s">
        <v>2127</v>
      </c>
      <c r="D1987" s="783" t="s">
        <v>2134</v>
      </c>
      <c r="E1987" s="784" t="s">
        <v>795</v>
      </c>
      <c r="F1987" s="681">
        <v>16</v>
      </c>
      <c r="G1987" s="682"/>
      <c r="H1987" s="682">
        <v>60</v>
      </c>
      <c r="I1987" s="682"/>
      <c r="J1987" s="682"/>
      <c r="K1987" s="682"/>
      <c r="L1987" s="683">
        <v>350</v>
      </c>
      <c r="M1987" s="684"/>
      <c r="N1987" s="758">
        <v>2</v>
      </c>
      <c r="O1987" s="991">
        <v>2</v>
      </c>
      <c r="P1987" s="991">
        <f t="shared" si="184"/>
        <v>0</v>
      </c>
      <c r="Q1987" s="787"/>
      <c r="R1987" s="873">
        <v>3143</v>
      </c>
      <c r="S1987" s="760">
        <f t="shared" si="187"/>
        <v>6286</v>
      </c>
      <c r="T1987" s="786"/>
      <c r="U1987" s="960"/>
      <c r="W1987" s="686"/>
    </row>
    <row r="1988" spans="2:23" ht="21" customHeight="1">
      <c r="B1988" s="686" t="s">
        <v>2127</v>
      </c>
      <c r="C1988" s="790" t="s">
        <v>2127</v>
      </c>
      <c r="D1988" s="783" t="s">
        <v>2134</v>
      </c>
      <c r="E1988" s="784" t="s">
        <v>797</v>
      </c>
      <c r="F1988" s="681">
        <v>90</v>
      </c>
      <c r="G1988" s="682"/>
      <c r="H1988" s="682"/>
      <c r="I1988" s="682"/>
      <c r="J1988" s="682"/>
      <c r="K1988" s="682"/>
      <c r="L1988" s="683">
        <v>50</v>
      </c>
      <c r="M1988" s="684"/>
      <c r="N1988" s="758">
        <v>2</v>
      </c>
      <c r="O1988" s="991">
        <v>2</v>
      </c>
      <c r="P1988" s="991">
        <f t="shared" si="184"/>
        <v>0</v>
      </c>
      <c r="Q1988" s="785"/>
      <c r="R1988" s="873">
        <v>4925</v>
      </c>
      <c r="S1988" s="760">
        <f t="shared" si="187"/>
        <v>9850</v>
      </c>
      <c r="T1988" s="786"/>
      <c r="U1988" s="960"/>
      <c r="W1988" s="686"/>
    </row>
    <row r="1989" spans="2:23" ht="21" customHeight="1">
      <c r="B1989" s="686" t="s">
        <v>2127</v>
      </c>
      <c r="C1989" s="790" t="s">
        <v>2127</v>
      </c>
      <c r="D1989" s="783" t="s">
        <v>2134</v>
      </c>
      <c r="E1989" s="784" t="s">
        <v>802</v>
      </c>
      <c r="F1989" s="681" t="s">
        <v>1532</v>
      </c>
      <c r="G1989" s="682"/>
      <c r="H1989" s="682"/>
      <c r="I1989" s="682"/>
      <c r="J1989" s="682"/>
      <c r="K1989" s="682"/>
      <c r="L1989" s="683"/>
      <c r="M1989" s="684"/>
      <c r="N1989" s="758">
        <v>4</v>
      </c>
      <c r="O1989" s="991">
        <v>4</v>
      </c>
      <c r="P1989" s="991">
        <f t="shared" ref="P1989:P2006" si="188">N1989-O1989</f>
        <v>0</v>
      </c>
      <c r="Q1989" s="785"/>
      <c r="R1989" s="873">
        <v>2075</v>
      </c>
      <c r="S1989" s="760">
        <f t="shared" si="187"/>
        <v>8300</v>
      </c>
      <c r="T1989" s="786"/>
      <c r="U1989" s="960"/>
      <c r="W1989" s="686"/>
    </row>
    <row r="1990" spans="2:23" ht="21" customHeight="1">
      <c r="B1990" s="686" t="s">
        <v>2127</v>
      </c>
      <c r="C1990" s="790" t="s">
        <v>2127</v>
      </c>
      <c r="D1990" s="783" t="s">
        <v>2134</v>
      </c>
      <c r="E1990" s="784" t="s">
        <v>2135</v>
      </c>
      <c r="F1990" s="681" t="s">
        <v>634</v>
      </c>
      <c r="G1990" s="682"/>
      <c r="H1990" s="682"/>
      <c r="I1990" s="682"/>
      <c r="J1990" s="682"/>
      <c r="K1990" s="682"/>
      <c r="L1990" s="683"/>
      <c r="M1990" s="684"/>
      <c r="N1990" s="758">
        <v>2</v>
      </c>
      <c r="O1990" s="991">
        <v>2</v>
      </c>
      <c r="P1990" s="991">
        <f t="shared" si="188"/>
        <v>0</v>
      </c>
      <c r="Q1990" s="787"/>
      <c r="R1990" s="873">
        <v>13343</v>
      </c>
      <c r="S1990" s="760">
        <f t="shared" si="187"/>
        <v>26686</v>
      </c>
      <c r="T1990" s="786"/>
      <c r="U1990" s="960"/>
      <c r="W1990" s="686"/>
    </row>
    <row r="1991" spans="2:23" ht="21" customHeight="1">
      <c r="B1991" s="686" t="s">
        <v>2127</v>
      </c>
      <c r="C1991" s="790" t="s">
        <v>2127</v>
      </c>
      <c r="D1991" s="783" t="s">
        <v>2136</v>
      </c>
      <c r="E1991" s="784" t="s">
        <v>795</v>
      </c>
      <c r="F1991" s="681">
        <v>12</v>
      </c>
      <c r="G1991" s="682"/>
      <c r="H1991" s="682">
        <v>115</v>
      </c>
      <c r="I1991" s="682"/>
      <c r="J1991" s="682"/>
      <c r="K1991" s="682"/>
      <c r="L1991" s="683">
        <v>160</v>
      </c>
      <c r="M1991" s="684"/>
      <c r="N1991" s="758">
        <v>2</v>
      </c>
      <c r="O1991" s="991">
        <v>2</v>
      </c>
      <c r="P1991" s="991">
        <f t="shared" si="188"/>
        <v>0</v>
      </c>
      <c r="Q1991" s="787"/>
      <c r="R1991" s="873">
        <v>2065</v>
      </c>
      <c r="S1991" s="760">
        <f t="shared" si="187"/>
        <v>4130</v>
      </c>
      <c r="T1991" s="786"/>
      <c r="U1991" s="960"/>
      <c r="W1991" s="686"/>
    </row>
    <row r="1992" spans="2:23" ht="21" customHeight="1">
      <c r="B1992" s="686" t="s">
        <v>2127</v>
      </c>
      <c r="C1992" s="790" t="s">
        <v>2127</v>
      </c>
      <c r="D1992" s="783" t="s">
        <v>2136</v>
      </c>
      <c r="E1992" s="784" t="s">
        <v>797</v>
      </c>
      <c r="F1992" s="681">
        <v>50</v>
      </c>
      <c r="G1992" s="682"/>
      <c r="H1992" s="682"/>
      <c r="I1992" s="682"/>
      <c r="J1992" s="682"/>
      <c r="K1992" s="682"/>
      <c r="L1992" s="683">
        <v>90</v>
      </c>
      <c r="M1992" s="684"/>
      <c r="N1992" s="758">
        <v>2</v>
      </c>
      <c r="O1992" s="991">
        <v>2</v>
      </c>
      <c r="P1992" s="991">
        <f t="shared" si="188"/>
        <v>0</v>
      </c>
      <c r="Q1992" s="787"/>
      <c r="R1992" s="873">
        <v>2736</v>
      </c>
      <c r="S1992" s="760">
        <f t="shared" si="187"/>
        <v>5472</v>
      </c>
      <c r="T1992" s="786"/>
      <c r="U1992" s="960"/>
      <c r="W1992" s="686"/>
    </row>
    <row r="1993" spans="2:23" ht="21" customHeight="1">
      <c r="B1993" s="686" t="s">
        <v>2127</v>
      </c>
      <c r="C1993" s="790" t="s">
        <v>2127</v>
      </c>
      <c r="D1993" s="783" t="s">
        <v>2136</v>
      </c>
      <c r="E1993" s="784" t="s">
        <v>798</v>
      </c>
      <c r="F1993" s="681" t="s">
        <v>338</v>
      </c>
      <c r="G1993" s="682"/>
      <c r="H1993" s="682" t="s">
        <v>331</v>
      </c>
      <c r="I1993" s="682"/>
      <c r="J1993" s="682" t="s">
        <v>1530</v>
      </c>
      <c r="K1993" s="682"/>
      <c r="L1993" s="683"/>
      <c r="M1993" s="684"/>
      <c r="N1993" s="758">
        <v>8</v>
      </c>
      <c r="O1993" s="991">
        <v>8</v>
      </c>
      <c r="P1993" s="991">
        <f t="shared" si="188"/>
        <v>0</v>
      </c>
      <c r="Q1993" s="787"/>
      <c r="R1993" s="873">
        <v>291</v>
      </c>
      <c r="S1993" s="760">
        <f t="shared" si="187"/>
        <v>2328</v>
      </c>
      <c r="T1993" s="786"/>
      <c r="U1993" s="960"/>
      <c r="W1993" s="686"/>
    </row>
    <row r="1994" spans="2:23" ht="21" customHeight="1">
      <c r="B1994" s="686" t="s">
        <v>2127</v>
      </c>
      <c r="C1994" s="790" t="s">
        <v>2127</v>
      </c>
      <c r="D1994" s="783" t="s">
        <v>1835</v>
      </c>
      <c r="E1994" s="784" t="s">
        <v>795</v>
      </c>
      <c r="F1994" s="681">
        <v>16</v>
      </c>
      <c r="G1994" s="682"/>
      <c r="H1994" s="682">
        <v>160</v>
      </c>
      <c r="I1994" s="682"/>
      <c r="J1994" s="682"/>
      <c r="K1994" s="682"/>
      <c r="L1994" s="683">
        <v>160</v>
      </c>
      <c r="M1994" s="684"/>
      <c r="N1994" s="758">
        <v>2</v>
      </c>
      <c r="O1994" s="991">
        <v>2</v>
      </c>
      <c r="P1994" s="991">
        <f t="shared" si="188"/>
        <v>0</v>
      </c>
      <c r="Q1994" s="787"/>
      <c r="R1994" s="873">
        <v>3831</v>
      </c>
      <c r="S1994" s="760">
        <f t="shared" si="187"/>
        <v>7662</v>
      </c>
      <c r="T1994" s="786"/>
      <c r="U1994" s="960"/>
      <c r="W1994" s="686"/>
    </row>
    <row r="1995" spans="2:23" ht="21" customHeight="1">
      <c r="B1995" s="686" t="s">
        <v>2127</v>
      </c>
      <c r="C1995" s="790" t="s">
        <v>2127</v>
      </c>
      <c r="D1995" s="783" t="s">
        <v>1835</v>
      </c>
      <c r="E1995" s="784" t="s">
        <v>797</v>
      </c>
      <c r="F1995" s="681">
        <v>80</v>
      </c>
      <c r="G1995" s="682"/>
      <c r="H1995" s="682"/>
      <c r="I1995" s="682"/>
      <c r="J1995" s="682"/>
      <c r="K1995" s="682"/>
      <c r="L1995" s="683">
        <v>35</v>
      </c>
      <c r="M1995" s="684"/>
      <c r="N1995" s="758">
        <v>2</v>
      </c>
      <c r="O1995" s="991">
        <v>2</v>
      </c>
      <c r="P1995" s="991">
        <f t="shared" si="188"/>
        <v>0</v>
      </c>
      <c r="Q1995" s="787"/>
      <c r="R1995" s="873">
        <v>1064</v>
      </c>
      <c r="S1995" s="760">
        <f t="shared" si="187"/>
        <v>2128</v>
      </c>
      <c r="T1995" s="786"/>
      <c r="U1995" s="960"/>
      <c r="W1995" s="686"/>
    </row>
    <row r="1996" spans="2:23" ht="21" customHeight="1">
      <c r="B1996" s="686" t="s">
        <v>2127</v>
      </c>
      <c r="C1996" s="790" t="s">
        <v>2127</v>
      </c>
      <c r="D1996" s="783" t="s">
        <v>1835</v>
      </c>
      <c r="E1996" s="784" t="s">
        <v>807</v>
      </c>
      <c r="F1996" s="681" t="s">
        <v>330</v>
      </c>
      <c r="G1996" s="682"/>
      <c r="H1996" s="682"/>
      <c r="I1996" s="682"/>
      <c r="J1996" s="682"/>
      <c r="K1996" s="682"/>
      <c r="L1996" s="683">
        <v>12</v>
      </c>
      <c r="M1996" s="684"/>
      <c r="N1996" s="758">
        <v>6</v>
      </c>
      <c r="O1996" s="991">
        <v>6</v>
      </c>
      <c r="P1996" s="991">
        <f t="shared" si="188"/>
        <v>0</v>
      </c>
      <c r="Q1996" s="785"/>
      <c r="R1996" s="873">
        <v>809</v>
      </c>
      <c r="S1996" s="760">
        <f t="shared" si="187"/>
        <v>4854</v>
      </c>
      <c r="T1996" s="786"/>
      <c r="U1996" s="960"/>
      <c r="W1996" s="686"/>
    </row>
    <row r="1997" spans="2:23" ht="21" customHeight="1">
      <c r="B1997" s="686" t="s">
        <v>2127</v>
      </c>
      <c r="C1997" s="790" t="s">
        <v>2127</v>
      </c>
      <c r="D1997" s="783" t="s">
        <v>2137</v>
      </c>
      <c r="E1997" s="784" t="s">
        <v>821</v>
      </c>
      <c r="F1997" s="681">
        <v>22</v>
      </c>
      <c r="G1997" s="682"/>
      <c r="H1997" s="682"/>
      <c r="I1997" s="682"/>
      <c r="J1997" s="682"/>
      <c r="K1997" s="682"/>
      <c r="L1997" s="683">
        <v>1610</v>
      </c>
      <c r="M1997" s="684"/>
      <c r="N1997" s="758">
        <v>2</v>
      </c>
      <c r="O1997" s="991">
        <v>2</v>
      </c>
      <c r="P1997" s="991">
        <f t="shared" si="188"/>
        <v>0</v>
      </c>
      <c r="Q1997" s="785"/>
      <c r="R1997" s="873">
        <v>14489</v>
      </c>
      <c r="S1997" s="760">
        <f t="shared" si="187"/>
        <v>28978</v>
      </c>
      <c r="T1997" s="786"/>
      <c r="U1997" s="960"/>
      <c r="W1997" s="686"/>
    </row>
    <row r="1998" spans="2:23" ht="21" customHeight="1">
      <c r="B1998" s="686" t="s">
        <v>2127</v>
      </c>
      <c r="C1998" s="790" t="s">
        <v>2127</v>
      </c>
      <c r="D1998" s="783" t="s">
        <v>2137</v>
      </c>
      <c r="E1998" s="784" t="s">
        <v>2114</v>
      </c>
      <c r="F1998" s="681" t="s">
        <v>359</v>
      </c>
      <c r="G1998" s="682"/>
      <c r="H1998" s="682"/>
      <c r="I1998" s="682"/>
      <c r="J1998" s="682"/>
      <c r="K1998" s="682"/>
      <c r="L1998" s="683"/>
      <c r="M1998" s="684"/>
      <c r="N1998" s="758">
        <v>4</v>
      </c>
      <c r="O1998" s="991">
        <v>4</v>
      </c>
      <c r="P1998" s="991">
        <f t="shared" si="188"/>
        <v>0</v>
      </c>
      <c r="Q1998" s="787"/>
      <c r="R1998" s="873">
        <v>9211</v>
      </c>
      <c r="S1998" s="760">
        <f t="shared" si="187"/>
        <v>36844</v>
      </c>
      <c r="T1998" s="786"/>
      <c r="U1998" s="960"/>
      <c r="W1998" s="686"/>
    </row>
    <row r="1999" spans="2:23" ht="21" customHeight="1">
      <c r="B1999" s="686" t="s">
        <v>2127</v>
      </c>
      <c r="C1999" s="790" t="s">
        <v>2127</v>
      </c>
      <c r="D1999" s="783" t="s">
        <v>2137</v>
      </c>
      <c r="E1999" s="784" t="s">
        <v>821</v>
      </c>
      <c r="F1999" s="681">
        <v>22</v>
      </c>
      <c r="G1999" s="682"/>
      <c r="H1999" s="682"/>
      <c r="I1999" s="682"/>
      <c r="J1999" s="682"/>
      <c r="K1999" s="682"/>
      <c r="L1999" s="683">
        <v>740</v>
      </c>
      <c r="M1999" s="684"/>
      <c r="N1999" s="758">
        <v>2</v>
      </c>
      <c r="O1999" s="991">
        <v>2</v>
      </c>
      <c r="P1999" s="991">
        <f t="shared" si="188"/>
        <v>0</v>
      </c>
      <c r="Q1999" s="787"/>
      <c r="R1999" s="873">
        <v>6660</v>
      </c>
      <c r="S1999" s="760">
        <f t="shared" si="187"/>
        <v>13320</v>
      </c>
      <c r="T1999" s="786"/>
      <c r="U1999" s="960"/>
      <c r="W1999" s="686"/>
    </row>
    <row r="2000" spans="2:23" ht="21" customHeight="1">
      <c r="B2000" s="686" t="s">
        <v>2127</v>
      </c>
      <c r="C2000" s="790" t="s">
        <v>2127</v>
      </c>
      <c r="D2000" s="783" t="s">
        <v>2137</v>
      </c>
      <c r="E2000" s="784" t="s">
        <v>2114</v>
      </c>
      <c r="F2000" s="681" t="s">
        <v>359</v>
      </c>
      <c r="G2000" s="682"/>
      <c r="H2000" s="682"/>
      <c r="I2000" s="682"/>
      <c r="J2000" s="682"/>
      <c r="K2000" s="682"/>
      <c r="L2000" s="683"/>
      <c r="M2000" s="684"/>
      <c r="N2000" s="758">
        <v>4</v>
      </c>
      <c r="O2000" s="991">
        <v>4</v>
      </c>
      <c r="P2000" s="991">
        <f t="shared" si="188"/>
        <v>0</v>
      </c>
      <c r="Q2000" s="787"/>
      <c r="R2000" s="873">
        <v>9211</v>
      </c>
      <c r="S2000" s="760">
        <f t="shared" si="187"/>
        <v>36844</v>
      </c>
      <c r="T2000" s="786"/>
      <c r="U2000" s="960"/>
      <c r="W2000" s="686"/>
    </row>
    <row r="2001" spans="1:23" ht="21" customHeight="1">
      <c r="B2001" s="686" t="s">
        <v>2127</v>
      </c>
      <c r="C2001" s="790" t="s">
        <v>2127</v>
      </c>
      <c r="D2001" s="783" t="s">
        <v>2137</v>
      </c>
      <c r="E2001" s="784" t="s">
        <v>821</v>
      </c>
      <c r="F2001" s="681">
        <v>13</v>
      </c>
      <c r="G2001" s="682"/>
      <c r="H2001" s="682"/>
      <c r="I2001" s="682"/>
      <c r="J2001" s="682"/>
      <c r="K2001" s="682"/>
      <c r="L2001" s="683">
        <v>145</v>
      </c>
      <c r="M2001" s="684"/>
      <c r="N2001" s="758">
        <v>2</v>
      </c>
      <c r="O2001" s="991">
        <v>2</v>
      </c>
      <c r="P2001" s="991">
        <f t="shared" si="188"/>
        <v>0</v>
      </c>
      <c r="Q2001" s="787"/>
      <c r="R2001" s="873">
        <v>434</v>
      </c>
      <c r="S2001" s="760">
        <f t="shared" si="187"/>
        <v>868</v>
      </c>
      <c r="T2001" s="786"/>
      <c r="U2001" s="960"/>
      <c r="W2001" s="686"/>
    </row>
    <row r="2002" spans="1:23" ht="21" customHeight="1">
      <c r="B2002" s="686" t="s">
        <v>2127</v>
      </c>
      <c r="C2002" s="790" t="s">
        <v>2127</v>
      </c>
      <c r="D2002" s="783" t="s">
        <v>2137</v>
      </c>
      <c r="E2002" s="784" t="s">
        <v>2114</v>
      </c>
      <c r="F2002" s="681" t="s">
        <v>472</v>
      </c>
      <c r="G2002" s="682"/>
      <c r="H2002" s="682"/>
      <c r="I2002" s="682"/>
      <c r="J2002" s="682"/>
      <c r="K2002" s="682"/>
      <c r="L2002" s="683"/>
      <c r="M2002" s="684"/>
      <c r="N2002" s="758">
        <v>4</v>
      </c>
      <c r="O2002" s="991">
        <v>4</v>
      </c>
      <c r="P2002" s="991">
        <f t="shared" si="188"/>
        <v>0</v>
      </c>
      <c r="Q2002" s="785"/>
      <c r="R2002" s="873">
        <v>5937</v>
      </c>
      <c r="S2002" s="760">
        <f t="shared" si="187"/>
        <v>23748</v>
      </c>
      <c r="T2002" s="786"/>
      <c r="U2002" s="960"/>
      <c r="W2002" s="686"/>
    </row>
    <row r="2003" spans="1:23" ht="21" customHeight="1">
      <c r="B2003" s="686" t="s">
        <v>2127</v>
      </c>
      <c r="C2003" s="790" t="s">
        <v>2127</v>
      </c>
      <c r="D2003" s="783" t="s">
        <v>2138</v>
      </c>
      <c r="E2003" s="784" t="s">
        <v>2139</v>
      </c>
      <c r="F2003" s="681">
        <v>16</v>
      </c>
      <c r="G2003" s="682"/>
      <c r="H2003" s="682"/>
      <c r="I2003" s="682"/>
      <c r="J2003" s="682"/>
      <c r="K2003" s="682"/>
      <c r="L2003" s="683"/>
      <c r="M2003" s="684"/>
      <c r="N2003" s="758">
        <v>12</v>
      </c>
      <c r="O2003" s="991">
        <v>12</v>
      </c>
      <c r="P2003" s="991">
        <f t="shared" si="188"/>
        <v>0</v>
      </c>
      <c r="Q2003" s="785"/>
      <c r="R2003" s="873">
        <v>17849</v>
      </c>
      <c r="S2003" s="760">
        <f t="shared" si="187"/>
        <v>214188</v>
      </c>
      <c r="T2003" s="786"/>
      <c r="U2003" s="960"/>
      <c r="W2003" s="686"/>
    </row>
    <row r="2004" spans="1:23" ht="21" customHeight="1">
      <c r="B2004" s="686" t="s">
        <v>2127</v>
      </c>
      <c r="C2004" s="790" t="s">
        <v>2127</v>
      </c>
      <c r="D2004" s="783" t="s">
        <v>2138</v>
      </c>
      <c r="E2004" s="784" t="s">
        <v>2140</v>
      </c>
      <c r="F2004" s="681" t="s">
        <v>1533</v>
      </c>
      <c r="G2004" s="682"/>
      <c r="H2004" s="682"/>
      <c r="I2004" s="682"/>
      <c r="J2004" s="682"/>
      <c r="K2004" s="682"/>
      <c r="L2004" s="683"/>
      <c r="M2004" s="684"/>
      <c r="N2004" s="758">
        <v>2</v>
      </c>
      <c r="O2004" s="991">
        <v>2</v>
      </c>
      <c r="P2004" s="991">
        <f t="shared" si="188"/>
        <v>0</v>
      </c>
      <c r="Q2004" s="785"/>
      <c r="R2004" s="873">
        <v>67872</v>
      </c>
      <c r="S2004" s="760">
        <f t="shared" si="187"/>
        <v>135744</v>
      </c>
      <c r="T2004" s="791"/>
      <c r="U2004" s="960"/>
      <c r="W2004" s="686"/>
    </row>
    <row r="2005" spans="1:23" ht="21" customHeight="1">
      <c r="B2005" s="686" t="s">
        <v>2127</v>
      </c>
      <c r="C2005" s="790" t="s">
        <v>2127</v>
      </c>
      <c r="D2005" s="783" t="s">
        <v>2138</v>
      </c>
      <c r="E2005" s="784" t="s">
        <v>798</v>
      </c>
      <c r="F2005" s="681" t="s">
        <v>1534</v>
      </c>
      <c r="G2005" s="682"/>
      <c r="H2005" s="682"/>
      <c r="I2005" s="682"/>
      <c r="J2005" s="682"/>
      <c r="K2005" s="682"/>
      <c r="L2005" s="683"/>
      <c r="M2005" s="684"/>
      <c r="N2005" s="758">
        <v>24</v>
      </c>
      <c r="O2005" s="991">
        <v>24</v>
      </c>
      <c r="P2005" s="991">
        <f t="shared" si="188"/>
        <v>0</v>
      </c>
      <c r="Q2005" s="787"/>
      <c r="R2005" s="873">
        <v>74</v>
      </c>
      <c r="S2005" s="760">
        <f t="shared" si="187"/>
        <v>1776</v>
      </c>
      <c r="T2005" s="786"/>
      <c r="U2005" s="960"/>
      <c r="W2005" s="686"/>
    </row>
    <row r="2006" spans="1:23" ht="21" customHeight="1">
      <c r="B2006" s="686" t="s">
        <v>2127</v>
      </c>
      <c r="C2006" s="790" t="s">
        <v>2127</v>
      </c>
      <c r="D2006" s="783" t="s">
        <v>2138</v>
      </c>
      <c r="E2006" s="784" t="s">
        <v>810</v>
      </c>
      <c r="F2006" s="681" t="s">
        <v>1535</v>
      </c>
      <c r="G2006" s="682"/>
      <c r="H2006" s="682"/>
      <c r="I2006" s="682"/>
      <c r="J2006" s="682"/>
      <c r="K2006" s="682"/>
      <c r="L2006" s="683"/>
      <c r="M2006" s="684"/>
      <c r="N2006" s="758">
        <v>20</v>
      </c>
      <c r="O2006" s="991">
        <v>20</v>
      </c>
      <c r="P2006" s="991">
        <f t="shared" si="188"/>
        <v>0</v>
      </c>
      <c r="Q2006" s="787"/>
      <c r="R2006" s="873">
        <v>64</v>
      </c>
      <c r="S2006" s="760">
        <f t="shared" si="187"/>
        <v>1280</v>
      </c>
      <c r="T2006" s="786"/>
      <c r="U2006" s="960"/>
      <c r="W2006" s="686"/>
    </row>
    <row r="2007" spans="1:23" ht="21" customHeight="1">
      <c r="C2007" s="790" t="s">
        <v>2351</v>
      </c>
      <c r="D2007" s="783" t="s">
        <v>1585</v>
      </c>
      <c r="E2007" s="784" t="s">
        <v>795</v>
      </c>
      <c r="F2007" s="681">
        <v>6</v>
      </c>
      <c r="G2007" s="682"/>
      <c r="H2007" s="682">
        <v>520</v>
      </c>
      <c r="I2007" s="682"/>
      <c r="J2007" s="682"/>
      <c r="K2007" s="682"/>
      <c r="L2007" s="683">
        <v>300</v>
      </c>
      <c r="M2007" s="684"/>
      <c r="N2007" s="758">
        <v>1</v>
      </c>
      <c r="O2007" s="991">
        <v>20</v>
      </c>
      <c r="P2007" s="991">
        <f t="shared" ref="P2007:P2010" si="189">N2007-O2007</f>
        <v>-19</v>
      </c>
      <c r="Q2007" s="787"/>
      <c r="R2007" s="873">
        <v>16453</v>
      </c>
      <c r="S2007" s="760">
        <f t="shared" ref="S2007:S2010" si="190">N2007*R2007</f>
        <v>16453</v>
      </c>
      <c r="T2007" s="786"/>
      <c r="U2007" s="960"/>
      <c r="W2007" s="686"/>
    </row>
    <row r="2008" spans="1:23" ht="21" customHeight="1">
      <c r="C2008" s="790"/>
      <c r="D2008" s="783" t="s">
        <v>808</v>
      </c>
      <c r="E2008" s="784" t="s">
        <v>804</v>
      </c>
      <c r="F2008" s="681" t="s">
        <v>2314</v>
      </c>
      <c r="G2008" s="682"/>
      <c r="H2008" s="682"/>
      <c r="I2008" s="682"/>
      <c r="J2008" s="682" t="s">
        <v>1531</v>
      </c>
      <c r="K2008" s="682"/>
      <c r="L2008" s="683"/>
      <c r="M2008" s="684"/>
      <c r="N2008" s="758">
        <v>4</v>
      </c>
      <c r="O2008" s="991">
        <v>20</v>
      </c>
      <c r="P2008" s="991">
        <f t="shared" si="189"/>
        <v>-16</v>
      </c>
      <c r="Q2008" s="787"/>
      <c r="R2008" s="873">
        <v>114</v>
      </c>
      <c r="S2008" s="760">
        <f t="shared" si="190"/>
        <v>456</v>
      </c>
      <c r="T2008" s="786"/>
      <c r="U2008" s="960"/>
      <c r="W2008" s="686"/>
    </row>
    <row r="2009" spans="1:23" ht="21" customHeight="1">
      <c r="C2009" s="790"/>
      <c r="D2009" s="783" t="s">
        <v>819</v>
      </c>
      <c r="E2009" s="784" t="s">
        <v>2352</v>
      </c>
      <c r="F2009" s="681">
        <v>41</v>
      </c>
      <c r="G2009" s="682"/>
      <c r="H2009" s="682"/>
      <c r="I2009" s="682"/>
      <c r="J2009" s="682"/>
      <c r="K2009" s="682"/>
      <c r="L2009" s="683">
        <v>80</v>
      </c>
      <c r="M2009" s="684"/>
      <c r="N2009" s="758">
        <v>1</v>
      </c>
      <c r="O2009" s="991">
        <v>20</v>
      </c>
      <c r="P2009" s="991">
        <f t="shared" si="189"/>
        <v>-19</v>
      </c>
      <c r="Q2009" s="787"/>
      <c r="R2009" s="873">
        <v>2736</v>
      </c>
      <c r="S2009" s="760">
        <f t="shared" si="190"/>
        <v>2736</v>
      </c>
      <c r="T2009" s="786"/>
      <c r="U2009" s="960"/>
      <c r="W2009" s="686"/>
    </row>
    <row r="2010" spans="1:23" ht="21" customHeight="1">
      <c r="C2010" s="790"/>
      <c r="D2010" s="783" t="s">
        <v>2353</v>
      </c>
      <c r="E2010" s="784" t="s">
        <v>795</v>
      </c>
      <c r="F2010" s="681">
        <v>12</v>
      </c>
      <c r="G2010" s="682"/>
      <c r="H2010" s="682">
        <v>60</v>
      </c>
      <c r="I2010" s="682"/>
      <c r="J2010" s="682"/>
      <c r="K2010" s="682"/>
      <c r="L2010" s="683">
        <v>100</v>
      </c>
      <c r="M2010" s="684"/>
      <c r="N2010" s="758">
        <v>1</v>
      </c>
      <c r="O2010" s="991">
        <v>20</v>
      </c>
      <c r="P2010" s="991">
        <f t="shared" si="189"/>
        <v>-19</v>
      </c>
      <c r="Q2010" s="787"/>
      <c r="R2010" s="873">
        <v>1266</v>
      </c>
      <c r="S2010" s="760">
        <f t="shared" si="190"/>
        <v>1266</v>
      </c>
      <c r="T2010" s="786"/>
      <c r="U2010" s="960"/>
      <c r="W2010" s="686"/>
    </row>
    <row r="2011" spans="1:23" ht="21" customHeight="1">
      <c r="A2011" s="686" t="s">
        <v>2487</v>
      </c>
      <c r="C2011" s="770" t="s">
        <v>2488</v>
      </c>
      <c r="D2011" s="771"/>
      <c r="E2011" s="772"/>
      <c r="F2011" s="681"/>
      <c r="G2011" s="682"/>
      <c r="H2011" s="682"/>
      <c r="I2011" s="682"/>
      <c r="J2011" s="682"/>
      <c r="K2011" s="682"/>
      <c r="L2011" s="683"/>
      <c r="M2011" s="684"/>
      <c r="N2011" s="758"/>
      <c r="O2011" s="991"/>
      <c r="P2011" s="991"/>
      <c r="Q2011" s="773"/>
      <c r="R2011" s="760"/>
      <c r="S2011" s="760">
        <f>TRUNC(SUM(S1085:S2010),0)</f>
        <v>53377569</v>
      </c>
      <c r="T2011" s="684"/>
      <c r="U2011" s="960"/>
    </row>
    <row r="2012" spans="1:23" ht="21" customHeight="1">
      <c r="C2012" s="770"/>
      <c r="D2012" s="771"/>
      <c r="E2012" s="772"/>
      <c r="F2012" s="681"/>
      <c r="G2012" s="682"/>
      <c r="H2012" s="682"/>
      <c r="I2012" s="682"/>
      <c r="J2012" s="682"/>
      <c r="K2012" s="682"/>
      <c r="L2012" s="683"/>
      <c r="M2012" s="684"/>
      <c r="N2012" s="758"/>
      <c r="O2012" s="991"/>
      <c r="P2012" s="991"/>
      <c r="Q2012" s="773"/>
      <c r="R2012" s="760"/>
      <c r="S2012" s="760"/>
      <c r="T2012" s="684"/>
      <c r="U2012" s="960"/>
    </row>
    <row r="2013" spans="1:23" s="722" customFormat="1" ht="21" customHeight="1">
      <c r="B2013" s="686"/>
      <c r="C2013" s="950" t="str">
        <f>재료집계!B11</f>
        <v>6. 2타임</v>
      </c>
      <c r="D2013" s="750"/>
      <c r="E2013" s="751"/>
      <c r="F2013" s="1053"/>
      <c r="G2013" s="716"/>
      <c r="H2013" s="716"/>
      <c r="I2013" s="716"/>
      <c r="J2013" s="716"/>
      <c r="K2013" s="716"/>
      <c r="L2013" s="717"/>
      <c r="M2013" s="718"/>
      <c r="N2013" s="752"/>
      <c r="O2013" s="989"/>
      <c r="P2013" s="989"/>
      <c r="Q2013" s="753"/>
      <c r="R2013" s="754"/>
      <c r="S2013" s="754"/>
      <c r="T2013" s="718"/>
      <c r="U2013" s="960"/>
      <c r="V2013" s="721"/>
      <c r="W2013" s="721"/>
    </row>
    <row r="2014" spans="1:23" ht="21" customHeight="1">
      <c r="A2014" s="686" t="s">
        <v>1221</v>
      </c>
      <c r="B2014" s="686" t="s">
        <v>839</v>
      </c>
      <c r="C2014" s="794" t="s">
        <v>839</v>
      </c>
      <c r="D2014" s="795" t="s">
        <v>840</v>
      </c>
      <c r="E2014" s="796" t="s">
        <v>795</v>
      </c>
      <c r="F2014" s="681">
        <v>6</v>
      </c>
      <c r="G2014" s="682" t="s">
        <v>227</v>
      </c>
      <c r="H2014" s="682">
        <v>280</v>
      </c>
      <c r="I2014" s="682" t="s">
        <v>227</v>
      </c>
      <c r="J2014" s="682"/>
      <c r="K2014" s="682"/>
      <c r="L2014" s="683">
        <v>650</v>
      </c>
      <c r="M2014" s="684"/>
      <c r="N2014" s="758">
        <v>3</v>
      </c>
      <c r="O2014" s="991">
        <v>3</v>
      </c>
      <c r="P2014" s="991">
        <f>N2014-O2014</f>
        <v>0</v>
      </c>
      <c r="Q2014" s="759">
        <f>F2014*H2014*L2014*0.00000785*N2014</f>
        <v>25.716599999999996</v>
      </c>
      <c r="R2014" s="873">
        <v>939</v>
      </c>
      <c r="S2014" s="760">
        <f>Q2014*R2014</f>
        <v>24147.887399999996</v>
      </c>
      <c r="T2014" s="797"/>
      <c r="U2014" s="960"/>
    </row>
    <row r="2015" spans="1:23" ht="21" customHeight="1">
      <c r="A2015" s="686" t="s">
        <v>1223</v>
      </c>
      <c r="B2015" s="686" t="s">
        <v>839</v>
      </c>
      <c r="C2015" s="794" t="s">
        <v>839</v>
      </c>
      <c r="D2015" s="795" t="s">
        <v>840</v>
      </c>
      <c r="E2015" s="796" t="s">
        <v>798</v>
      </c>
      <c r="F2015" s="681" t="s">
        <v>330</v>
      </c>
      <c r="G2015" s="682" t="s">
        <v>227</v>
      </c>
      <c r="H2015" s="682" t="s">
        <v>331</v>
      </c>
      <c r="I2015" s="682"/>
      <c r="J2015" s="682"/>
      <c r="K2015" s="682"/>
      <c r="L2015" s="683"/>
      <c r="M2015" s="684" t="s">
        <v>228</v>
      </c>
      <c r="N2015" s="758">
        <f>N2014*4</f>
        <v>12</v>
      </c>
      <c r="O2015" s="991">
        <v>12</v>
      </c>
      <c r="P2015" s="991">
        <f t="shared" ref="P2015:P2078" si="191">N2015-O2015</f>
        <v>0</v>
      </c>
      <c r="Q2015" s="762"/>
      <c r="R2015" s="873">
        <v>432</v>
      </c>
      <c r="S2015" s="760">
        <f>N2015*R2015</f>
        <v>5184</v>
      </c>
      <c r="T2015" s="797"/>
      <c r="U2015" s="960"/>
    </row>
    <row r="2016" spans="1:23" ht="21" customHeight="1">
      <c r="A2016" s="686" t="s">
        <v>1224</v>
      </c>
      <c r="B2016" s="686" t="s">
        <v>839</v>
      </c>
      <c r="C2016" s="794" t="s">
        <v>839</v>
      </c>
      <c r="D2016" s="795" t="s">
        <v>840</v>
      </c>
      <c r="E2016" s="796" t="s">
        <v>799</v>
      </c>
      <c r="F2016" s="681" t="s">
        <v>330</v>
      </c>
      <c r="G2016" s="682"/>
      <c r="H2016" s="682"/>
      <c r="I2016" s="682"/>
      <c r="J2016" s="682"/>
      <c r="K2016" s="682"/>
      <c r="L2016" s="683"/>
      <c r="M2016" s="684" t="s">
        <v>228</v>
      </c>
      <c r="N2016" s="758">
        <f>N2015</f>
        <v>12</v>
      </c>
      <c r="O2016" s="991">
        <v>12</v>
      </c>
      <c r="P2016" s="991">
        <f t="shared" si="191"/>
        <v>0</v>
      </c>
      <c r="Q2016" s="762"/>
      <c r="R2016" s="873">
        <v>157.30000000000001</v>
      </c>
      <c r="S2016" s="760">
        <f>N2016*R2016</f>
        <v>1887.6000000000001</v>
      </c>
      <c r="T2016" s="797"/>
      <c r="U2016" s="960"/>
    </row>
    <row r="2017" spans="1:23" ht="21" customHeight="1">
      <c r="A2017" s="686" t="s">
        <v>1225</v>
      </c>
      <c r="B2017" s="686" t="s">
        <v>839</v>
      </c>
      <c r="C2017" s="794" t="s">
        <v>839</v>
      </c>
      <c r="D2017" s="795" t="s">
        <v>840</v>
      </c>
      <c r="E2017" s="796" t="s">
        <v>800</v>
      </c>
      <c r="F2017" s="681" t="s">
        <v>330</v>
      </c>
      <c r="G2017" s="682"/>
      <c r="H2017" s="682"/>
      <c r="I2017" s="682"/>
      <c r="J2017" s="682"/>
      <c r="K2017" s="682"/>
      <c r="L2017" s="683"/>
      <c r="M2017" s="684" t="s">
        <v>228</v>
      </c>
      <c r="N2017" s="758">
        <f>N2015</f>
        <v>12</v>
      </c>
      <c r="O2017" s="991">
        <v>12</v>
      </c>
      <c r="P2017" s="991">
        <f t="shared" si="191"/>
        <v>0</v>
      </c>
      <c r="Q2017" s="762"/>
      <c r="R2017" s="873">
        <v>49.2</v>
      </c>
      <c r="S2017" s="760">
        <f>N2017*R2017</f>
        <v>590.40000000000009</v>
      </c>
      <c r="T2017" s="797"/>
      <c r="U2017" s="960"/>
    </row>
    <row r="2018" spans="1:23" ht="21" customHeight="1">
      <c r="A2018" s="686" t="s">
        <v>1226</v>
      </c>
      <c r="B2018" s="686" t="s">
        <v>839</v>
      </c>
      <c r="C2018" s="794" t="s">
        <v>839</v>
      </c>
      <c r="D2018" s="795" t="s">
        <v>840</v>
      </c>
      <c r="E2018" s="796" t="s">
        <v>801</v>
      </c>
      <c r="F2018" s="681" t="s">
        <v>330</v>
      </c>
      <c r="G2018" s="682"/>
      <c r="H2018" s="682"/>
      <c r="I2018" s="682"/>
      <c r="J2018" s="682"/>
      <c r="K2018" s="682"/>
      <c r="L2018" s="683"/>
      <c r="M2018" s="684" t="s">
        <v>228</v>
      </c>
      <c r="N2018" s="758">
        <f>N2015*2</f>
        <v>24</v>
      </c>
      <c r="O2018" s="991">
        <v>24</v>
      </c>
      <c r="P2018" s="991">
        <f t="shared" si="191"/>
        <v>0</v>
      </c>
      <c r="Q2018" s="762"/>
      <c r="R2018" s="873">
        <v>53.7</v>
      </c>
      <c r="S2018" s="760">
        <f>N2018*R2018</f>
        <v>1288.8000000000002</v>
      </c>
      <c r="T2018" s="797"/>
      <c r="U2018" s="960"/>
    </row>
    <row r="2019" spans="1:23" ht="21" customHeight="1">
      <c r="A2019" s="686" t="s">
        <v>1221</v>
      </c>
      <c r="B2019" s="686" t="s">
        <v>839</v>
      </c>
      <c r="C2019" s="794" t="s">
        <v>839</v>
      </c>
      <c r="D2019" s="795" t="s">
        <v>2141</v>
      </c>
      <c r="E2019" s="796" t="s">
        <v>795</v>
      </c>
      <c r="F2019" s="681">
        <v>6</v>
      </c>
      <c r="G2019" s="682" t="s">
        <v>227</v>
      </c>
      <c r="H2019" s="682">
        <v>360</v>
      </c>
      <c r="I2019" s="682" t="s">
        <v>227</v>
      </c>
      <c r="J2019" s="682"/>
      <c r="K2019" s="682"/>
      <c r="L2019" s="683">
        <v>520</v>
      </c>
      <c r="M2019" s="684"/>
      <c r="N2019" s="758">
        <v>2</v>
      </c>
      <c r="O2019" s="991">
        <v>2</v>
      </c>
      <c r="P2019" s="991">
        <f t="shared" si="191"/>
        <v>0</v>
      </c>
      <c r="Q2019" s="759">
        <f>F2019*H2019*L2019*0.00000785*N2019</f>
        <v>17.634239999999998</v>
      </c>
      <c r="R2019" s="873">
        <v>939</v>
      </c>
      <c r="S2019" s="760">
        <f t="shared" ref="S2019:S2024" si="192">Q2019*R2019</f>
        <v>16558.551359999998</v>
      </c>
      <c r="T2019" s="797"/>
      <c r="U2019" s="960"/>
      <c r="W2019" s="686"/>
    </row>
    <row r="2020" spans="1:23" ht="21" customHeight="1">
      <c r="A2020" s="686" t="s">
        <v>1294</v>
      </c>
      <c r="B2020" s="686" t="s">
        <v>839</v>
      </c>
      <c r="C2020" s="794" t="s">
        <v>839</v>
      </c>
      <c r="D2020" s="795" t="s">
        <v>2141</v>
      </c>
      <c r="E2020" s="796" t="s">
        <v>797</v>
      </c>
      <c r="F2020" s="681">
        <v>30</v>
      </c>
      <c r="G2020" s="682"/>
      <c r="H2020" s="682"/>
      <c r="I2020" s="682"/>
      <c r="J2020" s="682"/>
      <c r="K2020" s="682"/>
      <c r="L2020" s="683">
        <v>30</v>
      </c>
      <c r="M2020" s="684"/>
      <c r="N2020" s="758">
        <f>N2019</f>
        <v>2</v>
      </c>
      <c r="O2020" s="991">
        <v>2</v>
      </c>
      <c r="P2020" s="991">
        <f t="shared" si="191"/>
        <v>0</v>
      </c>
      <c r="Q2020" s="759">
        <f>3.14156295*(F2020/2)^2*L2020*0.00000785*N2020</f>
        <v>0.33292713362624993</v>
      </c>
      <c r="R2020" s="873">
        <v>990</v>
      </c>
      <c r="S2020" s="760">
        <f t="shared" si="192"/>
        <v>329.5978622899874</v>
      </c>
      <c r="T2020" s="797"/>
      <c r="U2020" s="960"/>
      <c r="W2020" s="686"/>
    </row>
    <row r="2021" spans="1:23" ht="21" customHeight="1">
      <c r="A2021" s="686" t="s">
        <v>1221</v>
      </c>
      <c r="B2021" s="686" t="s">
        <v>839</v>
      </c>
      <c r="C2021" s="794" t="s">
        <v>839</v>
      </c>
      <c r="D2021" s="795" t="s">
        <v>2142</v>
      </c>
      <c r="E2021" s="796" t="s">
        <v>795</v>
      </c>
      <c r="F2021" s="681">
        <v>6</v>
      </c>
      <c r="G2021" s="682" t="s">
        <v>227</v>
      </c>
      <c r="H2021" s="682">
        <v>330</v>
      </c>
      <c r="I2021" s="682" t="s">
        <v>227</v>
      </c>
      <c r="J2021" s="682"/>
      <c r="K2021" s="682"/>
      <c r="L2021" s="683">
        <v>390</v>
      </c>
      <c r="M2021" s="684"/>
      <c r="N2021" s="758">
        <v>1</v>
      </c>
      <c r="O2021" s="991">
        <v>1</v>
      </c>
      <c r="P2021" s="991">
        <f t="shared" si="191"/>
        <v>0</v>
      </c>
      <c r="Q2021" s="759">
        <f>F2021*H2021*L2021*0.00000785*N2021</f>
        <v>6.0617699999999992</v>
      </c>
      <c r="R2021" s="873">
        <v>939</v>
      </c>
      <c r="S2021" s="760">
        <f t="shared" si="192"/>
        <v>5692.0020299999996</v>
      </c>
      <c r="T2021" s="797"/>
      <c r="U2021" s="960"/>
      <c r="W2021" s="686"/>
    </row>
    <row r="2022" spans="1:23" ht="21" customHeight="1">
      <c r="A2022" s="686" t="s">
        <v>1294</v>
      </c>
      <c r="B2022" s="686" t="s">
        <v>839</v>
      </c>
      <c r="C2022" s="794" t="s">
        <v>839</v>
      </c>
      <c r="D2022" s="795" t="s">
        <v>2142</v>
      </c>
      <c r="E2022" s="796" t="s">
        <v>797</v>
      </c>
      <c r="F2022" s="681">
        <v>30</v>
      </c>
      <c r="G2022" s="682"/>
      <c r="H2022" s="682"/>
      <c r="I2022" s="682"/>
      <c r="J2022" s="682"/>
      <c r="K2022" s="682"/>
      <c r="L2022" s="683">
        <v>30</v>
      </c>
      <c r="M2022" s="684"/>
      <c r="N2022" s="758">
        <f>N2021</f>
        <v>1</v>
      </c>
      <c r="O2022" s="991">
        <v>1</v>
      </c>
      <c r="P2022" s="991">
        <f t="shared" si="191"/>
        <v>0</v>
      </c>
      <c r="Q2022" s="759">
        <f>3.14156295*(F2022/2)^2*L2022*0.00000785*N2022</f>
        <v>0.16646356681312496</v>
      </c>
      <c r="R2022" s="873">
        <v>990</v>
      </c>
      <c r="S2022" s="760">
        <f t="shared" si="192"/>
        <v>164.7989311449937</v>
      </c>
      <c r="T2022" s="797"/>
      <c r="U2022" s="960"/>
      <c r="W2022" s="686"/>
    </row>
    <row r="2023" spans="1:23" ht="21" customHeight="1">
      <c r="A2023" s="686" t="s">
        <v>1221</v>
      </c>
      <c r="B2023" s="686" t="s">
        <v>839</v>
      </c>
      <c r="C2023" s="794" t="s">
        <v>839</v>
      </c>
      <c r="D2023" s="795" t="s">
        <v>2143</v>
      </c>
      <c r="E2023" s="796" t="s">
        <v>795</v>
      </c>
      <c r="F2023" s="681">
        <v>6</v>
      </c>
      <c r="G2023" s="682" t="s">
        <v>227</v>
      </c>
      <c r="H2023" s="682">
        <v>150</v>
      </c>
      <c r="I2023" s="682" t="s">
        <v>227</v>
      </c>
      <c r="J2023" s="682"/>
      <c r="K2023" s="682"/>
      <c r="L2023" s="683">
        <v>200</v>
      </c>
      <c r="M2023" s="684"/>
      <c r="N2023" s="758">
        <v>3</v>
      </c>
      <c r="O2023" s="991">
        <v>3</v>
      </c>
      <c r="P2023" s="991">
        <f t="shared" si="191"/>
        <v>0</v>
      </c>
      <c r="Q2023" s="759">
        <f>F2023*H2023*L2023*0.00000785*N2023</f>
        <v>4.238999999999999</v>
      </c>
      <c r="R2023" s="873">
        <v>939</v>
      </c>
      <c r="S2023" s="760">
        <f t="shared" si="192"/>
        <v>3980.4209999999989</v>
      </c>
      <c r="T2023" s="797"/>
      <c r="U2023" s="960"/>
      <c r="W2023" s="686"/>
    </row>
    <row r="2024" spans="1:23" ht="21" customHeight="1">
      <c r="A2024" s="686" t="s">
        <v>1424</v>
      </c>
      <c r="B2024" s="686" t="s">
        <v>839</v>
      </c>
      <c r="C2024" s="794" t="s">
        <v>839</v>
      </c>
      <c r="D2024" s="795" t="s">
        <v>2143</v>
      </c>
      <c r="E2024" s="796" t="s">
        <v>817</v>
      </c>
      <c r="F2024" s="681">
        <v>100</v>
      </c>
      <c r="G2024" s="682"/>
      <c r="H2024" s="682">
        <v>50</v>
      </c>
      <c r="I2024" s="682"/>
      <c r="J2024" s="682"/>
      <c r="K2024" s="682"/>
      <c r="L2024" s="683">
        <v>310</v>
      </c>
      <c r="M2024" s="684"/>
      <c r="N2024" s="758">
        <v>3</v>
      </c>
      <c r="O2024" s="991">
        <v>3</v>
      </c>
      <c r="P2024" s="991">
        <f t="shared" si="191"/>
        <v>0</v>
      </c>
      <c r="Q2024" s="759">
        <f>L2024/1000*N2024*T2024</f>
        <v>8.7047999999999988</v>
      </c>
      <c r="R2024" s="873">
        <v>1040</v>
      </c>
      <c r="S2024" s="760">
        <f t="shared" si="192"/>
        <v>9052.9919999999984</v>
      </c>
      <c r="T2024" s="798">
        <v>9.36</v>
      </c>
      <c r="U2024" s="960"/>
      <c r="W2024" s="686"/>
    </row>
    <row r="2025" spans="1:23" ht="21" customHeight="1">
      <c r="A2025" s="686" t="s">
        <v>1290</v>
      </c>
      <c r="B2025" s="686" t="s">
        <v>839</v>
      </c>
      <c r="C2025" s="794" t="s">
        <v>839</v>
      </c>
      <c r="D2025" s="795" t="s">
        <v>2143</v>
      </c>
      <c r="E2025" s="796" t="s">
        <v>798</v>
      </c>
      <c r="F2025" s="681" t="s">
        <v>338</v>
      </c>
      <c r="G2025" s="682" t="s">
        <v>227</v>
      </c>
      <c r="H2025" s="682" t="s">
        <v>331</v>
      </c>
      <c r="I2025" s="682"/>
      <c r="J2025" s="682"/>
      <c r="K2025" s="682"/>
      <c r="L2025" s="683"/>
      <c r="M2025" s="684" t="s">
        <v>228</v>
      </c>
      <c r="N2025" s="758">
        <f>N2023*4</f>
        <v>12</v>
      </c>
      <c r="O2025" s="991">
        <v>12</v>
      </c>
      <c r="P2025" s="991">
        <f t="shared" si="191"/>
        <v>0</v>
      </c>
      <c r="Q2025" s="762"/>
      <c r="R2025" s="873">
        <v>292</v>
      </c>
      <c r="S2025" s="760">
        <f>N2025*R2025</f>
        <v>3504</v>
      </c>
      <c r="T2025" s="797"/>
      <c r="U2025" s="960"/>
      <c r="W2025" s="686"/>
    </row>
    <row r="2026" spans="1:23" ht="21" customHeight="1">
      <c r="A2026" s="686" t="s">
        <v>1248</v>
      </c>
      <c r="B2026" s="686" t="s">
        <v>839</v>
      </c>
      <c r="C2026" s="794" t="s">
        <v>839</v>
      </c>
      <c r="D2026" s="795" t="s">
        <v>2143</v>
      </c>
      <c r="E2026" s="796" t="s">
        <v>799</v>
      </c>
      <c r="F2026" s="681" t="s">
        <v>338</v>
      </c>
      <c r="G2026" s="682"/>
      <c r="H2026" s="682"/>
      <c r="I2026" s="682"/>
      <c r="J2026" s="682"/>
      <c r="K2026" s="682"/>
      <c r="L2026" s="683"/>
      <c r="M2026" s="684" t="s">
        <v>228</v>
      </c>
      <c r="N2026" s="758">
        <f>N2025</f>
        <v>12</v>
      </c>
      <c r="O2026" s="991">
        <v>12</v>
      </c>
      <c r="P2026" s="991">
        <f t="shared" si="191"/>
        <v>0</v>
      </c>
      <c r="Q2026" s="762"/>
      <c r="R2026" s="873">
        <v>101.8</v>
      </c>
      <c r="S2026" s="760">
        <f>N2026*R2026</f>
        <v>1221.5999999999999</v>
      </c>
      <c r="T2026" s="797"/>
      <c r="U2026" s="960"/>
      <c r="W2026" s="686"/>
    </row>
    <row r="2027" spans="1:23" ht="21" customHeight="1">
      <c r="A2027" s="686" t="s">
        <v>1249</v>
      </c>
      <c r="B2027" s="686" t="s">
        <v>839</v>
      </c>
      <c r="C2027" s="794" t="s">
        <v>839</v>
      </c>
      <c r="D2027" s="795" t="s">
        <v>2143</v>
      </c>
      <c r="E2027" s="796" t="s">
        <v>800</v>
      </c>
      <c r="F2027" s="681" t="s">
        <v>338</v>
      </c>
      <c r="G2027" s="682"/>
      <c r="H2027" s="682"/>
      <c r="I2027" s="682"/>
      <c r="J2027" s="682"/>
      <c r="K2027" s="682"/>
      <c r="L2027" s="683"/>
      <c r="M2027" s="684" t="s">
        <v>228</v>
      </c>
      <c r="N2027" s="758">
        <f>N2025</f>
        <v>12</v>
      </c>
      <c r="O2027" s="991">
        <v>12</v>
      </c>
      <c r="P2027" s="991">
        <f t="shared" si="191"/>
        <v>0</v>
      </c>
      <c r="Q2027" s="762"/>
      <c r="R2027" s="873">
        <v>30.9</v>
      </c>
      <c r="S2027" s="760">
        <f>N2027*R2027</f>
        <v>370.79999999999995</v>
      </c>
      <c r="T2027" s="797"/>
      <c r="U2027" s="960"/>
      <c r="W2027" s="686"/>
    </row>
    <row r="2028" spans="1:23" ht="21" customHeight="1">
      <c r="A2028" s="686" t="s">
        <v>1257</v>
      </c>
      <c r="B2028" s="686" t="s">
        <v>839</v>
      </c>
      <c r="C2028" s="794" t="s">
        <v>839</v>
      </c>
      <c r="D2028" s="795" t="s">
        <v>2143</v>
      </c>
      <c r="E2028" s="796" t="s">
        <v>801</v>
      </c>
      <c r="F2028" s="681" t="s">
        <v>338</v>
      </c>
      <c r="G2028" s="682"/>
      <c r="H2028" s="682"/>
      <c r="I2028" s="682"/>
      <c r="J2028" s="682"/>
      <c r="K2028" s="682"/>
      <c r="L2028" s="683"/>
      <c r="M2028" s="684" t="s">
        <v>228</v>
      </c>
      <c r="N2028" s="758">
        <f>N2025*2</f>
        <v>24</v>
      </c>
      <c r="O2028" s="991">
        <v>24</v>
      </c>
      <c r="P2028" s="991">
        <f t="shared" si="191"/>
        <v>0</v>
      </c>
      <c r="Q2028" s="762"/>
      <c r="R2028" s="873">
        <v>30.15</v>
      </c>
      <c r="S2028" s="760">
        <f>N2028*R2028</f>
        <v>723.59999999999991</v>
      </c>
      <c r="T2028" s="797"/>
      <c r="U2028" s="960"/>
      <c r="W2028" s="686"/>
    </row>
    <row r="2029" spans="1:23" ht="21" customHeight="1">
      <c r="A2029" s="686" t="s">
        <v>1222</v>
      </c>
      <c r="B2029" s="686" t="s">
        <v>839</v>
      </c>
      <c r="C2029" s="794" t="s">
        <v>839</v>
      </c>
      <c r="D2029" s="795" t="s">
        <v>1830</v>
      </c>
      <c r="E2029" s="796" t="s">
        <v>797</v>
      </c>
      <c r="F2029" s="681">
        <v>50</v>
      </c>
      <c r="G2029" s="682"/>
      <c r="H2029" s="682"/>
      <c r="I2029" s="682"/>
      <c r="J2029" s="682"/>
      <c r="K2029" s="682"/>
      <c r="L2029" s="683">
        <v>4440</v>
      </c>
      <c r="M2029" s="684"/>
      <c r="N2029" s="758">
        <v>1</v>
      </c>
      <c r="O2029" s="991">
        <v>1</v>
      </c>
      <c r="P2029" s="991">
        <f t="shared" si="191"/>
        <v>0</v>
      </c>
      <c r="Q2029" s="759">
        <f>3.14156295*(F2029/2)^2*L2029*0.00000785*N2029</f>
        <v>68.435021912062496</v>
      </c>
      <c r="R2029" s="873">
        <v>990</v>
      </c>
      <c r="S2029" s="760">
        <f>Q2029*R2029</f>
        <v>67750.671692941876</v>
      </c>
      <c r="T2029" s="797"/>
      <c r="U2029" s="960"/>
      <c r="W2029" s="686"/>
    </row>
    <row r="2030" spans="1:23" ht="21" customHeight="1">
      <c r="B2030" s="686" t="s">
        <v>839</v>
      </c>
      <c r="C2030" s="794" t="s">
        <v>839</v>
      </c>
      <c r="D2030" s="795" t="s">
        <v>802</v>
      </c>
      <c r="E2030" s="796" t="s">
        <v>802</v>
      </c>
      <c r="F2030" s="681" t="s">
        <v>592</v>
      </c>
      <c r="G2030" s="682"/>
      <c r="H2030" s="682"/>
      <c r="I2030" s="682"/>
      <c r="J2030" s="682"/>
      <c r="K2030" s="682"/>
      <c r="L2030" s="683"/>
      <c r="M2030" s="684"/>
      <c r="N2030" s="758">
        <v>5</v>
      </c>
      <c r="O2030" s="991">
        <v>5</v>
      </c>
      <c r="P2030" s="991">
        <f t="shared" si="191"/>
        <v>0</v>
      </c>
      <c r="Q2030" s="762"/>
      <c r="R2030" s="873">
        <v>24836</v>
      </c>
      <c r="S2030" s="760">
        <f t="shared" ref="S2030:S2035" si="193">N2030*R2030</f>
        <v>124180</v>
      </c>
      <c r="T2030" s="797"/>
      <c r="U2030" s="960"/>
      <c r="W2030" s="686"/>
    </row>
    <row r="2031" spans="1:23" ht="21" customHeight="1">
      <c r="A2031" s="686" t="s">
        <v>1228</v>
      </c>
      <c r="B2031" s="686" t="s">
        <v>839</v>
      </c>
      <c r="C2031" s="794" t="s">
        <v>839</v>
      </c>
      <c r="D2031" s="795" t="s">
        <v>808</v>
      </c>
      <c r="E2031" s="796" t="s">
        <v>798</v>
      </c>
      <c r="F2031" s="681" t="s">
        <v>333</v>
      </c>
      <c r="G2031" s="682" t="s">
        <v>227</v>
      </c>
      <c r="H2031" s="682" t="s">
        <v>334</v>
      </c>
      <c r="I2031" s="682"/>
      <c r="J2031" s="682"/>
      <c r="K2031" s="682"/>
      <c r="L2031" s="683"/>
      <c r="M2031" s="684"/>
      <c r="N2031" s="758">
        <f>N2030*4</f>
        <v>20</v>
      </c>
      <c r="O2031" s="991">
        <v>20</v>
      </c>
      <c r="P2031" s="991">
        <f t="shared" si="191"/>
        <v>0</v>
      </c>
      <c r="Q2031" s="762"/>
      <c r="R2031" s="873">
        <v>262.89999999999998</v>
      </c>
      <c r="S2031" s="760">
        <f t="shared" si="193"/>
        <v>5258</v>
      </c>
      <c r="T2031" s="797"/>
      <c r="U2031" s="960"/>
      <c r="W2031" s="686"/>
    </row>
    <row r="2032" spans="1:23" ht="21" customHeight="1">
      <c r="A2032" s="686" t="s">
        <v>1229</v>
      </c>
      <c r="B2032" s="686" t="s">
        <v>839</v>
      </c>
      <c r="C2032" s="794" t="s">
        <v>839</v>
      </c>
      <c r="D2032" s="795" t="s">
        <v>808</v>
      </c>
      <c r="E2032" s="796" t="s">
        <v>799</v>
      </c>
      <c r="F2032" s="681" t="s">
        <v>333</v>
      </c>
      <c r="G2032" s="682"/>
      <c r="H2032" s="682"/>
      <c r="I2032" s="682"/>
      <c r="J2032" s="682"/>
      <c r="K2032" s="682"/>
      <c r="L2032" s="683"/>
      <c r="M2032" s="684"/>
      <c r="N2032" s="758">
        <f>N2031</f>
        <v>20</v>
      </c>
      <c r="O2032" s="991">
        <v>20</v>
      </c>
      <c r="P2032" s="991">
        <f t="shared" si="191"/>
        <v>0</v>
      </c>
      <c r="Q2032" s="762"/>
      <c r="R2032" s="873">
        <v>61.9</v>
      </c>
      <c r="S2032" s="760">
        <f t="shared" si="193"/>
        <v>1238</v>
      </c>
      <c r="T2032" s="797"/>
      <c r="U2032" s="960"/>
      <c r="W2032" s="686"/>
    </row>
    <row r="2033" spans="1:23" ht="21" customHeight="1">
      <c r="A2033" s="686" t="s">
        <v>1230</v>
      </c>
      <c r="B2033" s="686" t="s">
        <v>839</v>
      </c>
      <c r="C2033" s="794" t="s">
        <v>839</v>
      </c>
      <c r="D2033" s="795" t="s">
        <v>808</v>
      </c>
      <c r="E2033" s="796" t="s">
        <v>800</v>
      </c>
      <c r="F2033" s="681" t="s">
        <v>333</v>
      </c>
      <c r="G2033" s="682"/>
      <c r="H2033" s="682"/>
      <c r="I2033" s="682"/>
      <c r="J2033" s="682"/>
      <c r="K2033" s="682"/>
      <c r="L2033" s="683"/>
      <c r="M2033" s="684"/>
      <c r="N2033" s="758">
        <f>N2031</f>
        <v>20</v>
      </c>
      <c r="O2033" s="991">
        <v>20</v>
      </c>
      <c r="P2033" s="991">
        <f t="shared" si="191"/>
        <v>0</v>
      </c>
      <c r="Q2033" s="762"/>
      <c r="R2033" s="873">
        <v>21.7</v>
      </c>
      <c r="S2033" s="760">
        <f t="shared" si="193"/>
        <v>434</v>
      </c>
      <c r="T2033" s="797"/>
      <c r="U2033" s="960"/>
      <c r="W2033" s="686"/>
    </row>
    <row r="2034" spans="1:23" ht="21" customHeight="1">
      <c r="A2034" s="686" t="s">
        <v>1231</v>
      </c>
      <c r="B2034" s="686" t="s">
        <v>839</v>
      </c>
      <c r="C2034" s="794" t="s">
        <v>839</v>
      </c>
      <c r="D2034" s="795" t="s">
        <v>808</v>
      </c>
      <c r="E2034" s="796" t="s">
        <v>801</v>
      </c>
      <c r="F2034" s="681" t="s">
        <v>333</v>
      </c>
      <c r="G2034" s="682"/>
      <c r="H2034" s="682"/>
      <c r="I2034" s="682"/>
      <c r="J2034" s="682"/>
      <c r="K2034" s="682"/>
      <c r="L2034" s="683"/>
      <c r="M2034" s="684"/>
      <c r="N2034" s="758">
        <f>N2031*2</f>
        <v>40</v>
      </c>
      <c r="O2034" s="991">
        <v>40</v>
      </c>
      <c r="P2034" s="991">
        <f t="shared" si="191"/>
        <v>0</v>
      </c>
      <c r="Q2034" s="762"/>
      <c r="R2034" s="873">
        <v>33.299999999999997</v>
      </c>
      <c r="S2034" s="760">
        <f t="shared" si="193"/>
        <v>1332</v>
      </c>
      <c r="T2034" s="797"/>
      <c r="U2034" s="960"/>
      <c r="W2034" s="686"/>
    </row>
    <row r="2035" spans="1:23" ht="21" customHeight="1">
      <c r="B2035" s="686" t="s">
        <v>839</v>
      </c>
      <c r="C2035" s="794" t="s">
        <v>839</v>
      </c>
      <c r="D2035" s="795" t="s">
        <v>1835</v>
      </c>
      <c r="E2035" s="796" t="s">
        <v>795</v>
      </c>
      <c r="F2035" s="681">
        <v>16</v>
      </c>
      <c r="G2035" s="682" t="s">
        <v>227</v>
      </c>
      <c r="H2035" s="682">
        <v>150</v>
      </c>
      <c r="I2035" s="682" t="s">
        <v>227</v>
      </c>
      <c r="J2035" s="682"/>
      <c r="K2035" s="682"/>
      <c r="L2035" s="683">
        <v>180</v>
      </c>
      <c r="M2035" s="684" t="s">
        <v>337</v>
      </c>
      <c r="N2035" s="758">
        <v>3</v>
      </c>
      <c r="O2035" s="991">
        <v>3</v>
      </c>
      <c r="P2035" s="991">
        <f t="shared" si="191"/>
        <v>0</v>
      </c>
      <c r="Q2035" s="759"/>
      <c r="R2035" s="873">
        <v>6972</v>
      </c>
      <c r="S2035" s="760">
        <f t="shared" si="193"/>
        <v>20916</v>
      </c>
      <c r="T2035" s="797"/>
      <c r="U2035" s="960"/>
      <c r="W2035" s="686"/>
    </row>
    <row r="2036" spans="1:23" ht="21" customHeight="1">
      <c r="A2036" s="686" t="s">
        <v>1355</v>
      </c>
      <c r="B2036" s="686" t="s">
        <v>839</v>
      </c>
      <c r="C2036" s="794" t="s">
        <v>839</v>
      </c>
      <c r="D2036" s="795" t="s">
        <v>1835</v>
      </c>
      <c r="E2036" s="796" t="s">
        <v>797</v>
      </c>
      <c r="F2036" s="681">
        <v>90</v>
      </c>
      <c r="G2036" s="682"/>
      <c r="H2036" s="682"/>
      <c r="I2036" s="682"/>
      <c r="J2036" s="682"/>
      <c r="K2036" s="682"/>
      <c r="L2036" s="683">
        <v>35</v>
      </c>
      <c r="M2036" s="684"/>
      <c r="N2036" s="758">
        <v>3</v>
      </c>
      <c r="O2036" s="991">
        <v>3</v>
      </c>
      <c r="P2036" s="991">
        <f t="shared" si="191"/>
        <v>0</v>
      </c>
      <c r="Q2036" s="759">
        <f>3.14156295*(F2036/2)^2*L2036*0.00000785*N2036</f>
        <v>5.2436023546134374</v>
      </c>
      <c r="R2036" s="873">
        <v>990</v>
      </c>
      <c r="S2036" s="760">
        <f>Q2036*R2036</f>
        <v>5191.166331067303</v>
      </c>
      <c r="T2036" s="797"/>
      <c r="U2036" s="960"/>
      <c r="W2036" s="686"/>
    </row>
    <row r="2037" spans="1:23" ht="21" customHeight="1">
      <c r="B2037" s="686" t="s">
        <v>839</v>
      </c>
      <c r="C2037" s="794" t="s">
        <v>839</v>
      </c>
      <c r="D2037" s="795" t="s">
        <v>1835</v>
      </c>
      <c r="E2037" s="796" t="s">
        <v>1727</v>
      </c>
      <c r="F2037" s="681">
        <v>15</v>
      </c>
      <c r="G2037" s="682"/>
      <c r="H2037" s="682">
        <v>10</v>
      </c>
      <c r="I2037" s="682"/>
      <c r="J2037" s="682"/>
      <c r="K2037" s="682"/>
      <c r="L2037" s="683">
        <v>50</v>
      </c>
      <c r="M2037" s="684"/>
      <c r="N2037" s="758">
        <f>N2035</f>
        <v>3</v>
      </c>
      <c r="O2037" s="991">
        <v>3</v>
      </c>
      <c r="P2037" s="991">
        <f t="shared" si="191"/>
        <v>0</v>
      </c>
      <c r="Q2037" s="763"/>
      <c r="R2037" s="873">
        <v>1231</v>
      </c>
      <c r="S2037" s="760">
        <f>N2037*R2037</f>
        <v>3693</v>
      </c>
      <c r="T2037" s="797"/>
      <c r="U2037" s="960"/>
      <c r="W2037" s="686"/>
    </row>
    <row r="2038" spans="1:23" ht="21" customHeight="1">
      <c r="A2038" s="686" t="s">
        <v>1240</v>
      </c>
      <c r="B2038" s="686" t="s">
        <v>839</v>
      </c>
      <c r="C2038" s="794" t="s">
        <v>839</v>
      </c>
      <c r="D2038" s="795" t="s">
        <v>1835</v>
      </c>
      <c r="E2038" s="796" t="s">
        <v>807</v>
      </c>
      <c r="F2038" s="681" t="s">
        <v>338</v>
      </c>
      <c r="G2038" s="682"/>
      <c r="H2038" s="682"/>
      <c r="I2038" s="682"/>
      <c r="J2038" s="682"/>
      <c r="K2038" s="682"/>
      <c r="L2038" s="683">
        <v>15</v>
      </c>
      <c r="M2038" s="684"/>
      <c r="N2038" s="758">
        <f>N2035*2</f>
        <v>6</v>
      </c>
      <c r="O2038" s="991">
        <v>6</v>
      </c>
      <c r="P2038" s="991">
        <f t="shared" si="191"/>
        <v>0</v>
      </c>
      <c r="Q2038" s="762"/>
      <c r="R2038" s="873">
        <v>52</v>
      </c>
      <c r="S2038" s="760">
        <f>N2038*R2038</f>
        <v>312</v>
      </c>
      <c r="T2038" s="797"/>
      <c r="U2038" s="960"/>
      <c r="W2038" s="686"/>
    </row>
    <row r="2039" spans="1:23" ht="21" customHeight="1">
      <c r="A2039" s="686" t="s">
        <v>1324</v>
      </c>
      <c r="B2039" s="686" t="s">
        <v>839</v>
      </c>
      <c r="C2039" s="794" t="s">
        <v>839</v>
      </c>
      <c r="D2039" s="795" t="s">
        <v>1785</v>
      </c>
      <c r="E2039" s="796" t="s">
        <v>795</v>
      </c>
      <c r="F2039" s="681">
        <v>16</v>
      </c>
      <c r="G2039" s="682" t="s">
        <v>227</v>
      </c>
      <c r="H2039" s="682">
        <v>100</v>
      </c>
      <c r="I2039" s="682" t="s">
        <v>227</v>
      </c>
      <c r="J2039" s="682"/>
      <c r="K2039" s="682"/>
      <c r="L2039" s="683">
        <v>420</v>
      </c>
      <c r="M2039" s="684"/>
      <c r="N2039" s="758">
        <v>3</v>
      </c>
      <c r="O2039" s="991">
        <v>3</v>
      </c>
      <c r="P2039" s="991">
        <f t="shared" si="191"/>
        <v>0</v>
      </c>
      <c r="Q2039" s="759">
        <f>F2039*H2039*L2039*0.00000785*N2039</f>
        <v>15.8256</v>
      </c>
      <c r="R2039" s="873">
        <v>1044</v>
      </c>
      <c r="S2039" s="760">
        <f>Q2039*R2039</f>
        <v>16521.9264</v>
      </c>
      <c r="T2039" s="797"/>
      <c r="U2039" s="960"/>
      <c r="W2039" s="686"/>
    </row>
    <row r="2040" spans="1:23" ht="21" customHeight="1">
      <c r="A2040" s="686" t="s">
        <v>1222</v>
      </c>
      <c r="B2040" s="686" t="s">
        <v>839</v>
      </c>
      <c r="C2040" s="794" t="s">
        <v>839</v>
      </c>
      <c r="D2040" s="795" t="s">
        <v>1785</v>
      </c>
      <c r="E2040" s="796" t="s">
        <v>797</v>
      </c>
      <c r="F2040" s="681">
        <v>60</v>
      </c>
      <c r="G2040" s="682"/>
      <c r="H2040" s="682"/>
      <c r="I2040" s="682"/>
      <c r="J2040" s="682"/>
      <c r="K2040" s="682"/>
      <c r="L2040" s="683">
        <v>40</v>
      </c>
      <c r="M2040" s="684"/>
      <c r="N2040" s="758">
        <v>3</v>
      </c>
      <c r="O2040" s="991">
        <v>3</v>
      </c>
      <c r="P2040" s="991">
        <f t="shared" si="191"/>
        <v>0</v>
      </c>
      <c r="Q2040" s="759">
        <f>3.14156295*(F2040/2)^2*L2040*0.00000785*N2040</f>
        <v>2.6634170690099994</v>
      </c>
      <c r="R2040" s="873">
        <v>990</v>
      </c>
      <c r="S2040" s="760">
        <f>Q2040*R2040</f>
        <v>2636.7828983198992</v>
      </c>
      <c r="T2040" s="797"/>
      <c r="U2040" s="960"/>
      <c r="W2040" s="686"/>
    </row>
    <row r="2041" spans="1:23" ht="21" customHeight="1">
      <c r="B2041" s="686" t="s">
        <v>839</v>
      </c>
      <c r="C2041" s="794" t="s">
        <v>839</v>
      </c>
      <c r="D2041" s="795" t="s">
        <v>1785</v>
      </c>
      <c r="E2041" s="796" t="s">
        <v>2144</v>
      </c>
      <c r="F2041" s="681" t="s">
        <v>636</v>
      </c>
      <c r="G2041" s="682"/>
      <c r="H2041" s="682"/>
      <c r="I2041" s="682"/>
      <c r="J2041" s="682"/>
      <c r="K2041" s="682"/>
      <c r="L2041" s="683"/>
      <c r="M2041" s="684"/>
      <c r="N2041" s="758">
        <v>3</v>
      </c>
      <c r="O2041" s="991">
        <v>3</v>
      </c>
      <c r="P2041" s="991">
        <f t="shared" si="191"/>
        <v>0</v>
      </c>
      <c r="Q2041" s="763"/>
      <c r="R2041" s="873">
        <v>10022</v>
      </c>
      <c r="S2041" s="760">
        <f>N2041*R2041</f>
        <v>30066</v>
      </c>
      <c r="T2041" s="797"/>
      <c r="U2041" s="960"/>
      <c r="W2041" s="686"/>
    </row>
    <row r="2042" spans="1:23" ht="21" customHeight="1">
      <c r="A2042" s="686" t="s">
        <v>1286</v>
      </c>
      <c r="B2042" s="686" t="s">
        <v>839</v>
      </c>
      <c r="C2042" s="794" t="s">
        <v>839</v>
      </c>
      <c r="D2042" s="795" t="s">
        <v>2145</v>
      </c>
      <c r="E2042" s="796" t="s">
        <v>795</v>
      </c>
      <c r="F2042" s="681">
        <v>12</v>
      </c>
      <c r="G2042" s="682" t="s">
        <v>227</v>
      </c>
      <c r="H2042" s="682">
        <v>90</v>
      </c>
      <c r="I2042" s="682" t="s">
        <v>227</v>
      </c>
      <c r="J2042" s="682"/>
      <c r="K2042" s="682"/>
      <c r="L2042" s="683">
        <v>125</v>
      </c>
      <c r="M2042" s="684"/>
      <c r="N2042" s="758">
        <v>3</v>
      </c>
      <c r="O2042" s="991">
        <v>3</v>
      </c>
      <c r="P2042" s="991">
        <f t="shared" si="191"/>
        <v>0</v>
      </c>
      <c r="Q2042" s="759">
        <f>F2042*H2042*L2042*0.00000785*N2042</f>
        <v>3.1792499999999997</v>
      </c>
      <c r="R2042" s="873">
        <v>1079</v>
      </c>
      <c r="S2042" s="760">
        <f>Q2042*R2042</f>
        <v>3430.4107499999996</v>
      </c>
      <c r="T2042" s="797"/>
      <c r="U2042" s="960"/>
      <c r="W2042" s="686"/>
    </row>
    <row r="2043" spans="1:23" ht="21" customHeight="1">
      <c r="A2043" s="686" t="s">
        <v>1222</v>
      </c>
      <c r="B2043" s="686" t="s">
        <v>839</v>
      </c>
      <c r="C2043" s="794" t="s">
        <v>839</v>
      </c>
      <c r="D2043" s="795" t="s">
        <v>2145</v>
      </c>
      <c r="E2043" s="796" t="s">
        <v>797</v>
      </c>
      <c r="F2043" s="681">
        <v>50</v>
      </c>
      <c r="G2043" s="682"/>
      <c r="H2043" s="682"/>
      <c r="I2043" s="682"/>
      <c r="J2043" s="682"/>
      <c r="K2043" s="682"/>
      <c r="L2043" s="683">
        <v>20</v>
      </c>
      <c r="M2043" s="684"/>
      <c r="N2043" s="758">
        <f>N2042*2</f>
        <v>6</v>
      </c>
      <c r="O2043" s="991">
        <v>6</v>
      </c>
      <c r="P2043" s="991">
        <f t="shared" si="191"/>
        <v>0</v>
      </c>
      <c r="Q2043" s="759">
        <f>3.14156295*(F2043/2)^2*L2043*0.00000785*N2043</f>
        <v>1.8495951868125</v>
      </c>
      <c r="R2043" s="873">
        <v>990</v>
      </c>
      <c r="S2043" s="760">
        <f>Q2043*R2043</f>
        <v>1831.099234944375</v>
      </c>
      <c r="T2043" s="797"/>
      <c r="U2043" s="960"/>
      <c r="W2043" s="686"/>
    </row>
    <row r="2044" spans="1:23" ht="21" customHeight="1">
      <c r="A2044" s="686" t="s">
        <v>1294</v>
      </c>
      <c r="B2044" s="686" t="s">
        <v>839</v>
      </c>
      <c r="C2044" s="794" t="s">
        <v>839</v>
      </c>
      <c r="D2044" s="795" t="s">
        <v>2145</v>
      </c>
      <c r="E2044" s="796" t="s">
        <v>797</v>
      </c>
      <c r="F2044" s="681">
        <v>30</v>
      </c>
      <c r="G2044" s="682"/>
      <c r="H2044" s="682"/>
      <c r="I2044" s="682"/>
      <c r="J2044" s="682"/>
      <c r="K2044" s="682"/>
      <c r="L2044" s="683">
        <v>90</v>
      </c>
      <c r="M2044" s="684"/>
      <c r="N2044" s="758">
        <v>3</v>
      </c>
      <c r="O2044" s="991">
        <v>3</v>
      </c>
      <c r="P2044" s="991">
        <f t="shared" si="191"/>
        <v>0</v>
      </c>
      <c r="Q2044" s="759">
        <f>3.14156295*(F2044/2)^2*L2044*0.00000785*N2044</f>
        <v>1.4981721013181248</v>
      </c>
      <c r="R2044" s="873">
        <v>990</v>
      </c>
      <c r="S2044" s="760">
        <f>Q2044*R2044</f>
        <v>1483.1903803049436</v>
      </c>
      <c r="T2044" s="797"/>
      <c r="U2044" s="960"/>
      <c r="W2044" s="686"/>
    </row>
    <row r="2045" spans="1:23" ht="21" customHeight="1">
      <c r="B2045" s="686" t="s">
        <v>839</v>
      </c>
      <c r="C2045" s="794" t="s">
        <v>839</v>
      </c>
      <c r="D2045" s="795" t="s">
        <v>1786</v>
      </c>
      <c r="E2045" s="796" t="s">
        <v>821</v>
      </c>
      <c r="F2045" s="681">
        <v>12</v>
      </c>
      <c r="G2045" s="682"/>
      <c r="H2045" s="682"/>
      <c r="I2045" s="682"/>
      <c r="J2045" s="682"/>
      <c r="K2045" s="682"/>
      <c r="L2045" s="683">
        <v>80</v>
      </c>
      <c r="M2045" s="684"/>
      <c r="N2045" s="758">
        <v>3</v>
      </c>
      <c r="O2045" s="991">
        <v>3</v>
      </c>
      <c r="P2045" s="991">
        <f t="shared" si="191"/>
        <v>0</v>
      </c>
      <c r="Q2045" s="759"/>
      <c r="R2045" s="873">
        <v>240</v>
      </c>
      <c r="S2045" s="760">
        <f t="shared" ref="S2045:S2055" si="194">N2045*R2045</f>
        <v>720</v>
      </c>
      <c r="T2045" s="798"/>
      <c r="U2045" s="960"/>
      <c r="W2045" s="686"/>
    </row>
    <row r="2046" spans="1:23" ht="21" customHeight="1">
      <c r="B2046" s="686" t="s">
        <v>839</v>
      </c>
      <c r="C2046" s="794" t="s">
        <v>839</v>
      </c>
      <c r="D2046" s="795" t="s">
        <v>1786</v>
      </c>
      <c r="E2046" s="796" t="s">
        <v>802</v>
      </c>
      <c r="F2046" s="681" t="s">
        <v>472</v>
      </c>
      <c r="G2046" s="682"/>
      <c r="H2046" s="682"/>
      <c r="I2046" s="682"/>
      <c r="J2046" s="682"/>
      <c r="K2046" s="682"/>
      <c r="L2046" s="683"/>
      <c r="M2046" s="684"/>
      <c r="N2046" s="758">
        <f>N2045*2</f>
        <v>6</v>
      </c>
      <c r="O2046" s="991">
        <v>6</v>
      </c>
      <c r="P2046" s="991">
        <f t="shared" si="191"/>
        <v>0</v>
      </c>
      <c r="Q2046" s="762"/>
      <c r="R2046" s="873">
        <v>5937</v>
      </c>
      <c r="S2046" s="760">
        <f t="shared" si="194"/>
        <v>35622</v>
      </c>
      <c r="T2046" s="797"/>
      <c r="U2046" s="960"/>
      <c r="W2046" s="686"/>
    </row>
    <row r="2047" spans="1:23" ht="21" customHeight="1">
      <c r="A2047" s="686" t="s">
        <v>1314</v>
      </c>
      <c r="B2047" s="686" t="s">
        <v>839</v>
      </c>
      <c r="C2047" s="794" t="s">
        <v>839</v>
      </c>
      <c r="D2047" s="795" t="s">
        <v>1786</v>
      </c>
      <c r="E2047" s="796" t="s">
        <v>798</v>
      </c>
      <c r="F2047" s="681" t="s">
        <v>330</v>
      </c>
      <c r="G2047" s="682" t="s">
        <v>227</v>
      </c>
      <c r="H2047" s="682" t="s">
        <v>334</v>
      </c>
      <c r="I2047" s="682"/>
      <c r="J2047" s="682"/>
      <c r="K2047" s="682"/>
      <c r="L2047" s="683"/>
      <c r="M2047" s="684"/>
      <c r="N2047" s="758">
        <v>2</v>
      </c>
      <c r="O2047" s="991">
        <v>2</v>
      </c>
      <c r="P2047" s="991">
        <f t="shared" si="191"/>
        <v>0</v>
      </c>
      <c r="Q2047" s="762"/>
      <c r="R2047" s="873">
        <v>151.80000000000001</v>
      </c>
      <c r="S2047" s="760">
        <f t="shared" si="194"/>
        <v>303.60000000000002</v>
      </c>
      <c r="T2047" s="797"/>
      <c r="U2047" s="960"/>
      <c r="W2047" s="686"/>
    </row>
    <row r="2048" spans="1:23" ht="21" customHeight="1">
      <c r="A2048" s="686" t="s">
        <v>1328</v>
      </c>
      <c r="B2048" s="686" t="s">
        <v>839</v>
      </c>
      <c r="C2048" s="794" t="s">
        <v>839</v>
      </c>
      <c r="D2048" s="795" t="s">
        <v>1786</v>
      </c>
      <c r="E2048" s="796" t="s">
        <v>799</v>
      </c>
      <c r="F2048" s="681" t="s">
        <v>330</v>
      </c>
      <c r="G2048" s="682"/>
      <c r="H2048" s="682"/>
      <c r="I2048" s="682"/>
      <c r="J2048" s="682"/>
      <c r="K2048" s="682"/>
      <c r="L2048" s="683"/>
      <c r="M2048" s="684"/>
      <c r="N2048" s="758">
        <v>4</v>
      </c>
      <c r="O2048" s="991">
        <v>4</v>
      </c>
      <c r="P2048" s="991">
        <f t="shared" si="191"/>
        <v>0</v>
      </c>
      <c r="Q2048" s="762"/>
      <c r="R2048" s="873">
        <v>41.2</v>
      </c>
      <c r="S2048" s="760">
        <f t="shared" si="194"/>
        <v>164.8</v>
      </c>
      <c r="T2048" s="797"/>
      <c r="U2048" s="960"/>
      <c r="W2048" s="686"/>
    </row>
    <row r="2049" spans="1:23" ht="21" customHeight="1">
      <c r="A2049" s="686" t="s">
        <v>1233</v>
      </c>
      <c r="B2049" s="686" t="s">
        <v>839</v>
      </c>
      <c r="C2049" s="794" t="s">
        <v>839</v>
      </c>
      <c r="D2049" s="795" t="s">
        <v>1786</v>
      </c>
      <c r="E2049" s="796" t="s">
        <v>800</v>
      </c>
      <c r="F2049" s="681" t="s">
        <v>330</v>
      </c>
      <c r="G2049" s="682"/>
      <c r="H2049" s="682"/>
      <c r="I2049" s="682"/>
      <c r="J2049" s="682"/>
      <c r="K2049" s="682"/>
      <c r="L2049" s="683"/>
      <c r="M2049" s="684"/>
      <c r="N2049" s="758">
        <f>N2047</f>
        <v>2</v>
      </c>
      <c r="O2049" s="991">
        <v>2</v>
      </c>
      <c r="P2049" s="991">
        <f t="shared" si="191"/>
        <v>0</v>
      </c>
      <c r="Q2049" s="762"/>
      <c r="R2049" s="873">
        <v>14</v>
      </c>
      <c r="S2049" s="760">
        <f t="shared" si="194"/>
        <v>28</v>
      </c>
      <c r="T2049" s="797"/>
      <c r="U2049" s="960"/>
      <c r="W2049" s="686"/>
    </row>
    <row r="2050" spans="1:23" ht="21" customHeight="1">
      <c r="A2050" s="686" t="s">
        <v>1326</v>
      </c>
      <c r="B2050" s="686" t="s">
        <v>839</v>
      </c>
      <c r="C2050" s="794" t="s">
        <v>839</v>
      </c>
      <c r="D2050" s="795" t="s">
        <v>1786</v>
      </c>
      <c r="E2050" s="796" t="s">
        <v>801</v>
      </c>
      <c r="F2050" s="681" t="s">
        <v>330</v>
      </c>
      <c r="G2050" s="682"/>
      <c r="H2050" s="682"/>
      <c r="I2050" s="682"/>
      <c r="J2050" s="682"/>
      <c r="K2050" s="682"/>
      <c r="L2050" s="683"/>
      <c r="M2050" s="684"/>
      <c r="N2050" s="758">
        <f>N2047*2</f>
        <v>4</v>
      </c>
      <c r="O2050" s="991">
        <v>4</v>
      </c>
      <c r="P2050" s="991">
        <f t="shared" si="191"/>
        <v>0</v>
      </c>
      <c r="Q2050" s="762"/>
      <c r="R2050" s="873">
        <v>22.9</v>
      </c>
      <c r="S2050" s="760">
        <f t="shared" si="194"/>
        <v>91.6</v>
      </c>
      <c r="T2050" s="797"/>
      <c r="U2050" s="960"/>
      <c r="W2050" s="686"/>
    </row>
    <row r="2051" spans="1:23" ht="21" customHeight="1">
      <c r="B2051" s="686" t="s">
        <v>839</v>
      </c>
      <c r="C2051" s="794" t="s">
        <v>839</v>
      </c>
      <c r="D2051" s="795" t="s">
        <v>2146</v>
      </c>
      <c r="E2051" s="796" t="s">
        <v>2147</v>
      </c>
      <c r="F2051" s="681" t="s">
        <v>1536</v>
      </c>
      <c r="G2051" s="682"/>
      <c r="H2051" s="682"/>
      <c r="I2051" s="682"/>
      <c r="J2051" s="682"/>
      <c r="K2051" s="682"/>
      <c r="L2051" s="683"/>
      <c r="M2051" s="684"/>
      <c r="N2051" s="758">
        <v>3</v>
      </c>
      <c r="O2051" s="991">
        <v>3</v>
      </c>
      <c r="P2051" s="991">
        <f t="shared" si="191"/>
        <v>0</v>
      </c>
      <c r="Q2051" s="762"/>
      <c r="R2051" s="873">
        <v>101041</v>
      </c>
      <c r="S2051" s="760">
        <f t="shared" si="194"/>
        <v>303123</v>
      </c>
      <c r="T2051" s="797"/>
      <c r="U2051" s="960"/>
      <c r="W2051" s="686"/>
    </row>
    <row r="2052" spans="1:23" ht="21" customHeight="1">
      <c r="B2052" s="686" t="s">
        <v>839</v>
      </c>
      <c r="C2052" s="794" t="s">
        <v>839</v>
      </c>
      <c r="D2052" s="795" t="s">
        <v>2146</v>
      </c>
      <c r="E2052" s="796" t="s">
        <v>2148</v>
      </c>
      <c r="F2052" s="681" t="s">
        <v>1537</v>
      </c>
      <c r="G2052" s="682"/>
      <c r="H2052" s="682"/>
      <c r="I2052" s="682"/>
      <c r="J2052" s="682"/>
      <c r="K2052" s="682"/>
      <c r="L2052" s="683">
        <v>340</v>
      </c>
      <c r="M2052" s="684"/>
      <c r="N2052" s="758">
        <v>3</v>
      </c>
      <c r="O2052" s="991">
        <v>3</v>
      </c>
      <c r="P2052" s="991">
        <f t="shared" si="191"/>
        <v>0</v>
      </c>
      <c r="Q2052" s="762"/>
      <c r="R2052" s="873">
        <v>66147</v>
      </c>
      <c r="S2052" s="760">
        <f t="shared" si="194"/>
        <v>198441</v>
      </c>
      <c r="T2052" s="797"/>
      <c r="U2052" s="960"/>
      <c r="W2052" s="686"/>
    </row>
    <row r="2053" spans="1:23" ht="21" customHeight="1">
      <c r="A2053" s="686" t="s">
        <v>1263</v>
      </c>
      <c r="B2053" s="686" t="s">
        <v>839</v>
      </c>
      <c r="C2053" s="794" t="s">
        <v>839</v>
      </c>
      <c r="D2053" s="795" t="s">
        <v>2146</v>
      </c>
      <c r="E2053" s="796" t="s">
        <v>798</v>
      </c>
      <c r="F2053" s="681" t="s">
        <v>341</v>
      </c>
      <c r="G2053" s="682" t="s">
        <v>227</v>
      </c>
      <c r="H2053" s="682" t="s">
        <v>352</v>
      </c>
      <c r="I2053" s="682"/>
      <c r="J2053" s="682"/>
      <c r="K2053" s="682"/>
      <c r="L2053" s="683"/>
      <c r="M2053" s="684" t="s">
        <v>228</v>
      </c>
      <c r="N2053" s="758">
        <v>42</v>
      </c>
      <c r="O2053" s="991">
        <v>42</v>
      </c>
      <c r="P2053" s="991">
        <f t="shared" si="191"/>
        <v>0</v>
      </c>
      <c r="Q2053" s="762"/>
      <c r="R2053" s="873">
        <v>306</v>
      </c>
      <c r="S2053" s="760">
        <f t="shared" si="194"/>
        <v>12852</v>
      </c>
      <c r="T2053" s="797"/>
      <c r="U2053" s="960"/>
      <c r="W2053" s="686"/>
    </row>
    <row r="2054" spans="1:23" ht="21" customHeight="1">
      <c r="A2054" s="686" t="s">
        <v>1246</v>
      </c>
      <c r="B2054" s="686" t="s">
        <v>839</v>
      </c>
      <c r="C2054" s="794" t="s">
        <v>839</v>
      </c>
      <c r="D2054" s="795" t="s">
        <v>2146</v>
      </c>
      <c r="E2054" s="796" t="s">
        <v>800</v>
      </c>
      <c r="F2054" s="681" t="s">
        <v>341</v>
      </c>
      <c r="G2054" s="682"/>
      <c r="H2054" s="682"/>
      <c r="I2054" s="682"/>
      <c r="J2054" s="682"/>
      <c r="K2054" s="682"/>
      <c r="L2054" s="683"/>
      <c r="M2054" s="684" t="s">
        <v>228</v>
      </c>
      <c r="N2054" s="758">
        <f>N2053</f>
        <v>42</v>
      </c>
      <c r="O2054" s="991">
        <v>42</v>
      </c>
      <c r="P2054" s="991">
        <f t="shared" si="191"/>
        <v>0</v>
      </c>
      <c r="Q2054" s="762"/>
      <c r="R2054" s="873">
        <v>19.5</v>
      </c>
      <c r="S2054" s="760">
        <f t="shared" si="194"/>
        <v>819</v>
      </c>
      <c r="T2054" s="797"/>
      <c r="U2054" s="960"/>
      <c r="W2054" s="686"/>
    </row>
    <row r="2055" spans="1:23" ht="21" customHeight="1">
      <c r="A2055" s="686" t="s">
        <v>1247</v>
      </c>
      <c r="B2055" s="686" t="s">
        <v>839</v>
      </c>
      <c r="C2055" s="794" t="s">
        <v>839</v>
      </c>
      <c r="D2055" s="795" t="s">
        <v>2146</v>
      </c>
      <c r="E2055" s="796" t="s">
        <v>801</v>
      </c>
      <c r="F2055" s="681" t="s">
        <v>341</v>
      </c>
      <c r="G2055" s="682"/>
      <c r="H2055" s="682"/>
      <c r="I2055" s="682"/>
      <c r="J2055" s="682"/>
      <c r="K2055" s="682"/>
      <c r="L2055" s="683"/>
      <c r="M2055" s="684" t="s">
        <v>228</v>
      </c>
      <c r="N2055" s="758">
        <f>N2053</f>
        <v>42</v>
      </c>
      <c r="O2055" s="991">
        <v>42</v>
      </c>
      <c r="P2055" s="991">
        <f t="shared" si="191"/>
        <v>0</v>
      </c>
      <c r="Q2055" s="762"/>
      <c r="R2055" s="873">
        <v>16.14</v>
      </c>
      <c r="S2055" s="760">
        <f t="shared" si="194"/>
        <v>677.88</v>
      </c>
      <c r="T2055" s="797"/>
      <c r="U2055" s="960"/>
      <c r="W2055" s="686"/>
    </row>
    <row r="2056" spans="1:23" ht="21" customHeight="1">
      <c r="A2056" s="686" t="s">
        <v>1221</v>
      </c>
      <c r="B2056" s="686" t="s">
        <v>839</v>
      </c>
      <c r="C2056" s="794" t="s">
        <v>839</v>
      </c>
      <c r="D2056" s="795" t="s">
        <v>838</v>
      </c>
      <c r="E2056" s="796" t="s">
        <v>795</v>
      </c>
      <c r="F2056" s="681">
        <v>6</v>
      </c>
      <c r="G2056" s="682" t="s">
        <v>227</v>
      </c>
      <c r="H2056" s="682">
        <v>25</v>
      </c>
      <c r="I2056" s="682" t="s">
        <v>227</v>
      </c>
      <c r="J2056" s="682"/>
      <c r="K2056" s="682"/>
      <c r="L2056" s="683">
        <v>330</v>
      </c>
      <c r="M2056" s="684"/>
      <c r="N2056" s="758">
        <v>1</v>
      </c>
      <c r="O2056" s="991">
        <v>1</v>
      </c>
      <c r="P2056" s="991">
        <f t="shared" si="191"/>
        <v>0</v>
      </c>
      <c r="Q2056" s="759">
        <f>F2056*H2056*L2056*0.00000785*N2056</f>
        <v>0.38857499999999995</v>
      </c>
      <c r="R2056" s="873">
        <v>939</v>
      </c>
      <c r="S2056" s="760">
        <f>Q2056*R2056</f>
        <v>364.87192499999998</v>
      </c>
      <c r="T2056" s="797"/>
      <c r="U2056" s="960"/>
      <c r="W2056" s="686"/>
    </row>
    <row r="2057" spans="1:23" ht="21" customHeight="1">
      <c r="A2057" s="686" t="s">
        <v>1349</v>
      </c>
      <c r="B2057" s="686" t="s">
        <v>839</v>
      </c>
      <c r="C2057" s="794" t="s">
        <v>839</v>
      </c>
      <c r="D2057" s="795" t="s">
        <v>838</v>
      </c>
      <c r="E2057" s="796" t="s">
        <v>795</v>
      </c>
      <c r="F2057" s="681">
        <v>3</v>
      </c>
      <c r="G2057" s="682" t="s">
        <v>227</v>
      </c>
      <c r="H2057" s="682">
        <v>50</v>
      </c>
      <c r="I2057" s="682" t="s">
        <v>227</v>
      </c>
      <c r="J2057" s="682"/>
      <c r="K2057" s="682"/>
      <c r="L2057" s="683">
        <v>380</v>
      </c>
      <c r="M2057" s="684"/>
      <c r="N2057" s="758">
        <v>1</v>
      </c>
      <c r="O2057" s="991">
        <v>1</v>
      </c>
      <c r="P2057" s="991">
        <f t="shared" si="191"/>
        <v>0</v>
      </c>
      <c r="Q2057" s="759">
        <f>F2057*H2057*L2057*0.00000785*N2057</f>
        <v>0.44744999999999996</v>
      </c>
      <c r="R2057" s="873">
        <v>939</v>
      </c>
      <c r="S2057" s="760">
        <f>Q2057*R2057</f>
        <v>420.15554999999995</v>
      </c>
      <c r="T2057" s="797"/>
      <c r="U2057" s="960"/>
      <c r="W2057" s="686"/>
    </row>
    <row r="2058" spans="1:23" ht="21" customHeight="1">
      <c r="B2058" s="686" t="s">
        <v>839</v>
      </c>
      <c r="C2058" s="794" t="s">
        <v>839</v>
      </c>
      <c r="D2058" s="795" t="s">
        <v>838</v>
      </c>
      <c r="E2058" s="796" t="s">
        <v>1752</v>
      </c>
      <c r="F2058" s="681">
        <v>16</v>
      </c>
      <c r="G2058" s="682"/>
      <c r="H2058" s="682">
        <v>100</v>
      </c>
      <c r="I2058" s="682"/>
      <c r="J2058" s="682"/>
      <c r="K2058" s="682"/>
      <c r="L2058" s="683">
        <v>220</v>
      </c>
      <c r="M2058" s="684" t="s">
        <v>344</v>
      </c>
      <c r="N2058" s="758">
        <v>2</v>
      </c>
      <c r="O2058" s="991">
        <v>2</v>
      </c>
      <c r="P2058" s="991">
        <f t="shared" si="191"/>
        <v>0</v>
      </c>
      <c r="Q2058" s="763"/>
      <c r="R2058" s="873">
        <v>5062</v>
      </c>
      <c r="S2058" s="760">
        <f>N2058*R2058</f>
        <v>10124</v>
      </c>
      <c r="T2058" s="797"/>
      <c r="U2058" s="960"/>
      <c r="W2058" s="686"/>
    </row>
    <row r="2059" spans="1:23" ht="21" customHeight="1">
      <c r="A2059" s="686" t="s">
        <v>1277</v>
      </c>
      <c r="B2059" s="686" t="s">
        <v>839</v>
      </c>
      <c r="C2059" s="794" t="s">
        <v>839</v>
      </c>
      <c r="D2059" s="795" t="s">
        <v>838</v>
      </c>
      <c r="E2059" s="796" t="s">
        <v>798</v>
      </c>
      <c r="F2059" s="681" t="s">
        <v>341</v>
      </c>
      <c r="G2059" s="682" t="s">
        <v>227</v>
      </c>
      <c r="H2059" s="682" t="s">
        <v>348</v>
      </c>
      <c r="I2059" s="682"/>
      <c r="J2059" s="682"/>
      <c r="K2059" s="682"/>
      <c r="L2059" s="683"/>
      <c r="M2059" s="684" t="s">
        <v>228</v>
      </c>
      <c r="N2059" s="758">
        <v>4</v>
      </c>
      <c r="O2059" s="991">
        <v>4</v>
      </c>
      <c r="P2059" s="991">
        <f t="shared" si="191"/>
        <v>0</v>
      </c>
      <c r="Q2059" s="762"/>
      <c r="R2059" s="873">
        <v>136</v>
      </c>
      <c r="S2059" s="760">
        <f>N2059*R2059</f>
        <v>544</v>
      </c>
      <c r="T2059" s="797"/>
      <c r="U2059" s="960"/>
      <c r="W2059" s="686"/>
    </row>
    <row r="2060" spans="1:23" ht="21" customHeight="1">
      <c r="A2060" s="686" t="s">
        <v>1246</v>
      </c>
      <c r="B2060" s="686" t="s">
        <v>839</v>
      </c>
      <c r="C2060" s="794" t="s">
        <v>839</v>
      </c>
      <c r="D2060" s="795" t="s">
        <v>838</v>
      </c>
      <c r="E2060" s="796" t="s">
        <v>800</v>
      </c>
      <c r="F2060" s="681" t="s">
        <v>341</v>
      </c>
      <c r="G2060" s="682"/>
      <c r="H2060" s="682"/>
      <c r="I2060" s="682"/>
      <c r="J2060" s="682"/>
      <c r="K2060" s="682"/>
      <c r="L2060" s="683"/>
      <c r="M2060" s="684" t="s">
        <v>228</v>
      </c>
      <c r="N2060" s="758">
        <f>N2059</f>
        <v>4</v>
      </c>
      <c r="O2060" s="991">
        <v>4</v>
      </c>
      <c r="P2060" s="991">
        <f t="shared" si="191"/>
        <v>0</v>
      </c>
      <c r="Q2060" s="762"/>
      <c r="R2060" s="873">
        <v>19.5</v>
      </c>
      <c r="S2060" s="760">
        <f>N2060*R2060</f>
        <v>78</v>
      </c>
      <c r="T2060" s="797"/>
      <c r="U2060" s="960"/>
      <c r="W2060" s="686"/>
    </row>
    <row r="2061" spans="1:23" ht="21" customHeight="1">
      <c r="A2061" s="686" t="s">
        <v>1247</v>
      </c>
      <c r="B2061" s="686" t="s">
        <v>839</v>
      </c>
      <c r="C2061" s="794" t="s">
        <v>839</v>
      </c>
      <c r="D2061" s="795" t="s">
        <v>838</v>
      </c>
      <c r="E2061" s="796" t="s">
        <v>801</v>
      </c>
      <c r="F2061" s="681" t="s">
        <v>341</v>
      </c>
      <c r="G2061" s="682"/>
      <c r="H2061" s="682"/>
      <c r="I2061" s="682"/>
      <c r="J2061" s="682"/>
      <c r="K2061" s="682"/>
      <c r="L2061" s="683"/>
      <c r="M2061" s="684" t="s">
        <v>228</v>
      </c>
      <c r="N2061" s="758">
        <f>N2059</f>
        <v>4</v>
      </c>
      <c r="O2061" s="991">
        <v>4</v>
      </c>
      <c r="P2061" s="991">
        <f t="shared" si="191"/>
        <v>0</v>
      </c>
      <c r="Q2061" s="762"/>
      <c r="R2061" s="873">
        <v>16.14</v>
      </c>
      <c r="S2061" s="760">
        <f>N2061*R2061</f>
        <v>64.56</v>
      </c>
      <c r="T2061" s="797"/>
      <c r="U2061" s="960"/>
      <c r="W2061" s="686"/>
    </row>
    <row r="2062" spans="1:23" ht="21" customHeight="1">
      <c r="A2062" s="686" t="s">
        <v>1425</v>
      </c>
      <c r="B2062" s="686" t="s">
        <v>839</v>
      </c>
      <c r="C2062" s="794" t="s">
        <v>839</v>
      </c>
      <c r="D2062" s="795" t="s">
        <v>838</v>
      </c>
      <c r="E2062" s="796" t="s">
        <v>770</v>
      </c>
      <c r="F2062" s="681">
        <v>3</v>
      </c>
      <c r="G2062" s="682"/>
      <c r="H2062" s="682">
        <v>40</v>
      </c>
      <c r="I2062" s="682"/>
      <c r="J2062" s="682">
        <v>40</v>
      </c>
      <c r="K2062" s="682"/>
      <c r="L2062" s="683">
        <v>720</v>
      </c>
      <c r="M2062" s="684"/>
      <c r="N2062" s="758">
        <v>2</v>
      </c>
      <c r="O2062" s="991">
        <v>2</v>
      </c>
      <c r="P2062" s="991">
        <f t="shared" si="191"/>
        <v>0</v>
      </c>
      <c r="Q2062" s="759">
        <f>L2062/1000*N2062*T2062</f>
        <v>2.6352000000000002</v>
      </c>
      <c r="R2062" s="873">
        <v>1040</v>
      </c>
      <c r="S2062" s="760">
        <f>Q2062*R2062</f>
        <v>2740.6080000000002</v>
      </c>
      <c r="T2062" s="798">
        <v>1.83</v>
      </c>
      <c r="U2062" s="960"/>
      <c r="W2062" s="686"/>
    </row>
    <row r="2063" spans="1:23" ht="21" customHeight="1">
      <c r="A2063" s="686" t="s">
        <v>1333</v>
      </c>
      <c r="B2063" s="686" t="s">
        <v>839</v>
      </c>
      <c r="C2063" s="794" t="s">
        <v>839</v>
      </c>
      <c r="D2063" s="795" t="s">
        <v>838</v>
      </c>
      <c r="E2063" s="796" t="s">
        <v>798</v>
      </c>
      <c r="F2063" s="681" t="s">
        <v>341</v>
      </c>
      <c r="G2063" s="682" t="s">
        <v>227</v>
      </c>
      <c r="H2063" s="682" t="s">
        <v>331</v>
      </c>
      <c r="I2063" s="682"/>
      <c r="J2063" s="682"/>
      <c r="K2063" s="682"/>
      <c r="L2063" s="683"/>
      <c r="M2063" s="684"/>
      <c r="N2063" s="758">
        <v>4</v>
      </c>
      <c r="O2063" s="991">
        <v>4</v>
      </c>
      <c r="P2063" s="991">
        <f t="shared" si="191"/>
        <v>0</v>
      </c>
      <c r="Q2063" s="762"/>
      <c r="R2063" s="873">
        <v>51</v>
      </c>
      <c r="S2063" s="760">
        <f>N2063*R2063</f>
        <v>204</v>
      </c>
      <c r="T2063" s="797"/>
      <c r="U2063" s="960"/>
      <c r="W2063" s="686"/>
    </row>
    <row r="2064" spans="1:23" ht="21" customHeight="1">
      <c r="A2064" s="686" t="s">
        <v>1246</v>
      </c>
      <c r="B2064" s="686" t="s">
        <v>839</v>
      </c>
      <c r="C2064" s="794" t="s">
        <v>839</v>
      </c>
      <c r="D2064" s="795" t="s">
        <v>838</v>
      </c>
      <c r="E2064" s="796" t="s">
        <v>800</v>
      </c>
      <c r="F2064" s="681" t="s">
        <v>341</v>
      </c>
      <c r="G2064" s="682"/>
      <c r="H2064" s="682"/>
      <c r="I2064" s="682"/>
      <c r="J2064" s="682"/>
      <c r="K2064" s="682"/>
      <c r="L2064" s="683"/>
      <c r="M2064" s="684"/>
      <c r="N2064" s="758">
        <f>N2063</f>
        <v>4</v>
      </c>
      <c r="O2064" s="991">
        <v>4</v>
      </c>
      <c r="P2064" s="991">
        <f t="shared" si="191"/>
        <v>0</v>
      </c>
      <c r="Q2064" s="762"/>
      <c r="R2064" s="873">
        <v>19.5</v>
      </c>
      <c r="S2064" s="760">
        <f>N2064*R2064</f>
        <v>78</v>
      </c>
      <c r="T2064" s="797"/>
      <c r="U2064" s="960"/>
      <c r="W2064" s="686"/>
    </row>
    <row r="2065" spans="1:23" ht="21" customHeight="1">
      <c r="A2065" s="686" t="s">
        <v>1247</v>
      </c>
      <c r="B2065" s="686" t="s">
        <v>839</v>
      </c>
      <c r="C2065" s="794" t="s">
        <v>839</v>
      </c>
      <c r="D2065" s="795" t="s">
        <v>838</v>
      </c>
      <c r="E2065" s="796" t="s">
        <v>801</v>
      </c>
      <c r="F2065" s="681" t="s">
        <v>341</v>
      </c>
      <c r="G2065" s="682"/>
      <c r="H2065" s="682"/>
      <c r="I2065" s="682"/>
      <c r="J2065" s="682"/>
      <c r="K2065" s="682"/>
      <c r="L2065" s="683"/>
      <c r="M2065" s="684"/>
      <c r="N2065" s="758">
        <f>N2063</f>
        <v>4</v>
      </c>
      <c r="O2065" s="991">
        <v>4</v>
      </c>
      <c r="P2065" s="991">
        <f t="shared" si="191"/>
        <v>0</v>
      </c>
      <c r="Q2065" s="762"/>
      <c r="R2065" s="873">
        <v>16.14</v>
      </c>
      <c r="S2065" s="760">
        <f>N2065*R2065</f>
        <v>64.56</v>
      </c>
      <c r="T2065" s="797"/>
      <c r="U2065" s="960"/>
      <c r="W2065" s="686"/>
    </row>
    <row r="2066" spans="1:23" ht="21" customHeight="1">
      <c r="A2066" s="686" t="s">
        <v>1426</v>
      </c>
      <c r="B2066" s="686" t="s">
        <v>839</v>
      </c>
      <c r="C2066" s="794" t="s">
        <v>839</v>
      </c>
      <c r="D2066" s="795" t="s">
        <v>2149</v>
      </c>
      <c r="E2066" s="796" t="s">
        <v>795</v>
      </c>
      <c r="F2066" s="681">
        <v>1.2</v>
      </c>
      <c r="G2066" s="682" t="s">
        <v>227</v>
      </c>
      <c r="H2066" s="682">
        <v>210</v>
      </c>
      <c r="I2066" s="682" t="s">
        <v>227</v>
      </c>
      <c r="J2066" s="682"/>
      <c r="K2066" s="682"/>
      <c r="L2066" s="683">
        <v>810</v>
      </c>
      <c r="M2066" s="684" t="s">
        <v>228</v>
      </c>
      <c r="N2066" s="758">
        <v>1</v>
      </c>
      <c r="O2066" s="991">
        <v>1</v>
      </c>
      <c r="P2066" s="991">
        <f t="shared" si="191"/>
        <v>0</v>
      </c>
      <c r="Q2066" s="759">
        <f>F2066*H2066*L2066*0.00000785*N2066</f>
        <v>1.6023419999999999</v>
      </c>
      <c r="R2066" s="873">
        <v>1190</v>
      </c>
      <c r="S2066" s="760">
        <f>Q2066*R2066</f>
        <v>1906.7869799999999</v>
      </c>
      <c r="T2066" s="797"/>
      <c r="U2066" s="960"/>
      <c r="W2066" s="686"/>
    </row>
    <row r="2067" spans="1:23" ht="21" customHeight="1">
      <c r="B2067" s="686" t="s">
        <v>839</v>
      </c>
      <c r="C2067" s="794" t="s">
        <v>839</v>
      </c>
      <c r="D2067" s="795" t="s">
        <v>1832</v>
      </c>
      <c r="E2067" s="796" t="s">
        <v>1832</v>
      </c>
      <c r="F2067" s="681" t="s">
        <v>391</v>
      </c>
      <c r="G2067" s="682"/>
      <c r="H2067" s="682" t="s">
        <v>1718</v>
      </c>
      <c r="I2067" s="682"/>
      <c r="J2067" s="682"/>
      <c r="K2067" s="682"/>
      <c r="L2067" s="683"/>
      <c r="M2067" s="684"/>
      <c r="N2067" s="758">
        <v>1</v>
      </c>
      <c r="O2067" s="991">
        <v>1</v>
      </c>
      <c r="P2067" s="991">
        <f t="shared" si="191"/>
        <v>0</v>
      </c>
      <c r="Q2067" s="859" t="s">
        <v>806</v>
      </c>
      <c r="R2067" s="873">
        <v>56870</v>
      </c>
      <c r="S2067" s="760">
        <f>N2067*R2067</f>
        <v>56870</v>
      </c>
      <c r="T2067" s="797"/>
      <c r="U2067" s="960"/>
      <c r="W2067" s="686"/>
    </row>
    <row r="2068" spans="1:23" ht="21" customHeight="1">
      <c r="B2068" s="686" t="s">
        <v>839</v>
      </c>
      <c r="C2068" s="794" t="s">
        <v>839</v>
      </c>
      <c r="D2068" s="795" t="s">
        <v>1832</v>
      </c>
      <c r="E2068" s="796" t="s">
        <v>1727</v>
      </c>
      <c r="F2068" s="681">
        <v>15</v>
      </c>
      <c r="G2068" s="682"/>
      <c r="H2068" s="682">
        <v>10</v>
      </c>
      <c r="I2068" s="682"/>
      <c r="J2068" s="682"/>
      <c r="K2068" s="682"/>
      <c r="L2068" s="683">
        <v>50</v>
      </c>
      <c r="M2068" s="684"/>
      <c r="N2068" s="758">
        <f>N2066</f>
        <v>1</v>
      </c>
      <c r="O2068" s="991">
        <v>1</v>
      </c>
      <c r="P2068" s="991">
        <f t="shared" si="191"/>
        <v>0</v>
      </c>
      <c r="Q2068" s="763"/>
      <c r="R2068" s="873">
        <v>1231</v>
      </c>
      <c r="S2068" s="760">
        <f>N2068*R2068</f>
        <v>1231</v>
      </c>
      <c r="T2068" s="797"/>
      <c r="U2068" s="960"/>
      <c r="W2068" s="686"/>
    </row>
    <row r="2069" spans="1:23" ht="21" customHeight="1">
      <c r="A2069" s="686" t="s">
        <v>1240</v>
      </c>
      <c r="B2069" s="686" t="s">
        <v>839</v>
      </c>
      <c r="C2069" s="794" t="s">
        <v>839</v>
      </c>
      <c r="D2069" s="795" t="s">
        <v>1832</v>
      </c>
      <c r="E2069" s="796" t="s">
        <v>807</v>
      </c>
      <c r="F2069" s="681" t="s">
        <v>338</v>
      </c>
      <c r="G2069" s="682"/>
      <c r="H2069" s="682"/>
      <c r="I2069" s="682"/>
      <c r="J2069" s="682"/>
      <c r="K2069" s="682"/>
      <c r="L2069" s="683">
        <v>15</v>
      </c>
      <c r="M2069" s="684"/>
      <c r="N2069" s="758">
        <f>N2066*2</f>
        <v>2</v>
      </c>
      <c r="O2069" s="991">
        <v>2</v>
      </c>
      <c r="P2069" s="991">
        <f t="shared" si="191"/>
        <v>0</v>
      </c>
      <c r="Q2069" s="762"/>
      <c r="R2069" s="873">
        <v>52</v>
      </c>
      <c r="S2069" s="760">
        <f>N2069*R2069</f>
        <v>104</v>
      </c>
      <c r="T2069" s="797"/>
      <c r="U2069" s="960"/>
      <c r="W2069" s="686"/>
    </row>
    <row r="2070" spans="1:23" ht="21" customHeight="1">
      <c r="B2070" s="686" t="s">
        <v>839</v>
      </c>
      <c r="C2070" s="794" t="s">
        <v>839</v>
      </c>
      <c r="D2070" s="795" t="s">
        <v>2150</v>
      </c>
      <c r="E2070" s="796" t="s">
        <v>795</v>
      </c>
      <c r="F2070" s="681">
        <v>16</v>
      </c>
      <c r="G2070" s="682" t="s">
        <v>227</v>
      </c>
      <c r="H2070" s="682">
        <v>150</v>
      </c>
      <c r="I2070" s="682" t="s">
        <v>227</v>
      </c>
      <c r="J2070" s="682"/>
      <c r="K2070" s="682"/>
      <c r="L2070" s="683">
        <v>180</v>
      </c>
      <c r="M2070" s="684" t="s">
        <v>337</v>
      </c>
      <c r="N2070" s="758">
        <v>2</v>
      </c>
      <c r="O2070" s="991">
        <v>2</v>
      </c>
      <c r="P2070" s="991">
        <f t="shared" si="191"/>
        <v>0</v>
      </c>
      <c r="Q2070" s="759">
        <f>F2070*H2070*L2070*0.00000785*N2070</f>
        <v>6.7823999999999991</v>
      </c>
      <c r="R2070" s="873">
        <v>6972</v>
      </c>
      <c r="S2070" s="760">
        <f>N2070*R2070</f>
        <v>13944</v>
      </c>
      <c r="T2070" s="797"/>
      <c r="U2070" s="960"/>
      <c r="W2070" s="686"/>
    </row>
    <row r="2071" spans="1:23" ht="21" customHeight="1">
      <c r="A2071" s="686" t="s">
        <v>1355</v>
      </c>
      <c r="B2071" s="686" t="s">
        <v>839</v>
      </c>
      <c r="C2071" s="794" t="s">
        <v>839</v>
      </c>
      <c r="D2071" s="795" t="s">
        <v>2150</v>
      </c>
      <c r="E2071" s="796" t="s">
        <v>797</v>
      </c>
      <c r="F2071" s="681">
        <v>90</v>
      </c>
      <c r="G2071" s="682"/>
      <c r="H2071" s="682"/>
      <c r="I2071" s="682"/>
      <c r="J2071" s="682"/>
      <c r="K2071" s="682"/>
      <c r="L2071" s="683">
        <v>35</v>
      </c>
      <c r="M2071" s="684"/>
      <c r="N2071" s="758">
        <v>2</v>
      </c>
      <c r="O2071" s="991">
        <v>2</v>
      </c>
      <c r="P2071" s="991">
        <f t="shared" si="191"/>
        <v>0</v>
      </c>
      <c r="Q2071" s="759">
        <f>3.14156295*(F2071/2)^2*L2071*0.00000785*N2071</f>
        <v>3.4957349030756251</v>
      </c>
      <c r="R2071" s="873">
        <v>990</v>
      </c>
      <c r="S2071" s="760">
        <f>Q2071*R2071</f>
        <v>3460.7775540448688</v>
      </c>
      <c r="T2071" s="797"/>
      <c r="U2071" s="960"/>
      <c r="W2071" s="686"/>
    </row>
    <row r="2072" spans="1:23" ht="21" customHeight="1">
      <c r="B2072" s="686" t="s">
        <v>839</v>
      </c>
      <c r="C2072" s="794" t="s">
        <v>839</v>
      </c>
      <c r="D2072" s="795" t="s">
        <v>2150</v>
      </c>
      <c r="E2072" s="796" t="s">
        <v>1727</v>
      </c>
      <c r="F2072" s="681">
        <v>15</v>
      </c>
      <c r="G2072" s="682"/>
      <c r="H2072" s="682">
        <v>10</v>
      </c>
      <c r="I2072" s="682"/>
      <c r="J2072" s="682"/>
      <c r="K2072" s="682"/>
      <c r="L2072" s="683">
        <v>50</v>
      </c>
      <c r="M2072" s="684"/>
      <c r="N2072" s="758">
        <f>N2070</f>
        <v>2</v>
      </c>
      <c r="O2072" s="991">
        <v>2</v>
      </c>
      <c r="P2072" s="991">
        <f t="shared" si="191"/>
        <v>0</v>
      </c>
      <c r="Q2072" s="763"/>
      <c r="R2072" s="873">
        <v>1231</v>
      </c>
      <c r="S2072" s="760">
        <f t="shared" ref="S2072:S2116" si="195">N2072*R2072</f>
        <v>2462</v>
      </c>
      <c r="T2072" s="797"/>
      <c r="U2072" s="960"/>
      <c r="W2072" s="686"/>
    </row>
    <row r="2073" spans="1:23" ht="21" customHeight="1">
      <c r="A2073" s="686" t="s">
        <v>1240</v>
      </c>
      <c r="B2073" s="686" t="s">
        <v>839</v>
      </c>
      <c r="C2073" s="794" t="s">
        <v>839</v>
      </c>
      <c r="D2073" s="795" t="s">
        <v>2150</v>
      </c>
      <c r="E2073" s="796" t="s">
        <v>807</v>
      </c>
      <c r="F2073" s="681" t="s">
        <v>338</v>
      </c>
      <c r="G2073" s="682"/>
      <c r="H2073" s="682"/>
      <c r="I2073" s="682"/>
      <c r="J2073" s="682"/>
      <c r="K2073" s="682"/>
      <c r="L2073" s="683">
        <v>15</v>
      </c>
      <c r="M2073" s="684"/>
      <c r="N2073" s="758">
        <f>N2070*2</f>
        <v>4</v>
      </c>
      <c r="O2073" s="991">
        <v>4</v>
      </c>
      <c r="P2073" s="991">
        <f t="shared" si="191"/>
        <v>0</v>
      </c>
      <c r="Q2073" s="762"/>
      <c r="R2073" s="873">
        <v>52</v>
      </c>
      <c r="S2073" s="760">
        <f t="shared" si="195"/>
        <v>208</v>
      </c>
      <c r="T2073" s="797"/>
      <c r="U2073" s="960"/>
      <c r="W2073" s="686"/>
    </row>
    <row r="2074" spans="1:23" ht="21" customHeight="1">
      <c r="B2074" s="686" t="s">
        <v>839</v>
      </c>
      <c r="C2074" s="794" t="s">
        <v>839</v>
      </c>
      <c r="D2074" s="795" t="s">
        <v>2151</v>
      </c>
      <c r="E2074" s="796" t="s">
        <v>795</v>
      </c>
      <c r="F2074" s="681">
        <v>6</v>
      </c>
      <c r="G2074" s="682" t="s">
        <v>227</v>
      </c>
      <c r="H2074" s="682">
        <v>500</v>
      </c>
      <c r="I2074" s="682" t="s">
        <v>227</v>
      </c>
      <c r="J2074" s="682"/>
      <c r="K2074" s="682"/>
      <c r="L2074" s="683">
        <v>550</v>
      </c>
      <c r="M2074" s="684"/>
      <c r="N2074" s="758">
        <v>3</v>
      </c>
      <c r="O2074" s="991">
        <v>3</v>
      </c>
      <c r="P2074" s="991">
        <f t="shared" si="191"/>
        <v>0</v>
      </c>
      <c r="Q2074" s="762"/>
      <c r="R2074" s="873">
        <v>15434</v>
      </c>
      <c r="S2074" s="760">
        <f t="shared" si="195"/>
        <v>46302</v>
      </c>
      <c r="T2074" s="797"/>
      <c r="U2074" s="960"/>
      <c r="W2074" s="686"/>
    </row>
    <row r="2075" spans="1:23" ht="21" customHeight="1">
      <c r="B2075" s="686" t="s">
        <v>839</v>
      </c>
      <c r="C2075" s="794" t="s">
        <v>839</v>
      </c>
      <c r="D2075" s="795" t="s">
        <v>2151</v>
      </c>
      <c r="E2075" s="796" t="s">
        <v>798</v>
      </c>
      <c r="F2075" s="681" t="s">
        <v>338</v>
      </c>
      <c r="G2075" s="682" t="s">
        <v>227</v>
      </c>
      <c r="H2075" s="682" t="s">
        <v>334</v>
      </c>
      <c r="I2075" s="682"/>
      <c r="J2075" s="682"/>
      <c r="K2075" s="682"/>
      <c r="L2075" s="683"/>
      <c r="M2075" s="684"/>
      <c r="N2075" s="758">
        <f>N2074*4</f>
        <v>12</v>
      </c>
      <c r="O2075" s="991">
        <v>12</v>
      </c>
      <c r="P2075" s="991">
        <f t="shared" si="191"/>
        <v>0</v>
      </c>
      <c r="Q2075" s="762"/>
      <c r="R2075" s="873">
        <v>257</v>
      </c>
      <c r="S2075" s="760">
        <f t="shared" si="195"/>
        <v>3084</v>
      </c>
      <c r="T2075" s="797"/>
      <c r="U2075" s="960"/>
      <c r="W2075" s="686"/>
    </row>
    <row r="2076" spans="1:23" ht="21" customHeight="1">
      <c r="B2076" s="686" t="s">
        <v>839</v>
      </c>
      <c r="C2076" s="794" t="s">
        <v>839</v>
      </c>
      <c r="D2076" s="795" t="s">
        <v>2151</v>
      </c>
      <c r="E2076" s="796" t="s">
        <v>800</v>
      </c>
      <c r="F2076" s="681" t="s">
        <v>338</v>
      </c>
      <c r="G2076" s="682"/>
      <c r="H2076" s="682"/>
      <c r="I2076" s="682"/>
      <c r="J2076" s="682"/>
      <c r="K2076" s="682"/>
      <c r="L2076" s="683"/>
      <c r="M2076" s="684"/>
      <c r="N2076" s="758">
        <f>N2075</f>
        <v>12</v>
      </c>
      <c r="O2076" s="991">
        <v>12</v>
      </c>
      <c r="P2076" s="991">
        <f t="shared" si="191"/>
        <v>0</v>
      </c>
      <c r="Q2076" s="762"/>
      <c r="R2076" s="873">
        <v>30</v>
      </c>
      <c r="S2076" s="760">
        <f t="shared" si="195"/>
        <v>360</v>
      </c>
      <c r="T2076" s="797"/>
      <c r="U2076" s="960"/>
      <c r="W2076" s="686"/>
    </row>
    <row r="2077" spans="1:23" ht="21" customHeight="1">
      <c r="B2077" s="686" t="s">
        <v>839</v>
      </c>
      <c r="C2077" s="794" t="s">
        <v>839</v>
      </c>
      <c r="D2077" s="795" t="s">
        <v>2151</v>
      </c>
      <c r="E2077" s="796" t="s">
        <v>801</v>
      </c>
      <c r="F2077" s="681" t="s">
        <v>338</v>
      </c>
      <c r="G2077" s="682"/>
      <c r="H2077" s="682"/>
      <c r="I2077" s="682"/>
      <c r="J2077" s="682"/>
      <c r="K2077" s="682"/>
      <c r="L2077" s="683"/>
      <c r="M2077" s="684"/>
      <c r="N2077" s="758">
        <f>N2075</f>
        <v>12</v>
      </c>
      <c r="O2077" s="991">
        <v>12</v>
      </c>
      <c r="P2077" s="991">
        <f t="shared" si="191"/>
        <v>0</v>
      </c>
      <c r="Q2077" s="762"/>
      <c r="R2077" s="873">
        <v>26</v>
      </c>
      <c r="S2077" s="760">
        <f t="shared" si="195"/>
        <v>312</v>
      </c>
      <c r="T2077" s="797"/>
      <c r="U2077" s="960"/>
      <c r="W2077" s="686"/>
    </row>
    <row r="2078" spans="1:23" ht="21" customHeight="1">
      <c r="B2078" s="686" t="s">
        <v>2152</v>
      </c>
      <c r="C2078" s="794" t="s">
        <v>2152</v>
      </c>
      <c r="D2078" s="795" t="s">
        <v>829</v>
      </c>
      <c r="E2078" s="796" t="s">
        <v>795</v>
      </c>
      <c r="F2078" s="681">
        <v>6</v>
      </c>
      <c r="G2078" s="682" t="s">
        <v>227</v>
      </c>
      <c r="H2078" s="682">
        <v>260</v>
      </c>
      <c r="I2078" s="682" t="s">
        <v>227</v>
      </c>
      <c r="J2078" s="682"/>
      <c r="K2078" s="682"/>
      <c r="L2078" s="683">
        <v>850</v>
      </c>
      <c r="M2078" s="684"/>
      <c r="N2078" s="758">
        <v>1</v>
      </c>
      <c r="O2078" s="991">
        <v>1</v>
      </c>
      <c r="P2078" s="991">
        <f t="shared" si="191"/>
        <v>0</v>
      </c>
      <c r="Q2078" s="759"/>
      <c r="R2078" s="873">
        <v>12404</v>
      </c>
      <c r="S2078" s="760">
        <f t="shared" si="195"/>
        <v>12404</v>
      </c>
      <c r="T2078" s="797"/>
      <c r="U2078" s="960"/>
      <c r="W2078" s="686"/>
    </row>
    <row r="2079" spans="1:23" ht="21" customHeight="1">
      <c r="B2079" s="686" t="s">
        <v>2152</v>
      </c>
      <c r="C2079" s="794" t="s">
        <v>2152</v>
      </c>
      <c r="D2079" s="795" t="s">
        <v>829</v>
      </c>
      <c r="E2079" s="796" t="s">
        <v>798</v>
      </c>
      <c r="F2079" s="681" t="s">
        <v>338</v>
      </c>
      <c r="G2079" s="682" t="s">
        <v>227</v>
      </c>
      <c r="H2079" s="682" t="s">
        <v>334</v>
      </c>
      <c r="I2079" s="682"/>
      <c r="J2079" s="682"/>
      <c r="K2079" s="682"/>
      <c r="L2079" s="683"/>
      <c r="M2079" s="684"/>
      <c r="N2079" s="758">
        <f>N2078*4</f>
        <v>4</v>
      </c>
      <c r="O2079" s="991">
        <v>4</v>
      </c>
      <c r="P2079" s="991">
        <f t="shared" ref="P2079:P2142" si="196">N2079-O2079</f>
        <v>0</v>
      </c>
      <c r="Q2079" s="762"/>
      <c r="R2079" s="873">
        <v>257</v>
      </c>
      <c r="S2079" s="760">
        <f t="shared" si="195"/>
        <v>1028</v>
      </c>
      <c r="T2079" s="797"/>
      <c r="U2079" s="960"/>
      <c r="W2079" s="686"/>
    </row>
    <row r="2080" spans="1:23" ht="21" customHeight="1">
      <c r="B2080" s="686" t="s">
        <v>2152</v>
      </c>
      <c r="C2080" s="794" t="s">
        <v>2152</v>
      </c>
      <c r="D2080" s="795" t="s">
        <v>829</v>
      </c>
      <c r="E2080" s="796" t="s">
        <v>800</v>
      </c>
      <c r="F2080" s="681" t="s">
        <v>338</v>
      </c>
      <c r="G2080" s="682"/>
      <c r="H2080" s="682"/>
      <c r="I2080" s="682"/>
      <c r="J2080" s="682"/>
      <c r="K2080" s="682"/>
      <c r="L2080" s="683"/>
      <c r="M2080" s="684"/>
      <c r="N2080" s="758">
        <f>N2079</f>
        <v>4</v>
      </c>
      <c r="O2080" s="991">
        <v>4</v>
      </c>
      <c r="P2080" s="991">
        <f t="shared" si="196"/>
        <v>0</v>
      </c>
      <c r="Q2080" s="762"/>
      <c r="R2080" s="873">
        <v>30</v>
      </c>
      <c r="S2080" s="760">
        <f t="shared" si="195"/>
        <v>120</v>
      </c>
      <c r="T2080" s="797"/>
      <c r="U2080" s="960"/>
      <c r="W2080" s="686"/>
    </row>
    <row r="2081" spans="2:23" ht="21" customHeight="1">
      <c r="B2081" s="686" t="s">
        <v>2152</v>
      </c>
      <c r="C2081" s="794" t="s">
        <v>2152</v>
      </c>
      <c r="D2081" s="795" t="s">
        <v>829</v>
      </c>
      <c r="E2081" s="796" t="s">
        <v>801</v>
      </c>
      <c r="F2081" s="681" t="s">
        <v>338</v>
      </c>
      <c r="G2081" s="682"/>
      <c r="H2081" s="682"/>
      <c r="I2081" s="682"/>
      <c r="J2081" s="682"/>
      <c r="K2081" s="682"/>
      <c r="L2081" s="683"/>
      <c r="M2081" s="684"/>
      <c r="N2081" s="758">
        <f>N2079</f>
        <v>4</v>
      </c>
      <c r="O2081" s="991">
        <v>4</v>
      </c>
      <c r="P2081" s="991">
        <f t="shared" si="196"/>
        <v>0</v>
      </c>
      <c r="Q2081" s="762"/>
      <c r="R2081" s="873">
        <v>26</v>
      </c>
      <c r="S2081" s="760">
        <f t="shared" si="195"/>
        <v>104</v>
      </c>
      <c r="T2081" s="797"/>
      <c r="U2081" s="960"/>
      <c r="W2081" s="686"/>
    </row>
    <row r="2082" spans="2:23" ht="21" customHeight="1">
      <c r="B2082" s="686" t="s">
        <v>2152</v>
      </c>
      <c r="C2082" s="794" t="s">
        <v>2152</v>
      </c>
      <c r="D2082" s="795" t="s">
        <v>2153</v>
      </c>
      <c r="E2082" s="796" t="s">
        <v>795</v>
      </c>
      <c r="F2082" s="681">
        <v>12</v>
      </c>
      <c r="G2082" s="682" t="s">
        <v>227</v>
      </c>
      <c r="H2082" s="682">
        <v>130</v>
      </c>
      <c r="I2082" s="682" t="s">
        <v>227</v>
      </c>
      <c r="J2082" s="682"/>
      <c r="K2082" s="682"/>
      <c r="L2082" s="683">
        <v>130</v>
      </c>
      <c r="M2082" s="684"/>
      <c r="N2082" s="758">
        <v>1</v>
      </c>
      <c r="O2082" s="991">
        <v>1</v>
      </c>
      <c r="P2082" s="991">
        <f t="shared" si="196"/>
        <v>0</v>
      </c>
      <c r="Q2082" s="762"/>
      <c r="R2082" s="873">
        <v>1897</v>
      </c>
      <c r="S2082" s="760">
        <f t="shared" si="195"/>
        <v>1897</v>
      </c>
      <c r="T2082" s="797"/>
      <c r="U2082" s="960"/>
      <c r="W2082" s="686"/>
    </row>
    <row r="2083" spans="2:23" ht="21" customHeight="1">
      <c r="B2083" s="686" t="s">
        <v>2152</v>
      </c>
      <c r="C2083" s="794" t="s">
        <v>2152</v>
      </c>
      <c r="D2083" s="795" t="s">
        <v>2153</v>
      </c>
      <c r="E2083" s="796" t="s">
        <v>795</v>
      </c>
      <c r="F2083" s="681">
        <v>12</v>
      </c>
      <c r="G2083" s="682" t="s">
        <v>227</v>
      </c>
      <c r="H2083" s="682">
        <v>150</v>
      </c>
      <c r="I2083" s="682" t="s">
        <v>227</v>
      </c>
      <c r="J2083" s="682"/>
      <c r="K2083" s="682"/>
      <c r="L2083" s="683">
        <v>280</v>
      </c>
      <c r="M2083" s="684"/>
      <c r="N2083" s="758">
        <v>1</v>
      </c>
      <c r="O2083" s="991">
        <v>1</v>
      </c>
      <c r="P2083" s="991">
        <f t="shared" si="196"/>
        <v>0</v>
      </c>
      <c r="Q2083" s="759"/>
      <c r="R2083" s="873">
        <v>4714</v>
      </c>
      <c r="S2083" s="760">
        <f t="shared" si="195"/>
        <v>4714</v>
      </c>
      <c r="T2083" s="798"/>
      <c r="U2083" s="960"/>
      <c r="W2083" s="686"/>
    </row>
    <row r="2084" spans="2:23" ht="21" customHeight="1">
      <c r="B2084" s="686" t="s">
        <v>2152</v>
      </c>
      <c r="C2084" s="794" t="s">
        <v>2152</v>
      </c>
      <c r="D2084" s="795" t="s">
        <v>2153</v>
      </c>
      <c r="E2084" s="796" t="s">
        <v>798</v>
      </c>
      <c r="F2084" s="681" t="s">
        <v>347</v>
      </c>
      <c r="G2084" s="682" t="s">
        <v>227</v>
      </c>
      <c r="H2084" s="682" t="s">
        <v>334</v>
      </c>
      <c r="I2084" s="682"/>
      <c r="J2084" s="682"/>
      <c r="K2084" s="682"/>
      <c r="L2084" s="683"/>
      <c r="M2084" s="684"/>
      <c r="N2084" s="758">
        <v>1</v>
      </c>
      <c r="O2084" s="991">
        <v>1</v>
      </c>
      <c r="P2084" s="991">
        <f t="shared" si="196"/>
        <v>0</v>
      </c>
      <c r="Q2084" s="759"/>
      <c r="R2084" s="873">
        <v>337</v>
      </c>
      <c r="S2084" s="760">
        <f t="shared" si="195"/>
        <v>337</v>
      </c>
      <c r="T2084" s="797"/>
      <c r="U2084" s="960"/>
      <c r="W2084" s="686"/>
    </row>
    <row r="2085" spans="2:23" ht="21" customHeight="1">
      <c r="B2085" s="686" t="s">
        <v>2152</v>
      </c>
      <c r="C2085" s="794" t="s">
        <v>2152</v>
      </c>
      <c r="D2085" s="795" t="s">
        <v>2153</v>
      </c>
      <c r="E2085" s="796" t="s">
        <v>799</v>
      </c>
      <c r="F2085" s="681" t="s">
        <v>347</v>
      </c>
      <c r="G2085" s="682"/>
      <c r="H2085" s="682"/>
      <c r="I2085" s="682"/>
      <c r="J2085" s="682"/>
      <c r="K2085" s="682"/>
      <c r="L2085" s="683"/>
      <c r="M2085" s="684"/>
      <c r="N2085" s="758">
        <f>N2084</f>
        <v>1</v>
      </c>
      <c r="O2085" s="991">
        <v>1</v>
      </c>
      <c r="P2085" s="991">
        <f t="shared" si="196"/>
        <v>0</v>
      </c>
      <c r="Q2085" s="762"/>
      <c r="R2085" s="873">
        <v>94</v>
      </c>
      <c r="S2085" s="760">
        <f t="shared" si="195"/>
        <v>94</v>
      </c>
      <c r="T2085" s="797"/>
      <c r="U2085" s="960"/>
      <c r="W2085" s="686"/>
    </row>
    <row r="2086" spans="2:23" ht="21" customHeight="1">
      <c r="B2086" s="686" t="s">
        <v>2152</v>
      </c>
      <c r="C2086" s="794" t="s">
        <v>2152</v>
      </c>
      <c r="D2086" s="795" t="s">
        <v>2153</v>
      </c>
      <c r="E2086" s="796" t="s">
        <v>800</v>
      </c>
      <c r="F2086" s="681" t="s">
        <v>347</v>
      </c>
      <c r="G2086" s="682"/>
      <c r="H2086" s="682"/>
      <c r="I2086" s="682"/>
      <c r="J2086" s="682"/>
      <c r="K2086" s="682"/>
      <c r="L2086" s="683"/>
      <c r="M2086" s="684"/>
      <c r="N2086" s="758">
        <f>N2084</f>
        <v>1</v>
      </c>
      <c r="O2086" s="991">
        <v>1</v>
      </c>
      <c r="P2086" s="991">
        <f t="shared" si="196"/>
        <v>0</v>
      </c>
      <c r="Q2086" s="762"/>
      <c r="R2086" s="873">
        <v>98</v>
      </c>
      <c r="S2086" s="760">
        <f t="shared" si="195"/>
        <v>98</v>
      </c>
      <c r="T2086" s="797"/>
      <c r="U2086" s="960"/>
      <c r="W2086" s="686"/>
    </row>
    <row r="2087" spans="2:23" ht="21" customHeight="1">
      <c r="B2087" s="686" t="s">
        <v>2152</v>
      </c>
      <c r="C2087" s="794" t="s">
        <v>2152</v>
      </c>
      <c r="D2087" s="795" t="s">
        <v>2153</v>
      </c>
      <c r="E2087" s="796" t="s">
        <v>801</v>
      </c>
      <c r="F2087" s="681" t="s">
        <v>347</v>
      </c>
      <c r="G2087" s="682"/>
      <c r="H2087" s="682"/>
      <c r="I2087" s="682"/>
      <c r="J2087" s="682"/>
      <c r="K2087" s="682"/>
      <c r="L2087" s="683"/>
      <c r="M2087" s="684"/>
      <c r="N2087" s="758">
        <f>N2084*2</f>
        <v>2</v>
      </c>
      <c r="O2087" s="991">
        <v>2</v>
      </c>
      <c r="P2087" s="991">
        <f t="shared" si="196"/>
        <v>0</v>
      </c>
      <c r="Q2087" s="762"/>
      <c r="R2087" s="873">
        <v>65</v>
      </c>
      <c r="S2087" s="760">
        <f t="shared" si="195"/>
        <v>130</v>
      </c>
      <c r="T2087" s="797"/>
      <c r="U2087" s="960"/>
      <c r="W2087" s="686"/>
    </row>
    <row r="2088" spans="2:23" ht="21" customHeight="1">
      <c r="B2088" s="686" t="s">
        <v>2152</v>
      </c>
      <c r="C2088" s="794" t="s">
        <v>2152</v>
      </c>
      <c r="D2088" s="795" t="s">
        <v>2154</v>
      </c>
      <c r="E2088" s="796" t="s">
        <v>828</v>
      </c>
      <c r="F2088" s="681">
        <v>12</v>
      </c>
      <c r="G2088" s="682"/>
      <c r="H2088" s="682">
        <v>12</v>
      </c>
      <c r="I2088" s="682"/>
      <c r="J2088" s="682"/>
      <c r="K2088" s="682"/>
      <c r="L2088" s="683">
        <v>1015</v>
      </c>
      <c r="M2088" s="684"/>
      <c r="N2088" s="758">
        <v>1</v>
      </c>
      <c r="O2088" s="991">
        <v>1</v>
      </c>
      <c r="P2088" s="991">
        <f t="shared" si="196"/>
        <v>0</v>
      </c>
      <c r="Q2088" s="759"/>
      <c r="R2088" s="873">
        <v>5135</v>
      </c>
      <c r="S2088" s="760">
        <f t="shared" si="195"/>
        <v>5135</v>
      </c>
      <c r="T2088" s="797"/>
      <c r="U2088" s="960"/>
      <c r="W2088" s="686"/>
    </row>
    <row r="2089" spans="2:23" ht="21" customHeight="1">
      <c r="B2089" s="686" t="s">
        <v>2152</v>
      </c>
      <c r="C2089" s="794" t="s">
        <v>2152</v>
      </c>
      <c r="D2089" s="795" t="s">
        <v>2154</v>
      </c>
      <c r="E2089" s="796" t="s">
        <v>795</v>
      </c>
      <c r="F2089" s="681">
        <v>9</v>
      </c>
      <c r="G2089" s="682"/>
      <c r="H2089" s="682">
        <v>270</v>
      </c>
      <c r="I2089" s="682"/>
      <c r="J2089" s="682"/>
      <c r="K2089" s="682"/>
      <c r="L2089" s="683">
        <v>150</v>
      </c>
      <c r="M2089" s="684"/>
      <c r="N2089" s="758">
        <v>1</v>
      </c>
      <c r="O2089" s="991">
        <v>1</v>
      </c>
      <c r="P2089" s="991">
        <f t="shared" si="196"/>
        <v>0</v>
      </c>
      <c r="Q2089" s="762"/>
      <c r="R2089" s="873">
        <v>3410</v>
      </c>
      <c r="S2089" s="760">
        <f t="shared" si="195"/>
        <v>3410</v>
      </c>
      <c r="T2089" s="797"/>
      <c r="U2089" s="960"/>
      <c r="W2089" s="686"/>
    </row>
    <row r="2090" spans="2:23" ht="21" customHeight="1">
      <c r="B2090" s="686" t="s">
        <v>2152</v>
      </c>
      <c r="C2090" s="794" t="s">
        <v>2152</v>
      </c>
      <c r="D2090" s="795" t="s">
        <v>2154</v>
      </c>
      <c r="E2090" s="796" t="s">
        <v>795</v>
      </c>
      <c r="F2090" s="681">
        <v>9</v>
      </c>
      <c r="G2090" s="682"/>
      <c r="H2090" s="682">
        <v>270</v>
      </c>
      <c r="I2090" s="682"/>
      <c r="J2090" s="682"/>
      <c r="K2090" s="682"/>
      <c r="L2090" s="683">
        <v>170</v>
      </c>
      <c r="M2090" s="684"/>
      <c r="N2090" s="758">
        <v>1</v>
      </c>
      <c r="O2090" s="991">
        <v>1</v>
      </c>
      <c r="P2090" s="991">
        <f t="shared" si="196"/>
        <v>0</v>
      </c>
      <c r="Q2090" s="762"/>
      <c r="R2090" s="873">
        <v>3864</v>
      </c>
      <c r="S2090" s="760">
        <f t="shared" si="195"/>
        <v>3864</v>
      </c>
      <c r="T2090" s="797"/>
      <c r="U2090" s="960"/>
      <c r="W2090" s="686"/>
    </row>
    <row r="2091" spans="2:23" ht="21" customHeight="1">
      <c r="B2091" s="686" t="s">
        <v>2152</v>
      </c>
      <c r="C2091" s="794" t="s">
        <v>2152</v>
      </c>
      <c r="D2091" s="795" t="s">
        <v>2154</v>
      </c>
      <c r="E2091" s="796" t="s">
        <v>798</v>
      </c>
      <c r="F2091" s="681" t="s">
        <v>330</v>
      </c>
      <c r="G2091" s="682" t="s">
        <v>227</v>
      </c>
      <c r="H2091" s="682">
        <v>65</v>
      </c>
      <c r="I2091" s="682"/>
      <c r="J2091" s="682"/>
      <c r="K2091" s="682"/>
      <c r="L2091" s="683"/>
      <c r="M2091" s="684"/>
      <c r="N2091" s="758">
        <v>2</v>
      </c>
      <c r="O2091" s="991">
        <v>2</v>
      </c>
      <c r="P2091" s="991">
        <f t="shared" si="196"/>
        <v>0</v>
      </c>
      <c r="Q2091" s="762"/>
      <c r="R2091" s="873">
        <v>337</v>
      </c>
      <c r="S2091" s="760">
        <f t="shared" si="195"/>
        <v>674</v>
      </c>
      <c r="T2091" s="797"/>
      <c r="U2091" s="960"/>
      <c r="W2091" s="686"/>
    </row>
    <row r="2092" spans="2:23" ht="21" customHeight="1">
      <c r="B2092" s="686" t="s">
        <v>2152</v>
      </c>
      <c r="C2092" s="794" t="s">
        <v>2152</v>
      </c>
      <c r="D2092" s="795" t="s">
        <v>2154</v>
      </c>
      <c r="E2092" s="796" t="s">
        <v>795</v>
      </c>
      <c r="F2092" s="681">
        <v>3</v>
      </c>
      <c r="G2092" s="682"/>
      <c r="H2092" s="682">
        <v>170</v>
      </c>
      <c r="I2092" s="682"/>
      <c r="J2092" s="682"/>
      <c r="K2092" s="682"/>
      <c r="L2092" s="683">
        <v>460</v>
      </c>
      <c r="M2092" s="684"/>
      <c r="N2092" s="758">
        <v>1</v>
      </c>
      <c r="O2092" s="991">
        <v>1</v>
      </c>
      <c r="P2092" s="991">
        <f t="shared" si="196"/>
        <v>0</v>
      </c>
      <c r="Q2092" s="762"/>
      <c r="R2092" s="873">
        <v>2194</v>
      </c>
      <c r="S2092" s="760">
        <f t="shared" si="195"/>
        <v>2194</v>
      </c>
      <c r="T2092" s="797"/>
      <c r="U2092" s="960"/>
      <c r="W2092" s="686"/>
    </row>
    <row r="2093" spans="2:23" ht="21" customHeight="1">
      <c r="B2093" s="686" t="s">
        <v>2152</v>
      </c>
      <c r="C2093" s="794" t="s">
        <v>2152</v>
      </c>
      <c r="D2093" s="795" t="s">
        <v>2154</v>
      </c>
      <c r="E2093" s="796" t="s">
        <v>798</v>
      </c>
      <c r="F2093" s="681" t="s">
        <v>338</v>
      </c>
      <c r="G2093" s="682" t="s">
        <v>227</v>
      </c>
      <c r="H2093" s="682" t="s">
        <v>334</v>
      </c>
      <c r="I2093" s="682"/>
      <c r="J2093" s="682"/>
      <c r="K2093" s="682"/>
      <c r="L2093" s="683"/>
      <c r="M2093" s="684"/>
      <c r="N2093" s="758">
        <v>2</v>
      </c>
      <c r="O2093" s="991">
        <v>2</v>
      </c>
      <c r="P2093" s="991">
        <f t="shared" si="196"/>
        <v>0</v>
      </c>
      <c r="Q2093" s="762"/>
      <c r="R2093" s="873">
        <v>109</v>
      </c>
      <c r="S2093" s="760">
        <f t="shared" si="195"/>
        <v>218</v>
      </c>
      <c r="T2093" s="797"/>
      <c r="U2093" s="960"/>
      <c r="W2093" s="686"/>
    </row>
    <row r="2094" spans="2:23" ht="21" customHeight="1">
      <c r="B2094" s="686" t="s">
        <v>2152</v>
      </c>
      <c r="C2094" s="794" t="s">
        <v>2152</v>
      </c>
      <c r="D2094" s="795" t="s">
        <v>2154</v>
      </c>
      <c r="E2094" s="796" t="s">
        <v>799</v>
      </c>
      <c r="F2094" s="681" t="s">
        <v>338</v>
      </c>
      <c r="G2094" s="682"/>
      <c r="H2094" s="682"/>
      <c r="I2094" s="682"/>
      <c r="J2094" s="682"/>
      <c r="K2094" s="682"/>
      <c r="L2094" s="683"/>
      <c r="M2094" s="684"/>
      <c r="N2094" s="758">
        <f>N2093</f>
        <v>2</v>
      </c>
      <c r="O2094" s="991">
        <v>2</v>
      </c>
      <c r="P2094" s="991">
        <f t="shared" si="196"/>
        <v>0</v>
      </c>
      <c r="Q2094" s="763"/>
      <c r="R2094" s="873">
        <v>31</v>
      </c>
      <c r="S2094" s="760">
        <f t="shared" si="195"/>
        <v>62</v>
      </c>
      <c r="T2094" s="797"/>
      <c r="U2094" s="960"/>
      <c r="W2094" s="686"/>
    </row>
    <row r="2095" spans="2:23" ht="21" customHeight="1">
      <c r="B2095" s="686" t="s">
        <v>2152</v>
      </c>
      <c r="C2095" s="794" t="s">
        <v>2152</v>
      </c>
      <c r="D2095" s="795" t="s">
        <v>2154</v>
      </c>
      <c r="E2095" s="796" t="s">
        <v>800</v>
      </c>
      <c r="F2095" s="681" t="s">
        <v>338</v>
      </c>
      <c r="G2095" s="682"/>
      <c r="H2095" s="682"/>
      <c r="I2095" s="682"/>
      <c r="J2095" s="682"/>
      <c r="K2095" s="682"/>
      <c r="L2095" s="683"/>
      <c r="M2095" s="684"/>
      <c r="N2095" s="758">
        <f>N2093</f>
        <v>2</v>
      </c>
      <c r="O2095" s="991">
        <v>2</v>
      </c>
      <c r="P2095" s="991">
        <f t="shared" si="196"/>
        <v>0</v>
      </c>
      <c r="Q2095" s="762"/>
      <c r="R2095" s="873">
        <v>30</v>
      </c>
      <c r="S2095" s="760">
        <f t="shared" si="195"/>
        <v>60</v>
      </c>
      <c r="T2095" s="797"/>
      <c r="U2095" s="960"/>
      <c r="W2095" s="686"/>
    </row>
    <row r="2096" spans="2:23" ht="21" customHeight="1">
      <c r="B2096" s="686" t="s">
        <v>2152</v>
      </c>
      <c r="C2096" s="794" t="s">
        <v>2152</v>
      </c>
      <c r="D2096" s="795" t="s">
        <v>2154</v>
      </c>
      <c r="E2096" s="796" t="s">
        <v>801</v>
      </c>
      <c r="F2096" s="681" t="s">
        <v>338</v>
      </c>
      <c r="G2096" s="682"/>
      <c r="H2096" s="682"/>
      <c r="I2096" s="682"/>
      <c r="J2096" s="682"/>
      <c r="K2096" s="682"/>
      <c r="L2096" s="683"/>
      <c r="M2096" s="684"/>
      <c r="N2096" s="758">
        <f>N2093*2</f>
        <v>4</v>
      </c>
      <c r="O2096" s="991">
        <v>4</v>
      </c>
      <c r="P2096" s="991">
        <f t="shared" si="196"/>
        <v>0</v>
      </c>
      <c r="Q2096" s="762"/>
      <c r="R2096" s="873">
        <v>26</v>
      </c>
      <c r="S2096" s="760">
        <f t="shared" si="195"/>
        <v>104</v>
      </c>
      <c r="T2096" s="797"/>
      <c r="U2096" s="960"/>
      <c r="W2096" s="686"/>
    </row>
    <row r="2097" spans="2:23" ht="21" customHeight="1">
      <c r="B2097" s="686" t="s">
        <v>2152</v>
      </c>
      <c r="C2097" s="794" t="s">
        <v>2152</v>
      </c>
      <c r="D2097" s="795" t="s">
        <v>802</v>
      </c>
      <c r="E2097" s="796" t="s">
        <v>802</v>
      </c>
      <c r="F2097" s="681" t="s">
        <v>592</v>
      </c>
      <c r="G2097" s="682"/>
      <c r="H2097" s="682"/>
      <c r="I2097" s="682"/>
      <c r="J2097" s="682"/>
      <c r="K2097" s="682"/>
      <c r="L2097" s="683"/>
      <c r="M2097" s="684"/>
      <c r="N2097" s="758">
        <v>2</v>
      </c>
      <c r="O2097" s="991">
        <v>2</v>
      </c>
      <c r="P2097" s="991">
        <f t="shared" si="196"/>
        <v>0</v>
      </c>
      <c r="Q2097" s="762"/>
      <c r="R2097" s="873">
        <v>24836</v>
      </c>
      <c r="S2097" s="760">
        <f t="shared" si="195"/>
        <v>49672</v>
      </c>
      <c r="T2097" s="797"/>
      <c r="U2097" s="960"/>
      <c r="W2097" s="686"/>
    </row>
    <row r="2098" spans="2:23" ht="21" customHeight="1">
      <c r="B2098" s="686" t="s">
        <v>2152</v>
      </c>
      <c r="C2098" s="794" t="s">
        <v>2152</v>
      </c>
      <c r="D2098" s="795" t="s">
        <v>802</v>
      </c>
      <c r="E2098" s="796" t="s">
        <v>798</v>
      </c>
      <c r="F2098" s="681" t="s">
        <v>347</v>
      </c>
      <c r="G2098" s="682" t="s">
        <v>227</v>
      </c>
      <c r="H2098" s="682" t="s">
        <v>334</v>
      </c>
      <c r="I2098" s="682"/>
      <c r="J2098" s="682"/>
      <c r="K2098" s="682"/>
      <c r="L2098" s="683"/>
      <c r="M2098" s="684"/>
      <c r="N2098" s="758">
        <f>N2097*2</f>
        <v>4</v>
      </c>
      <c r="O2098" s="991">
        <v>4</v>
      </c>
      <c r="P2098" s="991">
        <f t="shared" si="196"/>
        <v>0</v>
      </c>
      <c r="Q2098" s="762"/>
      <c r="R2098" s="873">
        <v>337</v>
      </c>
      <c r="S2098" s="760">
        <f t="shared" si="195"/>
        <v>1348</v>
      </c>
      <c r="T2098" s="797"/>
      <c r="U2098" s="960"/>
      <c r="W2098" s="686"/>
    </row>
    <row r="2099" spans="2:23" ht="21" customHeight="1">
      <c r="B2099" s="686" t="s">
        <v>2152</v>
      </c>
      <c r="C2099" s="794" t="s">
        <v>2152</v>
      </c>
      <c r="D2099" s="795" t="s">
        <v>802</v>
      </c>
      <c r="E2099" s="796" t="s">
        <v>799</v>
      </c>
      <c r="F2099" s="681" t="s">
        <v>347</v>
      </c>
      <c r="G2099" s="682"/>
      <c r="H2099" s="682"/>
      <c r="I2099" s="682"/>
      <c r="J2099" s="682"/>
      <c r="K2099" s="682"/>
      <c r="L2099" s="683"/>
      <c r="M2099" s="684"/>
      <c r="N2099" s="758">
        <f>N2098</f>
        <v>4</v>
      </c>
      <c r="O2099" s="991">
        <v>4</v>
      </c>
      <c r="P2099" s="991">
        <f t="shared" si="196"/>
        <v>0</v>
      </c>
      <c r="Q2099" s="759"/>
      <c r="R2099" s="873">
        <v>94</v>
      </c>
      <c r="S2099" s="760">
        <f t="shared" si="195"/>
        <v>376</v>
      </c>
      <c r="T2099" s="797"/>
      <c r="U2099" s="960"/>
      <c r="W2099" s="686"/>
    </row>
    <row r="2100" spans="2:23" ht="21" customHeight="1">
      <c r="B2100" s="686" t="s">
        <v>2152</v>
      </c>
      <c r="C2100" s="794" t="s">
        <v>2152</v>
      </c>
      <c r="D2100" s="795" t="s">
        <v>802</v>
      </c>
      <c r="E2100" s="796" t="s">
        <v>800</v>
      </c>
      <c r="F2100" s="681" t="s">
        <v>347</v>
      </c>
      <c r="G2100" s="682"/>
      <c r="H2100" s="682"/>
      <c r="I2100" s="682"/>
      <c r="J2100" s="682"/>
      <c r="K2100" s="682"/>
      <c r="L2100" s="683"/>
      <c r="M2100" s="684"/>
      <c r="N2100" s="758">
        <f>N2098</f>
        <v>4</v>
      </c>
      <c r="O2100" s="991">
        <v>4</v>
      </c>
      <c r="P2100" s="991">
        <f t="shared" si="196"/>
        <v>0</v>
      </c>
      <c r="Q2100" s="762"/>
      <c r="R2100" s="873">
        <v>98</v>
      </c>
      <c r="S2100" s="760">
        <f t="shared" si="195"/>
        <v>392</v>
      </c>
      <c r="T2100" s="797"/>
      <c r="U2100" s="960"/>
      <c r="W2100" s="686"/>
    </row>
    <row r="2101" spans="2:23" ht="21" customHeight="1">
      <c r="B2101" s="686" t="s">
        <v>2152</v>
      </c>
      <c r="C2101" s="794" t="s">
        <v>2152</v>
      </c>
      <c r="D2101" s="795" t="s">
        <v>802</v>
      </c>
      <c r="E2101" s="796" t="s">
        <v>801</v>
      </c>
      <c r="F2101" s="681" t="s">
        <v>347</v>
      </c>
      <c r="G2101" s="682"/>
      <c r="H2101" s="682"/>
      <c r="I2101" s="682"/>
      <c r="J2101" s="682"/>
      <c r="K2101" s="682"/>
      <c r="L2101" s="683"/>
      <c r="M2101" s="684"/>
      <c r="N2101" s="758">
        <f>N2098*2</f>
        <v>8</v>
      </c>
      <c r="O2101" s="991">
        <v>8</v>
      </c>
      <c r="P2101" s="991">
        <f t="shared" si="196"/>
        <v>0</v>
      </c>
      <c r="Q2101" s="762"/>
      <c r="R2101" s="873">
        <v>65</v>
      </c>
      <c r="S2101" s="760">
        <f t="shared" si="195"/>
        <v>520</v>
      </c>
      <c r="T2101" s="797"/>
      <c r="U2101" s="960"/>
      <c r="W2101" s="686"/>
    </row>
    <row r="2102" spans="2:23" ht="21" customHeight="1">
      <c r="B2102" s="686" t="s">
        <v>2152</v>
      </c>
      <c r="C2102" s="794" t="s">
        <v>2152</v>
      </c>
      <c r="D2102" s="795" t="s">
        <v>2112</v>
      </c>
      <c r="E2102" s="796" t="s">
        <v>795</v>
      </c>
      <c r="F2102" s="681">
        <v>12</v>
      </c>
      <c r="G2102" s="682"/>
      <c r="H2102" s="682">
        <v>100</v>
      </c>
      <c r="I2102" s="682"/>
      <c r="J2102" s="682"/>
      <c r="K2102" s="682"/>
      <c r="L2102" s="683">
        <v>230</v>
      </c>
      <c r="M2102" s="684"/>
      <c r="N2102" s="758">
        <v>1</v>
      </c>
      <c r="O2102" s="991">
        <v>1</v>
      </c>
      <c r="P2102" s="991">
        <f t="shared" si="196"/>
        <v>0</v>
      </c>
      <c r="Q2102" s="762"/>
      <c r="R2102" s="873">
        <v>2582</v>
      </c>
      <c r="S2102" s="760">
        <f t="shared" si="195"/>
        <v>2582</v>
      </c>
      <c r="T2102" s="797"/>
      <c r="U2102" s="960"/>
      <c r="W2102" s="686"/>
    </row>
    <row r="2103" spans="2:23" ht="21" customHeight="1">
      <c r="B2103" s="686" t="s">
        <v>2152</v>
      </c>
      <c r="C2103" s="794" t="s">
        <v>2152</v>
      </c>
      <c r="D2103" s="795" t="s">
        <v>2112</v>
      </c>
      <c r="E2103" s="796" t="s">
        <v>797</v>
      </c>
      <c r="F2103" s="681">
        <v>40</v>
      </c>
      <c r="G2103" s="682"/>
      <c r="H2103" s="682"/>
      <c r="I2103" s="682"/>
      <c r="J2103" s="682"/>
      <c r="K2103" s="682"/>
      <c r="L2103" s="683">
        <v>110</v>
      </c>
      <c r="M2103" s="684"/>
      <c r="N2103" s="758">
        <v>1</v>
      </c>
      <c r="O2103" s="991">
        <v>1</v>
      </c>
      <c r="P2103" s="991">
        <f t="shared" si="196"/>
        <v>0</v>
      </c>
      <c r="Q2103" s="762"/>
      <c r="R2103" s="873">
        <v>2143</v>
      </c>
      <c r="S2103" s="760">
        <f t="shared" si="195"/>
        <v>2143</v>
      </c>
      <c r="T2103" s="797"/>
      <c r="U2103" s="960"/>
      <c r="W2103" s="686"/>
    </row>
    <row r="2104" spans="2:23" ht="21" customHeight="1">
      <c r="B2104" s="686" t="s">
        <v>2152</v>
      </c>
      <c r="C2104" s="794" t="s">
        <v>2152</v>
      </c>
      <c r="D2104" s="795" t="s">
        <v>2112</v>
      </c>
      <c r="E2104" s="796" t="s">
        <v>798</v>
      </c>
      <c r="F2104" s="681" t="s">
        <v>330</v>
      </c>
      <c r="G2104" s="682" t="s">
        <v>227</v>
      </c>
      <c r="H2104" s="682" t="s">
        <v>334</v>
      </c>
      <c r="I2104" s="682"/>
      <c r="J2104" s="682"/>
      <c r="K2104" s="682"/>
      <c r="L2104" s="683"/>
      <c r="M2104" s="684"/>
      <c r="N2104" s="758">
        <v>2</v>
      </c>
      <c r="O2104" s="991">
        <v>2</v>
      </c>
      <c r="P2104" s="991">
        <f t="shared" si="196"/>
        <v>0</v>
      </c>
      <c r="Q2104" s="759"/>
      <c r="R2104" s="873">
        <v>266</v>
      </c>
      <c r="S2104" s="760">
        <f t="shared" si="195"/>
        <v>532</v>
      </c>
      <c r="T2104" s="797"/>
      <c r="U2104" s="960"/>
      <c r="W2104" s="686"/>
    </row>
    <row r="2105" spans="2:23" ht="21" customHeight="1">
      <c r="B2105" s="686" t="s">
        <v>2152</v>
      </c>
      <c r="C2105" s="794" t="s">
        <v>2152</v>
      </c>
      <c r="D2105" s="795" t="s">
        <v>2112</v>
      </c>
      <c r="E2105" s="796" t="s">
        <v>800</v>
      </c>
      <c r="F2105" s="681" t="s">
        <v>330</v>
      </c>
      <c r="G2105" s="682"/>
      <c r="H2105" s="682"/>
      <c r="I2105" s="682"/>
      <c r="J2105" s="682"/>
      <c r="K2105" s="682"/>
      <c r="L2105" s="683"/>
      <c r="M2105" s="684"/>
      <c r="N2105" s="758">
        <f>N2104</f>
        <v>2</v>
      </c>
      <c r="O2105" s="991">
        <v>2</v>
      </c>
      <c r="P2105" s="991">
        <f t="shared" si="196"/>
        <v>0</v>
      </c>
      <c r="Q2105" s="759"/>
      <c r="R2105" s="873">
        <v>50</v>
      </c>
      <c r="S2105" s="760">
        <f t="shared" si="195"/>
        <v>100</v>
      </c>
      <c r="T2105" s="797"/>
      <c r="U2105" s="960"/>
      <c r="W2105" s="686"/>
    </row>
    <row r="2106" spans="2:23" ht="21" customHeight="1">
      <c r="B2106" s="686" t="s">
        <v>2152</v>
      </c>
      <c r="C2106" s="794" t="s">
        <v>2152</v>
      </c>
      <c r="D2106" s="795" t="s">
        <v>2112</v>
      </c>
      <c r="E2106" s="796" t="s">
        <v>801</v>
      </c>
      <c r="F2106" s="681" t="s">
        <v>330</v>
      </c>
      <c r="G2106" s="682"/>
      <c r="H2106" s="682"/>
      <c r="I2106" s="682"/>
      <c r="J2106" s="682"/>
      <c r="K2106" s="682"/>
      <c r="L2106" s="683"/>
      <c r="M2106" s="684"/>
      <c r="N2106" s="758">
        <f>N2105</f>
        <v>2</v>
      </c>
      <c r="O2106" s="991">
        <v>2</v>
      </c>
      <c r="P2106" s="991">
        <f t="shared" si="196"/>
        <v>0</v>
      </c>
      <c r="Q2106" s="763"/>
      <c r="R2106" s="873">
        <v>39</v>
      </c>
      <c r="S2106" s="760">
        <f t="shared" si="195"/>
        <v>78</v>
      </c>
      <c r="T2106" s="797"/>
      <c r="U2106" s="960"/>
      <c r="W2106" s="686"/>
    </row>
    <row r="2107" spans="2:23" ht="21" customHeight="1">
      <c r="B2107" s="686" t="s">
        <v>2152</v>
      </c>
      <c r="C2107" s="794" t="s">
        <v>2152</v>
      </c>
      <c r="D2107" s="795" t="s">
        <v>2112</v>
      </c>
      <c r="E2107" s="796" t="s">
        <v>805</v>
      </c>
      <c r="F2107" s="681" t="s">
        <v>391</v>
      </c>
      <c r="G2107" s="682" t="s">
        <v>227</v>
      </c>
      <c r="H2107" s="682" t="s">
        <v>587</v>
      </c>
      <c r="I2107" s="682"/>
      <c r="J2107" s="682"/>
      <c r="K2107" s="682"/>
      <c r="L2107" s="683"/>
      <c r="M2107" s="684"/>
      <c r="N2107" s="758">
        <v>1</v>
      </c>
      <c r="O2107" s="991">
        <v>1</v>
      </c>
      <c r="P2107" s="991">
        <f t="shared" si="196"/>
        <v>0</v>
      </c>
      <c r="Q2107" s="762"/>
      <c r="R2107" s="873">
        <v>56872</v>
      </c>
      <c r="S2107" s="760">
        <f t="shared" si="195"/>
        <v>56872</v>
      </c>
      <c r="T2107" s="797"/>
      <c r="U2107" s="960"/>
      <c r="W2107" s="686"/>
    </row>
    <row r="2108" spans="2:23" ht="21" customHeight="1">
      <c r="B2108" s="686" t="s">
        <v>2152</v>
      </c>
      <c r="C2108" s="794" t="s">
        <v>2152</v>
      </c>
      <c r="D2108" s="795" t="s">
        <v>2112</v>
      </c>
      <c r="E2108" s="796" t="s">
        <v>802</v>
      </c>
      <c r="F2108" s="681">
        <v>6006</v>
      </c>
      <c r="G2108" s="682"/>
      <c r="H2108" s="682"/>
      <c r="I2108" s="682"/>
      <c r="J2108" s="682"/>
      <c r="K2108" s="682"/>
      <c r="L2108" s="683"/>
      <c r="M2108" s="684"/>
      <c r="N2108" s="758">
        <v>2</v>
      </c>
      <c r="O2108" s="991">
        <v>2</v>
      </c>
      <c r="P2108" s="991">
        <f t="shared" si="196"/>
        <v>0</v>
      </c>
      <c r="Q2108" s="759"/>
      <c r="R2108" s="873">
        <v>3950</v>
      </c>
      <c r="S2108" s="760">
        <f t="shared" si="195"/>
        <v>7900</v>
      </c>
      <c r="T2108" s="797"/>
      <c r="U2108" s="960"/>
      <c r="W2108" s="686"/>
    </row>
    <row r="2109" spans="2:23" ht="21" customHeight="1">
      <c r="B2109" s="686" t="s">
        <v>2152</v>
      </c>
      <c r="C2109" s="794" t="s">
        <v>2152</v>
      </c>
      <c r="D2109" s="795" t="s">
        <v>2044</v>
      </c>
      <c r="E2109" s="796" t="s">
        <v>797</v>
      </c>
      <c r="F2109" s="681" t="s">
        <v>1538</v>
      </c>
      <c r="G2109" s="682" t="s">
        <v>227</v>
      </c>
      <c r="H2109" s="682"/>
      <c r="I2109" s="682"/>
      <c r="J2109" s="682"/>
      <c r="K2109" s="682"/>
      <c r="L2109" s="683">
        <v>20</v>
      </c>
      <c r="M2109" s="684"/>
      <c r="N2109" s="758">
        <v>2</v>
      </c>
      <c r="O2109" s="991">
        <v>2</v>
      </c>
      <c r="P2109" s="991">
        <f t="shared" si="196"/>
        <v>0</v>
      </c>
      <c r="Q2109" s="759"/>
      <c r="R2109" s="873">
        <v>1370</v>
      </c>
      <c r="S2109" s="760">
        <f t="shared" si="195"/>
        <v>2740</v>
      </c>
      <c r="T2109" s="797"/>
      <c r="U2109" s="960"/>
      <c r="W2109" s="686"/>
    </row>
    <row r="2110" spans="2:23" ht="21" customHeight="1">
      <c r="B2110" s="686" t="s">
        <v>2152</v>
      </c>
      <c r="C2110" s="794" t="s">
        <v>2152</v>
      </c>
      <c r="D2110" s="795" t="s">
        <v>804</v>
      </c>
      <c r="E2110" s="796" t="s">
        <v>807</v>
      </c>
      <c r="F2110" s="681" t="s">
        <v>330</v>
      </c>
      <c r="G2110" s="682" t="s">
        <v>227</v>
      </c>
      <c r="H2110" s="682" t="s">
        <v>363</v>
      </c>
      <c r="I2110" s="682"/>
      <c r="J2110" s="682"/>
      <c r="K2110" s="682"/>
      <c r="L2110" s="683"/>
      <c r="M2110" s="684"/>
      <c r="N2110" s="758">
        <v>12</v>
      </c>
      <c r="O2110" s="991">
        <v>12</v>
      </c>
      <c r="P2110" s="991">
        <f t="shared" si="196"/>
        <v>0</v>
      </c>
      <c r="Q2110" s="763"/>
      <c r="R2110" s="873">
        <v>52</v>
      </c>
      <c r="S2110" s="760">
        <f t="shared" si="195"/>
        <v>624</v>
      </c>
      <c r="T2110" s="797"/>
      <c r="U2110" s="960"/>
      <c r="W2110" s="686"/>
    </row>
    <row r="2111" spans="2:23" ht="21" customHeight="1">
      <c r="B2111" s="686" t="s">
        <v>2152</v>
      </c>
      <c r="C2111" s="794" t="s">
        <v>2152</v>
      </c>
      <c r="D2111" s="795" t="s">
        <v>2011</v>
      </c>
      <c r="E2111" s="796" t="s">
        <v>1752</v>
      </c>
      <c r="F2111" s="681" t="s">
        <v>1183</v>
      </c>
      <c r="G2111" s="682" t="s">
        <v>227</v>
      </c>
      <c r="H2111" s="682" t="s">
        <v>334</v>
      </c>
      <c r="I2111" s="682"/>
      <c r="J2111" s="682"/>
      <c r="K2111" s="682"/>
      <c r="L2111" s="683"/>
      <c r="M2111" s="684"/>
      <c r="N2111" s="758">
        <v>1</v>
      </c>
      <c r="O2111" s="991">
        <v>1</v>
      </c>
      <c r="P2111" s="991">
        <f t="shared" si="196"/>
        <v>0</v>
      </c>
      <c r="Q2111" s="762"/>
      <c r="R2111" s="873">
        <v>69997</v>
      </c>
      <c r="S2111" s="760">
        <f t="shared" si="195"/>
        <v>69997</v>
      </c>
      <c r="T2111" s="797"/>
      <c r="U2111" s="960"/>
      <c r="W2111" s="686"/>
    </row>
    <row r="2112" spans="2:23" ht="21" customHeight="1">
      <c r="B2112" s="686" t="s">
        <v>2152</v>
      </c>
      <c r="C2112" s="794" t="s">
        <v>2152</v>
      </c>
      <c r="D2112" s="795" t="s">
        <v>1832</v>
      </c>
      <c r="E2112" s="796" t="s">
        <v>805</v>
      </c>
      <c r="F2112" s="681" t="s">
        <v>391</v>
      </c>
      <c r="G2112" s="682" t="s">
        <v>227</v>
      </c>
      <c r="H2112" s="682" t="s">
        <v>400</v>
      </c>
      <c r="I2112" s="682"/>
      <c r="J2112" s="682" t="s">
        <v>609</v>
      </c>
      <c r="K2112" s="682"/>
      <c r="L2112" s="683"/>
      <c r="M2112" s="684"/>
      <c r="N2112" s="758">
        <v>1</v>
      </c>
      <c r="O2112" s="991">
        <v>1</v>
      </c>
      <c r="P2112" s="991">
        <f t="shared" si="196"/>
        <v>0</v>
      </c>
      <c r="Q2112" s="759"/>
      <c r="R2112" s="873">
        <v>71247</v>
      </c>
      <c r="S2112" s="760">
        <f t="shared" si="195"/>
        <v>71247</v>
      </c>
      <c r="T2112" s="797"/>
      <c r="U2112" s="960"/>
      <c r="W2112" s="686"/>
    </row>
    <row r="2113" spans="1:23" ht="21" customHeight="1">
      <c r="B2113" s="686" t="s">
        <v>2152</v>
      </c>
      <c r="C2113" s="794" t="s">
        <v>2152</v>
      </c>
      <c r="D2113" s="795" t="s">
        <v>2155</v>
      </c>
      <c r="E2113" s="796" t="s">
        <v>2156</v>
      </c>
      <c r="F2113" s="681" t="s">
        <v>1539</v>
      </c>
      <c r="G2113" s="682"/>
      <c r="H2113" s="682"/>
      <c r="I2113" s="682"/>
      <c r="J2113" s="682"/>
      <c r="K2113" s="682"/>
      <c r="L2113" s="683"/>
      <c r="M2113" s="684"/>
      <c r="N2113" s="758">
        <v>1</v>
      </c>
      <c r="O2113" s="991">
        <v>1</v>
      </c>
      <c r="P2113" s="991">
        <f t="shared" si="196"/>
        <v>0</v>
      </c>
      <c r="Q2113" s="759"/>
      <c r="R2113" s="873">
        <v>100819</v>
      </c>
      <c r="S2113" s="760">
        <f t="shared" si="195"/>
        <v>100819</v>
      </c>
      <c r="T2113" s="797"/>
      <c r="U2113" s="960"/>
      <c r="W2113" s="686"/>
    </row>
    <row r="2114" spans="1:23" ht="21" customHeight="1">
      <c r="B2114" s="686" t="s">
        <v>2152</v>
      </c>
      <c r="C2114" s="794" t="s">
        <v>2152</v>
      </c>
      <c r="D2114" s="795" t="s">
        <v>2155</v>
      </c>
      <c r="E2114" s="796" t="s">
        <v>2123</v>
      </c>
      <c r="F2114" s="681">
        <v>20</v>
      </c>
      <c r="G2114" s="682"/>
      <c r="H2114" s="682"/>
      <c r="I2114" s="682"/>
      <c r="J2114" s="682"/>
      <c r="K2114" s="682"/>
      <c r="L2114" s="683"/>
      <c r="M2114" s="684"/>
      <c r="N2114" s="758">
        <v>180</v>
      </c>
      <c r="O2114" s="991">
        <v>180</v>
      </c>
      <c r="P2114" s="991">
        <f t="shared" si="196"/>
        <v>0</v>
      </c>
      <c r="Q2114" s="762"/>
      <c r="R2114" s="873">
        <v>3400</v>
      </c>
      <c r="S2114" s="760">
        <f t="shared" si="195"/>
        <v>612000</v>
      </c>
      <c r="T2114" s="797"/>
      <c r="U2114" s="960"/>
      <c r="W2114" s="686"/>
    </row>
    <row r="2115" spans="1:23" ht="21" customHeight="1">
      <c r="B2115" s="686" t="s">
        <v>2152</v>
      </c>
      <c r="C2115" s="794" t="s">
        <v>2152</v>
      </c>
      <c r="D2115" s="795" t="s">
        <v>2155</v>
      </c>
      <c r="E2115" s="796" t="s">
        <v>797</v>
      </c>
      <c r="F2115" s="681">
        <v>10</v>
      </c>
      <c r="G2115" s="682"/>
      <c r="H2115" s="682"/>
      <c r="I2115" s="682"/>
      <c r="J2115" s="682"/>
      <c r="K2115" s="682"/>
      <c r="L2115" s="683">
        <v>20</v>
      </c>
      <c r="M2115" s="684"/>
      <c r="N2115" s="758">
        <f>N2114</f>
        <v>180</v>
      </c>
      <c r="O2115" s="991">
        <v>180</v>
      </c>
      <c r="P2115" s="991">
        <f t="shared" si="196"/>
        <v>0</v>
      </c>
      <c r="Q2115" s="762"/>
      <c r="R2115" s="873">
        <v>97</v>
      </c>
      <c r="S2115" s="760">
        <f t="shared" si="195"/>
        <v>17460</v>
      </c>
      <c r="T2115" s="797"/>
      <c r="U2115" s="960"/>
      <c r="W2115" s="686"/>
    </row>
    <row r="2116" spans="1:23" ht="21" customHeight="1">
      <c r="B2116" s="686" t="s">
        <v>2152</v>
      </c>
      <c r="C2116" s="794" t="s">
        <v>2152</v>
      </c>
      <c r="D2116" s="795" t="s">
        <v>2155</v>
      </c>
      <c r="E2116" s="796" t="s">
        <v>810</v>
      </c>
      <c r="F2116" s="681" t="s">
        <v>356</v>
      </c>
      <c r="G2116" s="682"/>
      <c r="H2116" s="682">
        <v>35</v>
      </c>
      <c r="I2116" s="682"/>
      <c r="J2116" s="682"/>
      <c r="K2116" s="682"/>
      <c r="L2116" s="683"/>
      <c r="M2116" s="684"/>
      <c r="N2116" s="758">
        <f>N2114</f>
        <v>180</v>
      </c>
      <c r="O2116" s="991">
        <v>180</v>
      </c>
      <c r="P2116" s="991">
        <f t="shared" si="196"/>
        <v>0</v>
      </c>
      <c r="Q2116" s="762"/>
      <c r="R2116" s="873">
        <v>39</v>
      </c>
      <c r="S2116" s="760">
        <f t="shared" si="195"/>
        <v>7020</v>
      </c>
      <c r="T2116" s="797"/>
      <c r="U2116" s="960"/>
      <c r="W2116" s="686"/>
    </row>
    <row r="2117" spans="1:23" ht="21" customHeight="1">
      <c r="A2117" s="686" t="s">
        <v>1221</v>
      </c>
      <c r="B2117" s="686" t="s">
        <v>841</v>
      </c>
      <c r="C2117" s="794" t="s">
        <v>841</v>
      </c>
      <c r="D2117" s="795" t="s">
        <v>840</v>
      </c>
      <c r="E2117" s="796" t="s">
        <v>795</v>
      </c>
      <c r="F2117" s="681">
        <v>6</v>
      </c>
      <c r="G2117" s="682" t="s">
        <v>227</v>
      </c>
      <c r="H2117" s="682">
        <v>550</v>
      </c>
      <c r="I2117" s="682" t="s">
        <v>227</v>
      </c>
      <c r="J2117" s="682"/>
      <c r="K2117" s="682"/>
      <c r="L2117" s="683">
        <v>400</v>
      </c>
      <c r="M2117" s="684"/>
      <c r="N2117" s="758">
        <v>2</v>
      </c>
      <c r="O2117" s="991">
        <v>2</v>
      </c>
      <c r="P2117" s="991">
        <f t="shared" si="196"/>
        <v>0</v>
      </c>
      <c r="Q2117" s="759">
        <f>F2117*H2117*L2117*0.00000785*N2117</f>
        <v>20.723999999999997</v>
      </c>
      <c r="R2117" s="873">
        <v>939</v>
      </c>
      <c r="S2117" s="760">
        <f>Q2117*R2117</f>
        <v>19459.835999999996</v>
      </c>
      <c r="T2117" s="797"/>
      <c r="U2117" s="960"/>
      <c r="W2117" s="686"/>
    </row>
    <row r="2118" spans="1:23" ht="21" customHeight="1">
      <c r="A2118" s="686" t="s">
        <v>1223</v>
      </c>
      <c r="B2118" s="686" t="s">
        <v>841</v>
      </c>
      <c r="C2118" s="794" t="s">
        <v>841</v>
      </c>
      <c r="D2118" s="795" t="s">
        <v>840</v>
      </c>
      <c r="E2118" s="796" t="s">
        <v>798</v>
      </c>
      <c r="F2118" s="681" t="s">
        <v>330</v>
      </c>
      <c r="G2118" s="682" t="s">
        <v>227</v>
      </c>
      <c r="H2118" s="682" t="s">
        <v>331</v>
      </c>
      <c r="I2118" s="682"/>
      <c r="J2118" s="682"/>
      <c r="K2118" s="682"/>
      <c r="L2118" s="683"/>
      <c r="M2118" s="684" t="s">
        <v>228</v>
      </c>
      <c r="N2118" s="758">
        <f>N2117*4</f>
        <v>8</v>
      </c>
      <c r="O2118" s="991">
        <v>8</v>
      </c>
      <c r="P2118" s="991">
        <f t="shared" si="196"/>
        <v>0</v>
      </c>
      <c r="Q2118" s="762"/>
      <c r="R2118" s="873">
        <v>432</v>
      </c>
      <c r="S2118" s="760">
        <f>N2118*R2118</f>
        <v>3456</v>
      </c>
      <c r="T2118" s="797"/>
      <c r="U2118" s="960"/>
      <c r="W2118" s="686"/>
    </row>
    <row r="2119" spans="1:23" ht="21" customHeight="1">
      <c r="A2119" s="686" t="s">
        <v>1224</v>
      </c>
      <c r="B2119" s="686" t="s">
        <v>841</v>
      </c>
      <c r="C2119" s="794" t="s">
        <v>841</v>
      </c>
      <c r="D2119" s="795" t="s">
        <v>840</v>
      </c>
      <c r="E2119" s="796" t="s">
        <v>799</v>
      </c>
      <c r="F2119" s="681" t="s">
        <v>330</v>
      </c>
      <c r="G2119" s="682"/>
      <c r="H2119" s="682"/>
      <c r="I2119" s="682"/>
      <c r="J2119" s="682"/>
      <c r="K2119" s="682"/>
      <c r="L2119" s="683"/>
      <c r="M2119" s="684" t="s">
        <v>228</v>
      </c>
      <c r="N2119" s="758">
        <f>N2118</f>
        <v>8</v>
      </c>
      <c r="O2119" s="991">
        <v>8</v>
      </c>
      <c r="P2119" s="991">
        <f t="shared" si="196"/>
        <v>0</v>
      </c>
      <c r="Q2119" s="762"/>
      <c r="R2119" s="873">
        <v>157.30000000000001</v>
      </c>
      <c r="S2119" s="760">
        <f>N2119*R2119</f>
        <v>1258.4000000000001</v>
      </c>
      <c r="T2119" s="797"/>
      <c r="U2119" s="960"/>
      <c r="W2119" s="686"/>
    </row>
    <row r="2120" spans="1:23" ht="21" customHeight="1">
      <c r="A2120" s="686" t="s">
        <v>1225</v>
      </c>
      <c r="B2120" s="686" t="s">
        <v>841</v>
      </c>
      <c r="C2120" s="794" t="s">
        <v>841</v>
      </c>
      <c r="D2120" s="795" t="s">
        <v>840</v>
      </c>
      <c r="E2120" s="796" t="s">
        <v>800</v>
      </c>
      <c r="F2120" s="681" t="s">
        <v>330</v>
      </c>
      <c r="G2120" s="682"/>
      <c r="H2120" s="682"/>
      <c r="I2120" s="682"/>
      <c r="J2120" s="682"/>
      <c r="K2120" s="682"/>
      <c r="L2120" s="683"/>
      <c r="M2120" s="684" t="s">
        <v>228</v>
      </c>
      <c r="N2120" s="758">
        <f>N2118</f>
        <v>8</v>
      </c>
      <c r="O2120" s="991">
        <v>8</v>
      </c>
      <c r="P2120" s="991">
        <f t="shared" si="196"/>
        <v>0</v>
      </c>
      <c r="Q2120" s="762"/>
      <c r="R2120" s="873">
        <v>49.2</v>
      </c>
      <c r="S2120" s="760">
        <f>N2120*R2120</f>
        <v>393.6</v>
      </c>
      <c r="T2120" s="797"/>
      <c r="U2120" s="960"/>
      <c r="W2120" s="686"/>
    </row>
    <row r="2121" spans="1:23" ht="21" customHeight="1">
      <c r="A2121" s="686" t="s">
        <v>1226</v>
      </c>
      <c r="B2121" s="686" t="s">
        <v>841</v>
      </c>
      <c r="C2121" s="794" t="s">
        <v>841</v>
      </c>
      <c r="D2121" s="795" t="s">
        <v>840</v>
      </c>
      <c r="E2121" s="796" t="s">
        <v>801</v>
      </c>
      <c r="F2121" s="681" t="s">
        <v>330</v>
      </c>
      <c r="G2121" s="682"/>
      <c r="H2121" s="682"/>
      <c r="I2121" s="682"/>
      <c r="J2121" s="682"/>
      <c r="K2121" s="682"/>
      <c r="L2121" s="683"/>
      <c r="M2121" s="684" t="s">
        <v>228</v>
      </c>
      <c r="N2121" s="758">
        <f>N2118*2</f>
        <v>16</v>
      </c>
      <c r="O2121" s="991">
        <v>16</v>
      </c>
      <c r="P2121" s="991">
        <f t="shared" si="196"/>
        <v>0</v>
      </c>
      <c r="Q2121" s="762"/>
      <c r="R2121" s="873">
        <v>53.7</v>
      </c>
      <c r="S2121" s="760">
        <f>N2121*R2121</f>
        <v>859.2</v>
      </c>
      <c r="T2121" s="797"/>
      <c r="U2121" s="960"/>
      <c r="W2121" s="686"/>
    </row>
    <row r="2122" spans="1:23" ht="21" customHeight="1">
      <c r="A2122" s="686" t="s">
        <v>1222</v>
      </c>
      <c r="B2122" s="686" t="s">
        <v>841</v>
      </c>
      <c r="C2122" s="794" t="s">
        <v>841</v>
      </c>
      <c r="D2122" s="795" t="s">
        <v>1830</v>
      </c>
      <c r="E2122" s="796" t="s">
        <v>797</v>
      </c>
      <c r="F2122" s="681">
        <v>50</v>
      </c>
      <c r="G2122" s="682"/>
      <c r="H2122" s="682"/>
      <c r="I2122" s="682"/>
      <c r="J2122" s="682"/>
      <c r="K2122" s="682"/>
      <c r="L2122" s="683">
        <v>4440</v>
      </c>
      <c r="M2122" s="684"/>
      <c r="N2122" s="758">
        <v>1</v>
      </c>
      <c r="O2122" s="991">
        <v>1</v>
      </c>
      <c r="P2122" s="991">
        <f t="shared" si="196"/>
        <v>0</v>
      </c>
      <c r="Q2122" s="759">
        <f>3.14156295*(F2122/2)^2*L2122*0.00000785*N2122</f>
        <v>68.435021912062496</v>
      </c>
      <c r="R2122" s="873">
        <v>990</v>
      </c>
      <c r="S2122" s="760">
        <f>Q2122*R2122</f>
        <v>67750.671692941876</v>
      </c>
      <c r="T2122" s="797"/>
      <c r="U2122" s="960"/>
      <c r="W2122" s="686"/>
    </row>
    <row r="2123" spans="1:23" ht="21" customHeight="1">
      <c r="B2123" s="686" t="s">
        <v>841</v>
      </c>
      <c r="C2123" s="794" t="s">
        <v>841</v>
      </c>
      <c r="D2123" s="795" t="s">
        <v>802</v>
      </c>
      <c r="E2123" s="796" t="s">
        <v>802</v>
      </c>
      <c r="F2123" s="681" t="s">
        <v>601</v>
      </c>
      <c r="G2123" s="682"/>
      <c r="H2123" s="682"/>
      <c r="I2123" s="682"/>
      <c r="J2123" s="682"/>
      <c r="K2123" s="682"/>
      <c r="L2123" s="683"/>
      <c r="M2123" s="684"/>
      <c r="N2123" s="758">
        <v>4</v>
      </c>
      <c r="O2123" s="991">
        <v>4</v>
      </c>
      <c r="P2123" s="991">
        <f t="shared" si="196"/>
        <v>0</v>
      </c>
      <c r="Q2123" s="762"/>
      <c r="R2123" s="873">
        <v>24836</v>
      </c>
      <c r="S2123" s="760">
        <f t="shared" ref="S2123:S2128" si="197">N2123*R2123</f>
        <v>99344</v>
      </c>
      <c r="T2123" s="797"/>
      <c r="U2123" s="960"/>
      <c r="W2123" s="686"/>
    </row>
    <row r="2124" spans="1:23" ht="21" customHeight="1">
      <c r="A2124" s="686" t="s">
        <v>1414</v>
      </c>
      <c r="B2124" s="686" t="s">
        <v>841</v>
      </c>
      <c r="C2124" s="794" t="s">
        <v>841</v>
      </c>
      <c r="D2124" s="795" t="s">
        <v>808</v>
      </c>
      <c r="E2124" s="796" t="s">
        <v>798</v>
      </c>
      <c r="F2124" s="681" t="s">
        <v>347</v>
      </c>
      <c r="G2124" s="682" t="s">
        <v>227</v>
      </c>
      <c r="H2124" s="682" t="s">
        <v>334</v>
      </c>
      <c r="I2124" s="682"/>
      <c r="J2124" s="682"/>
      <c r="K2124" s="682"/>
      <c r="L2124" s="683"/>
      <c r="M2124" s="684"/>
      <c r="N2124" s="758">
        <f>N2123*2</f>
        <v>8</v>
      </c>
      <c r="O2124" s="991">
        <v>8</v>
      </c>
      <c r="P2124" s="991">
        <f t="shared" si="196"/>
        <v>0</v>
      </c>
      <c r="Q2124" s="762"/>
      <c r="R2124" s="873">
        <v>293.7</v>
      </c>
      <c r="S2124" s="760">
        <f t="shared" si="197"/>
        <v>2349.6</v>
      </c>
      <c r="T2124" s="797"/>
      <c r="U2124" s="960"/>
      <c r="W2124" s="686"/>
    </row>
    <row r="2125" spans="1:23" ht="21" customHeight="1">
      <c r="A2125" s="686" t="s">
        <v>1390</v>
      </c>
      <c r="B2125" s="686" t="s">
        <v>841</v>
      </c>
      <c r="C2125" s="794" t="s">
        <v>841</v>
      </c>
      <c r="D2125" s="795" t="s">
        <v>808</v>
      </c>
      <c r="E2125" s="796" t="s">
        <v>799</v>
      </c>
      <c r="F2125" s="681" t="s">
        <v>347</v>
      </c>
      <c r="G2125" s="682"/>
      <c r="H2125" s="682"/>
      <c r="I2125" s="682"/>
      <c r="J2125" s="682"/>
      <c r="K2125" s="682"/>
      <c r="L2125" s="683"/>
      <c r="M2125" s="684"/>
      <c r="N2125" s="758">
        <f>N2124</f>
        <v>8</v>
      </c>
      <c r="O2125" s="991">
        <v>8</v>
      </c>
      <c r="P2125" s="991">
        <f t="shared" si="196"/>
        <v>0</v>
      </c>
      <c r="Q2125" s="762"/>
      <c r="R2125" s="873">
        <v>83.6</v>
      </c>
      <c r="S2125" s="760">
        <f t="shared" si="197"/>
        <v>668.8</v>
      </c>
      <c r="T2125" s="797"/>
      <c r="U2125" s="960"/>
      <c r="W2125" s="686"/>
    </row>
    <row r="2126" spans="1:23" ht="21" customHeight="1">
      <c r="A2126" s="686" t="s">
        <v>1251</v>
      </c>
      <c r="B2126" s="686" t="s">
        <v>841</v>
      </c>
      <c r="C2126" s="794" t="s">
        <v>841</v>
      </c>
      <c r="D2126" s="795" t="s">
        <v>808</v>
      </c>
      <c r="E2126" s="796" t="s">
        <v>800</v>
      </c>
      <c r="F2126" s="681" t="s">
        <v>347</v>
      </c>
      <c r="G2126" s="682"/>
      <c r="H2126" s="682"/>
      <c r="I2126" s="682"/>
      <c r="J2126" s="682"/>
      <c r="K2126" s="682"/>
      <c r="L2126" s="683"/>
      <c r="M2126" s="684"/>
      <c r="N2126" s="758">
        <f>N2124</f>
        <v>8</v>
      </c>
      <c r="O2126" s="991">
        <v>8</v>
      </c>
      <c r="P2126" s="991">
        <f t="shared" si="196"/>
        <v>0</v>
      </c>
      <c r="Q2126" s="762"/>
      <c r="R2126" s="873">
        <v>32</v>
      </c>
      <c r="S2126" s="760">
        <f t="shared" si="197"/>
        <v>256</v>
      </c>
      <c r="T2126" s="797"/>
      <c r="U2126" s="960"/>
      <c r="W2126" s="686"/>
    </row>
    <row r="2127" spans="1:23" ht="21" customHeight="1">
      <c r="A2127" s="686" t="s">
        <v>1391</v>
      </c>
      <c r="B2127" s="686" t="s">
        <v>841</v>
      </c>
      <c r="C2127" s="794" t="s">
        <v>841</v>
      </c>
      <c r="D2127" s="795" t="s">
        <v>808</v>
      </c>
      <c r="E2127" s="796" t="s">
        <v>801</v>
      </c>
      <c r="F2127" s="681" t="s">
        <v>347</v>
      </c>
      <c r="G2127" s="682"/>
      <c r="H2127" s="682"/>
      <c r="I2127" s="682"/>
      <c r="J2127" s="682"/>
      <c r="K2127" s="682"/>
      <c r="L2127" s="683"/>
      <c r="M2127" s="684"/>
      <c r="N2127" s="758">
        <f>N2124*2</f>
        <v>16</v>
      </c>
      <c r="O2127" s="991">
        <v>16</v>
      </c>
      <c r="P2127" s="991">
        <f t="shared" si="196"/>
        <v>0</v>
      </c>
      <c r="Q2127" s="762"/>
      <c r="R2127" s="873">
        <v>41.2</v>
      </c>
      <c r="S2127" s="760">
        <f t="shared" si="197"/>
        <v>659.2</v>
      </c>
      <c r="T2127" s="797"/>
      <c r="U2127" s="960"/>
      <c r="W2127" s="686"/>
    </row>
    <row r="2128" spans="1:23" ht="21" customHeight="1">
      <c r="B2128" s="686" t="s">
        <v>841</v>
      </c>
      <c r="C2128" s="794" t="s">
        <v>841</v>
      </c>
      <c r="D2128" s="795" t="s">
        <v>1835</v>
      </c>
      <c r="E2128" s="796" t="s">
        <v>795</v>
      </c>
      <c r="F2128" s="681">
        <v>16</v>
      </c>
      <c r="G2128" s="682" t="s">
        <v>227</v>
      </c>
      <c r="H2128" s="682">
        <v>150</v>
      </c>
      <c r="I2128" s="682" t="s">
        <v>227</v>
      </c>
      <c r="J2128" s="682"/>
      <c r="K2128" s="682"/>
      <c r="L2128" s="683">
        <v>180</v>
      </c>
      <c r="M2128" s="684" t="s">
        <v>337</v>
      </c>
      <c r="N2128" s="758">
        <v>2</v>
      </c>
      <c r="O2128" s="991">
        <v>2</v>
      </c>
      <c r="P2128" s="991">
        <f t="shared" si="196"/>
        <v>0</v>
      </c>
      <c r="Q2128" s="759"/>
      <c r="R2128" s="873">
        <v>6972</v>
      </c>
      <c r="S2128" s="760">
        <f t="shared" si="197"/>
        <v>13944</v>
      </c>
      <c r="T2128" s="797"/>
      <c r="U2128" s="960"/>
      <c r="W2128" s="686"/>
    </row>
    <row r="2129" spans="1:23" ht="21" customHeight="1">
      <c r="A2129" s="686" t="s">
        <v>1355</v>
      </c>
      <c r="B2129" s="686" t="s">
        <v>841</v>
      </c>
      <c r="C2129" s="794" t="s">
        <v>841</v>
      </c>
      <c r="D2129" s="795" t="s">
        <v>1835</v>
      </c>
      <c r="E2129" s="796" t="s">
        <v>797</v>
      </c>
      <c r="F2129" s="681">
        <v>90</v>
      </c>
      <c r="G2129" s="682"/>
      <c r="H2129" s="682"/>
      <c r="I2129" s="682"/>
      <c r="J2129" s="682"/>
      <c r="K2129" s="682"/>
      <c r="L2129" s="683">
        <v>35</v>
      </c>
      <c r="M2129" s="684"/>
      <c r="N2129" s="758">
        <f>N2128</f>
        <v>2</v>
      </c>
      <c r="O2129" s="991">
        <v>2</v>
      </c>
      <c r="P2129" s="991">
        <f t="shared" si="196"/>
        <v>0</v>
      </c>
      <c r="Q2129" s="759">
        <f>3.14156295*(F2129/2)^2*L2129*0.00000785*N2129</f>
        <v>3.4957349030756251</v>
      </c>
      <c r="R2129" s="873">
        <v>990</v>
      </c>
      <c r="S2129" s="760">
        <f>Q2129*R2129</f>
        <v>3460.7775540448688</v>
      </c>
      <c r="T2129" s="797"/>
      <c r="U2129" s="960"/>
      <c r="W2129" s="686"/>
    </row>
    <row r="2130" spans="1:23" ht="21" customHeight="1">
      <c r="B2130" s="686" t="s">
        <v>841</v>
      </c>
      <c r="C2130" s="794" t="s">
        <v>841</v>
      </c>
      <c r="D2130" s="795" t="s">
        <v>1835</v>
      </c>
      <c r="E2130" s="796" t="s">
        <v>1727</v>
      </c>
      <c r="F2130" s="681">
        <v>15</v>
      </c>
      <c r="G2130" s="682"/>
      <c r="H2130" s="682">
        <v>10</v>
      </c>
      <c r="I2130" s="682"/>
      <c r="J2130" s="682"/>
      <c r="K2130" s="682"/>
      <c r="L2130" s="683">
        <v>50</v>
      </c>
      <c r="M2130" s="684"/>
      <c r="N2130" s="758">
        <f>N2128</f>
        <v>2</v>
      </c>
      <c r="O2130" s="991">
        <v>2</v>
      </c>
      <c r="P2130" s="991">
        <f t="shared" si="196"/>
        <v>0</v>
      </c>
      <c r="Q2130" s="763"/>
      <c r="R2130" s="873">
        <v>1231</v>
      </c>
      <c r="S2130" s="760">
        <f>N2130*R2130</f>
        <v>2462</v>
      </c>
      <c r="T2130" s="797"/>
      <c r="U2130" s="960"/>
      <c r="W2130" s="686"/>
    </row>
    <row r="2131" spans="1:23" ht="21" customHeight="1">
      <c r="A2131" s="686" t="s">
        <v>1240</v>
      </c>
      <c r="B2131" s="686" t="s">
        <v>841</v>
      </c>
      <c r="C2131" s="794" t="s">
        <v>841</v>
      </c>
      <c r="D2131" s="795" t="s">
        <v>1835</v>
      </c>
      <c r="E2131" s="796" t="s">
        <v>807</v>
      </c>
      <c r="F2131" s="681" t="s">
        <v>338</v>
      </c>
      <c r="G2131" s="682"/>
      <c r="H2131" s="682"/>
      <c r="I2131" s="682"/>
      <c r="J2131" s="682"/>
      <c r="K2131" s="682"/>
      <c r="L2131" s="683">
        <v>15</v>
      </c>
      <c r="M2131" s="684"/>
      <c r="N2131" s="758">
        <f>N2128*2</f>
        <v>4</v>
      </c>
      <c r="O2131" s="991">
        <v>4</v>
      </c>
      <c r="P2131" s="991">
        <f t="shared" si="196"/>
        <v>0</v>
      </c>
      <c r="Q2131" s="762"/>
      <c r="R2131" s="873">
        <v>52</v>
      </c>
      <c r="S2131" s="760">
        <f>N2131*R2131</f>
        <v>208</v>
      </c>
      <c r="T2131" s="797"/>
      <c r="U2131" s="960"/>
      <c r="W2131" s="686"/>
    </row>
    <row r="2132" spans="1:23" ht="21" customHeight="1">
      <c r="A2132" s="686" t="s">
        <v>1478</v>
      </c>
      <c r="B2132" s="686" t="s">
        <v>841</v>
      </c>
      <c r="C2132" s="794" t="s">
        <v>841</v>
      </c>
      <c r="D2132" s="795" t="s">
        <v>2157</v>
      </c>
      <c r="E2132" s="796" t="s">
        <v>795</v>
      </c>
      <c r="F2132" s="681">
        <v>6</v>
      </c>
      <c r="G2132" s="682" t="s">
        <v>227</v>
      </c>
      <c r="H2132" s="682">
        <v>220</v>
      </c>
      <c r="I2132" s="682" t="s">
        <v>227</v>
      </c>
      <c r="J2132" s="682"/>
      <c r="K2132" s="682"/>
      <c r="L2132" s="683">
        <v>370</v>
      </c>
      <c r="M2132" s="684" t="s">
        <v>228</v>
      </c>
      <c r="N2132" s="758">
        <v>2</v>
      </c>
      <c r="O2132" s="991">
        <v>2</v>
      </c>
      <c r="P2132" s="991">
        <f t="shared" si="196"/>
        <v>0</v>
      </c>
      <c r="Q2132" s="759">
        <f>F2132*H2132*L2132*0.00000793*N2132</f>
        <v>7.7460240000000002</v>
      </c>
      <c r="R2132" s="873">
        <v>3884</v>
      </c>
      <c r="S2132" s="760">
        <f>Q2132*R2132</f>
        <v>30085.557216000001</v>
      </c>
      <c r="T2132" s="797"/>
      <c r="U2132" s="960"/>
      <c r="W2132" s="686"/>
    </row>
    <row r="2133" spans="1:23" ht="21" customHeight="1">
      <c r="A2133" s="686" t="s">
        <v>1223</v>
      </c>
      <c r="B2133" s="686" t="s">
        <v>841</v>
      </c>
      <c r="C2133" s="794" t="s">
        <v>841</v>
      </c>
      <c r="D2133" s="795" t="s">
        <v>2157</v>
      </c>
      <c r="E2133" s="796" t="s">
        <v>798</v>
      </c>
      <c r="F2133" s="681" t="s">
        <v>330</v>
      </c>
      <c r="G2133" s="682" t="s">
        <v>227</v>
      </c>
      <c r="H2133" s="682" t="s">
        <v>331</v>
      </c>
      <c r="I2133" s="682"/>
      <c r="J2133" s="682"/>
      <c r="K2133" s="682"/>
      <c r="L2133" s="683"/>
      <c r="M2133" s="684" t="s">
        <v>228</v>
      </c>
      <c r="N2133" s="758">
        <v>1</v>
      </c>
      <c r="O2133" s="991">
        <v>1</v>
      </c>
      <c r="P2133" s="991">
        <f t="shared" si="196"/>
        <v>0</v>
      </c>
      <c r="Q2133" s="762"/>
      <c r="R2133" s="873">
        <v>432</v>
      </c>
      <c r="S2133" s="760">
        <f>N2133*R2133</f>
        <v>432</v>
      </c>
      <c r="T2133" s="797"/>
      <c r="U2133" s="960"/>
      <c r="W2133" s="686"/>
    </row>
    <row r="2134" spans="1:23" ht="21" customHeight="1">
      <c r="A2134" s="686" t="s">
        <v>1224</v>
      </c>
      <c r="B2134" s="686" t="s">
        <v>841</v>
      </c>
      <c r="C2134" s="794" t="s">
        <v>841</v>
      </c>
      <c r="D2134" s="795" t="s">
        <v>2157</v>
      </c>
      <c r="E2134" s="796" t="s">
        <v>799</v>
      </c>
      <c r="F2134" s="681" t="s">
        <v>330</v>
      </c>
      <c r="G2134" s="682"/>
      <c r="H2134" s="682"/>
      <c r="I2134" s="682"/>
      <c r="J2134" s="682"/>
      <c r="K2134" s="682"/>
      <c r="L2134" s="683"/>
      <c r="M2134" s="684" t="s">
        <v>228</v>
      </c>
      <c r="N2134" s="758">
        <f>N2133</f>
        <v>1</v>
      </c>
      <c r="O2134" s="991">
        <v>1</v>
      </c>
      <c r="P2134" s="991">
        <f t="shared" si="196"/>
        <v>0</v>
      </c>
      <c r="Q2134" s="762"/>
      <c r="R2134" s="873">
        <v>157.30000000000001</v>
      </c>
      <c r="S2134" s="760">
        <f>N2134*R2134</f>
        <v>157.30000000000001</v>
      </c>
      <c r="T2134" s="797"/>
      <c r="U2134" s="960"/>
      <c r="W2134" s="686"/>
    </row>
    <row r="2135" spans="1:23" ht="21" customHeight="1">
      <c r="A2135" s="686" t="s">
        <v>1225</v>
      </c>
      <c r="B2135" s="686" t="s">
        <v>841</v>
      </c>
      <c r="C2135" s="794" t="s">
        <v>841</v>
      </c>
      <c r="D2135" s="795" t="s">
        <v>2157</v>
      </c>
      <c r="E2135" s="796" t="s">
        <v>800</v>
      </c>
      <c r="F2135" s="681" t="s">
        <v>330</v>
      </c>
      <c r="G2135" s="682"/>
      <c r="H2135" s="682"/>
      <c r="I2135" s="682"/>
      <c r="J2135" s="682"/>
      <c r="K2135" s="682"/>
      <c r="L2135" s="683"/>
      <c r="M2135" s="684" t="s">
        <v>228</v>
      </c>
      <c r="N2135" s="758">
        <f>N2133</f>
        <v>1</v>
      </c>
      <c r="O2135" s="991">
        <v>1</v>
      </c>
      <c r="P2135" s="991">
        <f t="shared" si="196"/>
        <v>0</v>
      </c>
      <c r="Q2135" s="762"/>
      <c r="R2135" s="873">
        <v>49.2</v>
      </c>
      <c r="S2135" s="760">
        <f>N2135*R2135</f>
        <v>49.2</v>
      </c>
      <c r="T2135" s="797"/>
      <c r="U2135" s="960"/>
      <c r="W2135" s="686"/>
    </row>
    <row r="2136" spans="1:23" ht="21" customHeight="1">
      <c r="A2136" s="686" t="s">
        <v>1226</v>
      </c>
      <c r="B2136" s="686" t="s">
        <v>841</v>
      </c>
      <c r="C2136" s="794" t="s">
        <v>841</v>
      </c>
      <c r="D2136" s="795" t="s">
        <v>2157</v>
      </c>
      <c r="E2136" s="796" t="s">
        <v>801</v>
      </c>
      <c r="F2136" s="681" t="s">
        <v>330</v>
      </c>
      <c r="G2136" s="682"/>
      <c r="H2136" s="682"/>
      <c r="I2136" s="682"/>
      <c r="J2136" s="682"/>
      <c r="K2136" s="682"/>
      <c r="L2136" s="683"/>
      <c r="M2136" s="684" t="s">
        <v>228</v>
      </c>
      <c r="N2136" s="758">
        <f>N2133*2</f>
        <v>2</v>
      </c>
      <c r="O2136" s="991">
        <v>2</v>
      </c>
      <c r="P2136" s="991">
        <f t="shared" si="196"/>
        <v>0</v>
      </c>
      <c r="Q2136" s="762"/>
      <c r="R2136" s="873">
        <v>53.7</v>
      </c>
      <c r="S2136" s="760">
        <f>N2136*R2136</f>
        <v>107.4</v>
      </c>
      <c r="T2136" s="797"/>
      <c r="U2136" s="960"/>
      <c r="W2136" s="686"/>
    </row>
    <row r="2137" spans="1:23" ht="21" customHeight="1">
      <c r="A2137" s="686" t="s">
        <v>1324</v>
      </c>
      <c r="B2137" s="686" t="s">
        <v>841</v>
      </c>
      <c r="C2137" s="794" t="s">
        <v>841</v>
      </c>
      <c r="D2137" s="795" t="s">
        <v>1785</v>
      </c>
      <c r="E2137" s="796" t="s">
        <v>795</v>
      </c>
      <c r="F2137" s="681">
        <v>16</v>
      </c>
      <c r="G2137" s="682" t="s">
        <v>227</v>
      </c>
      <c r="H2137" s="682">
        <v>60</v>
      </c>
      <c r="I2137" s="682" t="s">
        <v>227</v>
      </c>
      <c r="J2137" s="682"/>
      <c r="K2137" s="682"/>
      <c r="L2137" s="683">
        <v>320</v>
      </c>
      <c r="M2137" s="684"/>
      <c r="N2137" s="758">
        <v>2</v>
      </c>
      <c r="O2137" s="991">
        <v>2</v>
      </c>
      <c r="P2137" s="991">
        <f t="shared" si="196"/>
        <v>0</v>
      </c>
      <c r="Q2137" s="759">
        <f>F2137*H2137*L2137*0.00000785*N2137</f>
        <v>4.8230399999999998</v>
      </c>
      <c r="R2137" s="873">
        <v>1044</v>
      </c>
      <c r="S2137" s="760">
        <f>Q2137*R2137</f>
        <v>5035.2537599999996</v>
      </c>
      <c r="T2137" s="797"/>
      <c r="U2137" s="960"/>
      <c r="W2137" s="686"/>
    </row>
    <row r="2138" spans="1:23" ht="21" customHeight="1">
      <c r="A2138" s="686" t="s">
        <v>1318</v>
      </c>
      <c r="B2138" s="686" t="s">
        <v>841</v>
      </c>
      <c r="C2138" s="794" t="s">
        <v>841</v>
      </c>
      <c r="D2138" s="795" t="s">
        <v>1785</v>
      </c>
      <c r="E2138" s="796" t="s">
        <v>797</v>
      </c>
      <c r="F2138" s="681">
        <v>60</v>
      </c>
      <c r="G2138" s="682"/>
      <c r="H2138" s="682"/>
      <c r="I2138" s="682"/>
      <c r="J2138" s="682"/>
      <c r="K2138" s="682"/>
      <c r="L2138" s="683">
        <v>40</v>
      </c>
      <c r="M2138" s="684"/>
      <c r="N2138" s="758">
        <f>N2137</f>
        <v>2</v>
      </c>
      <c r="O2138" s="991">
        <v>2</v>
      </c>
      <c r="P2138" s="991">
        <f t="shared" si="196"/>
        <v>0</v>
      </c>
      <c r="Q2138" s="759">
        <f>3.14156295*(F2138/2)^2*L2138*0.00000785*N2138</f>
        <v>1.7756113793399997</v>
      </c>
      <c r="R2138" s="873">
        <v>990</v>
      </c>
      <c r="S2138" s="760">
        <f>Q2138*R2138</f>
        <v>1757.8552655465996</v>
      </c>
      <c r="T2138" s="797"/>
      <c r="U2138" s="960"/>
      <c r="W2138" s="686"/>
    </row>
    <row r="2139" spans="1:23" ht="21" customHeight="1">
      <c r="B2139" s="686" t="s">
        <v>841</v>
      </c>
      <c r="C2139" s="794" t="s">
        <v>841</v>
      </c>
      <c r="D2139" s="795" t="s">
        <v>1785</v>
      </c>
      <c r="E2139" s="796" t="s">
        <v>2144</v>
      </c>
      <c r="F2139" s="681" t="s">
        <v>346</v>
      </c>
      <c r="G2139" s="682"/>
      <c r="H2139" s="682"/>
      <c r="I2139" s="682"/>
      <c r="J2139" s="682"/>
      <c r="K2139" s="682"/>
      <c r="L2139" s="683"/>
      <c r="M2139" s="684"/>
      <c r="N2139" s="758">
        <v>3</v>
      </c>
      <c r="O2139" s="991">
        <v>3</v>
      </c>
      <c r="P2139" s="991">
        <f t="shared" si="196"/>
        <v>0</v>
      </c>
      <c r="Q2139" s="763"/>
      <c r="R2139" s="873">
        <v>8602</v>
      </c>
      <c r="S2139" s="760">
        <f>N2139*R2139</f>
        <v>25806</v>
      </c>
      <c r="T2139" s="797"/>
      <c r="U2139" s="960"/>
      <c r="W2139" s="686"/>
    </row>
    <row r="2140" spans="1:23" ht="21" customHeight="1">
      <c r="A2140" s="686" t="s">
        <v>1369</v>
      </c>
      <c r="B2140" s="686" t="s">
        <v>841</v>
      </c>
      <c r="C2140" s="794" t="s">
        <v>841</v>
      </c>
      <c r="D2140" s="795" t="s">
        <v>1785</v>
      </c>
      <c r="E2140" s="796" t="s">
        <v>802</v>
      </c>
      <c r="F2140" s="681">
        <v>6004</v>
      </c>
      <c r="G2140" s="682"/>
      <c r="H2140" s="682"/>
      <c r="I2140" s="682"/>
      <c r="J2140" s="682"/>
      <c r="K2140" s="682"/>
      <c r="L2140" s="683"/>
      <c r="M2140" s="684"/>
      <c r="N2140" s="758">
        <v>4</v>
      </c>
      <c r="O2140" s="991">
        <v>4</v>
      </c>
      <c r="P2140" s="991">
        <f t="shared" si="196"/>
        <v>0</v>
      </c>
      <c r="Q2140" s="762"/>
      <c r="R2140" s="873">
        <v>2510</v>
      </c>
      <c r="S2140" s="760">
        <f>N2140*R2140</f>
        <v>10040</v>
      </c>
      <c r="T2140" s="797"/>
      <c r="U2140" s="960"/>
      <c r="W2140" s="686"/>
    </row>
    <row r="2141" spans="1:23" ht="21" customHeight="1">
      <c r="A2141" s="686" t="s">
        <v>1318</v>
      </c>
      <c r="B2141" s="686" t="s">
        <v>841</v>
      </c>
      <c r="C2141" s="794" t="s">
        <v>841</v>
      </c>
      <c r="D2141" s="795" t="s">
        <v>2059</v>
      </c>
      <c r="E2141" s="796" t="s">
        <v>797</v>
      </c>
      <c r="F2141" s="681">
        <v>60</v>
      </c>
      <c r="G2141" s="682"/>
      <c r="H2141" s="682"/>
      <c r="I2141" s="682"/>
      <c r="J2141" s="682"/>
      <c r="K2141" s="682"/>
      <c r="L2141" s="683">
        <v>145</v>
      </c>
      <c r="M2141" s="684"/>
      <c r="N2141" s="758">
        <v>2</v>
      </c>
      <c r="O2141" s="991">
        <v>2</v>
      </c>
      <c r="P2141" s="991">
        <f t="shared" si="196"/>
        <v>0</v>
      </c>
      <c r="Q2141" s="759">
        <f>3.14156295*(F2141/2)^2*L2141*0.00000785*N2141</f>
        <v>6.4365912501074991</v>
      </c>
      <c r="R2141" s="873">
        <v>990</v>
      </c>
      <c r="S2141" s="760">
        <f>Q2141*R2141</f>
        <v>6372.2253376064245</v>
      </c>
      <c r="T2141" s="797"/>
      <c r="U2141" s="960"/>
      <c r="W2141" s="686"/>
    </row>
    <row r="2142" spans="1:23" ht="21" customHeight="1">
      <c r="A2142" s="686" t="s">
        <v>1390</v>
      </c>
      <c r="B2142" s="686" t="s">
        <v>841</v>
      </c>
      <c r="C2142" s="794" t="s">
        <v>841</v>
      </c>
      <c r="D2142" s="795" t="s">
        <v>2059</v>
      </c>
      <c r="E2142" s="796" t="s">
        <v>799</v>
      </c>
      <c r="F2142" s="681" t="s">
        <v>347</v>
      </c>
      <c r="G2142" s="682"/>
      <c r="H2142" s="682"/>
      <c r="I2142" s="682"/>
      <c r="J2142" s="682"/>
      <c r="K2142" s="682"/>
      <c r="L2142" s="683"/>
      <c r="M2142" s="684"/>
      <c r="N2142" s="758">
        <f>N2141</f>
        <v>2</v>
      </c>
      <c r="O2142" s="991">
        <v>2</v>
      </c>
      <c r="P2142" s="991">
        <f t="shared" si="196"/>
        <v>0</v>
      </c>
      <c r="Q2142" s="762"/>
      <c r="R2142" s="873">
        <v>83.6</v>
      </c>
      <c r="S2142" s="760">
        <f t="shared" ref="S2142:S2147" si="198">N2142*R2142</f>
        <v>167.2</v>
      </c>
      <c r="T2142" s="797"/>
      <c r="U2142" s="960"/>
      <c r="W2142" s="686"/>
    </row>
    <row r="2143" spans="1:23" ht="21" customHeight="1">
      <c r="A2143" s="686" t="s">
        <v>1251</v>
      </c>
      <c r="B2143" s="686" t="s">
        <v>841</v>
      </c>
      <c r="C2143" s="794" t="s">
        <v>841</v>
      </c>
      <c r="D2143" s="795" t="s">
        <v>2059</v>
      </c>
      <c r="E2143" s="796" t="s">
        <v>800</v>
      </c>
      <c r="F2143" s="681" t="s">
        <v>347</v>
      </c>
      <c r="G2143" s="682"/>
      <c r="H2143" s="682"/>
      <c r="I2143" s="682"/>
      <c r="J2143" s="682"/>
      <c r="K2143" s="682"/>
      <c r="L2143" s="683"/>
      <c r="M2143" s="684"/>
      <c r="N2143" s="758">
        <f>N2141</f>
        <v>2</v>
      </c>
      <c r="O2143" s="991">
        <v>2</v>
      </c>
      <c r="P2143" s="991">
        <f t="shared" ref="P2143:P2206" si="199">N2143-O2143</f>
        <v>0</v>
      </c>
      <c r="Q2143" s="762"/>
      <c r="R2143" s="873">
        <v>32</v>
      </c>
      <c r="S2143" s="760">
        <f t="shared" si="198"/>
        <v>64</v>
      </c>
      <c r="T2143" s="797"/>
      <c r="U2143" s="960"/>
      <c r="W2143" s="686"/>
    </row>
    <row r="2144" spans="1:23" ht="21" customHeight="1">
      <c r="A2144" s="686" t="s">
        <v>1391</v>
      </c>
      <c r="B2144" s="686" t="s">
        <v>841</v>
      </c>
      <c r="C2144" s="794" t="s">
        <v>841</v>
      </c>
      <c r="D2144" s="795" t="s">
        <v>2059</v>
      </c>
      <c r="E2144" s="796" t="s">
        <v>801</v>
      </c>
      <c r="F2144" s="681" t="s">
        <v>347</v>
      </c>
      <c r="G2144" s="682"/>
      <c r="H2144" s="682"/>
      <c r="I2144" s="682"/>
      <c r="J2144" s="682"/>
      <c r="K2144" s="682"/>
      <c r="L2144" s="683"/>
      <c r="M2144" s="684"/>
      <c r="N2144" s="758">
        <f>N2141*2</f>
        <v>4</v>
      </c>
      <c r="O2144" s="991">
        <v>4</v>
      </c>
      <c r="P2144" s="991">
        <f t="shared" si="199"/>
        <v>0</v>
      </c>
      <c r="Q2144" s="762"/>
      <c r="R2144" s="873">
        <v>41.2</v>
      </c>
      <c r="S2144" s="760">
        <f t="shared" si="198"/>
        <v>164.8</v>
      </c>
      <c r="T2144" s="797"/>
      <c r="U2144" s="960"/>
      <c r="W2144" s="686"/>
    </row>
    <row r="2145" spans="1:23" ht="21" customHeight="1">
      <c r="A2145" s="686" t="s">
        <v>1328</v>
      </c>
      <c r="B2145" s="686" t="s">
        <v>841</v>
      </c>
      <c r="C2145" s="794" t="s">
        <v>841</v>
      </c>
      <c r="D2145" s="795" t="s">
        <v>2059</v>
      </c>
      <c r="E2145" s="796" t="s">
        <v>799</v>
      </c>
      <c r="F2145" s="681" t="s">
        <v>330</v>
      </c>
      <c r="G2145" s="682"/>
      <c r="H2145" s="682"/>
      <c r="I2145" s="682"/>
      <c r="J2145" s="682"/>
      <c r="K2145" s="682"/>
      <c r="L2145" s="683"/>
      <c r="M2145" s="684"/>
      <c r="N2145" s="758">
        <v>2</v>
      </c>
      <c r="O2145" s="991">
        <v>2</v>
      </c>
      <c r="P2145" s="991">
        <f t="shared" si="199"/>
        <v>0</v>
      </c>
      <c r="Q2145" s="762"/>
      <c r="R2145" s="873">
        <v>41.2</v>
      </c>
      <c r="S2145" s="760">
        <f t="shared" si="198"/>
        <v>82.4</v>
      </c>
      <c r="T2145" s="797"/>
      <c r="U2145" s="960"/>
      <c r="W2145" s="686"/>
    </row>
    <row r="2146" spans="1:23" ht="21" customHeight="1">
      <c r="A2146" s="686" t="s">
        <v>1233</v>
      </c>
      <c r="B2146" s="686" t="s">
        <v>841</v>
      </c>
      <c r="C2146" s="794" t="s">
        <v>841</v>
      </c>
      <c r="D2146" s="795" t="s">
        <v>2059</v>
      </c>
      <c r="E2146" s="796" t="s">
        <v>800</v>
      </c>
      <c r="F2146" s="681" t="s">
        <v>330</v>
      </c>
      <c r="G2146" s="682"/>
      <c r="H2146" s="682"/>
      <c r="I2146" s="682"/>
      <c r="J2146" s="682"/>
      <c r="K2146" s="682"/>
      <c r="L2146" s="683"/>
      <c r="M2146" s="684"/>
      <c r="N2146" s="758">
        <v>2</v>
      </c>
      <c r="O2146" s="991">
        <v>2</v>
      </c>
      <c r="P2146" s="991">
        <f t="shared" si="199"/>
        <v>0</v>
      </c>
      <c r="Q2146" s="762"/>
      <c r="R2146" s="873">
        <v>14</v>
      </c>
      <c r="S2146" s="760">
        <f t="shared" si="198"/>
        <v>28</v>
      </c>
      <c r="T2146" s="797"/>
      <c r="U2146" s="960"/>
      <c r="W2146" s="686"/>
    </row>
    <row r="2147" spans="1:23" ht="21" customHeight="1">
      <c r="A2147" s="686" t="s">
        <v>1326</v>
      </c>
      <c r="B2147" s="686" t="s">
        <v>841</v>
      </c>
      <c r="C2147" s="794" t="s">
        <v>841</v>
      </c>
      <c r="D2147" s="795" t="s">
        <v>2059</v>
      </c>
      <c r="E2147" s="796" t="s">
        <v>801</v>
      </c>
      <c r="F2147" s="681" t="s">
        <v>330</v>
      </c>
      <c r="G2147" s="682"/>
      <c r="H2147" s="682"/>
      <c r="I2147" s="682"/>
      <c r="J2147" s="682"/>
      <c r="K2147" s="682"/>
      <c r="L2147" s="683"/>
      <c r="M2147" s="684"/>
      <c r="N2147" s="758">
        <v>2</v>
      </c>
      <c r="O2147" s="991">
        <v>2</v>
      </c>
      <c r="P2147" s="991">
        <f t="shared" si="199"/>
        <v>0</v>
      </c>
      <c r="Q2147" s="762"/>
      <c r="R2147" s="873">
        <v>22.9</v>
      </c>
      <c r="S2147" s="760">
        <f t="shared" si="198"/>
        <v>45.8</v>
      </c>
      <c r="T2147" s="797"/>
      <c r="U2147" s="960"/>
      <c r="W2147" s="686"/>
    </row>
    <row r="2148" spans="1:23" ht="21" customHeight="1">
      <c r="A2148" s="686" t="s">
        <v>1227</v>
      </c>
      <c r="B2148" s="686" t="s">
        <v>841</v>
      </c>
      <c r="C2148" s="794" t="s">
        <v>841</v>
      </c>
      <c r="D2148" s="795" t="s">
        <v>825</v>
      </c>
      <c r="E2148" s="796" t="s">
        <v>797</v>
      </c>
      <c r="F2148" s="681">
        <v>45</v>
      </c>
      <c r="G2148" s="682"/>
      <c r="H2148" s="682"/>
      <c r="I2148" s="682"/>
      <c r="J2148" s="682"/>
      <c r="K2148" s="682"/>
      <c r="L2148" s="683">
        <v>16</v>
      </c>
      <c r="M2148" s="871" t="s">
        <v>228</v>
      </c>
      <c r="N2148" s="758">
        <v>8</v>
      </c>
      <c r="O2148" s="991">
        <v>8</v>
      </c>
      <c r="P2148" s="991">
        <f t="shared" si="199"/>
        <v>0</v>
      </c>
      <c r="Q2148" s="759">
        <f>3.14156295*(F2148/2)^2*L2148*0.00000793*N2148</f>
        <v>1.6143361037388002</v>
      </c>
      <c r="R2148" s="873">
        <v>4950</v>
      </c>
      <c r="S2148" s="760">
        <f>Q2148*R2148</f>
        <v>7990.9637135070607</v>
      </c>
      <c r="T2148" s="797"/>
      <c r="U2148" s="960"/>
      <c r="W2148" s="686"/>
    </row>
    <row r="2149" spans="1:23" ht="21" customHeight="1">
      <c r="A2149" s="686" t="s">
        <v>1428</v>
      </c>
      <c r="B2149" s="686" t="s">
        <v>841</v>
      </c>
      <c r="C2149" s="794" t="s">
        <v>841</v>
      </c>
      <c r="D2149" s="795" t="s">
        <v>825</v>
      </c>
      <c r="E2149" s="796" t="s">
        <v>802</v>
      </c>
      <c r="F2149" s="681">
        <v>6000</v>
      </c>
      <c r="G2149" s="682"/>
      <c r="H2149" s="682"/>
      <c r="I2149" s="682"/>
      <c r="J2149" s="682"/>
      <c r="K2149" s="682"/>
      <c r="L2149" s="683"/>
      <c r="M2149" s="684" t="s">
        <v>228</v>
      </c>
      <c r="N2149" s="758">
        <f>N2148</f>
        <v>8</v>
      </c>
      <c r="O2149" s="991">
        <v>8</v>
      </c>
      <c r="P2149" s="991">
        <f t="shared" si="199"/>
        <v>0</v>
      </c>
      <c r="Q2149" s="762"/>
      <c r="R2149" s="873">
        <v>1530</v>
      </c>
      <c r="S2149" s="760">
        <f t="shared" ref="S2149:S2154" si="200">N2149*R2149</f>
        <v>12240</v>
      </c>
      <c r="T2149" s="797"/>
      <c r="U2149" s="960"/>
      <c r="W2149" s="686"/>
    </row>
    <row r="2150" spans="1:23" ht="21" customHeight="1">
      <c r="B2150" s="686" t="s">
        <v>841</v>
      </c>
      <c r="C2150" s="794" t="s">
        <v>841</v>
      </c>
      <c r="D2150" s="795" t="s">
        <v>825</v>
      </c>
      <c r="E2150" s="796" t="s">
        <v>2158</v>
      </c>
      <c r="F2150" s="681" t="s">
        <v>338</v>
      </c>
      <c r="G2150" s="682"/>
      <c r="H2150" s="682"/>
      <c r="I2150" s="682"/>
      <c r="J2150" s="682"/>
      <c r="K2150" s="682"/>
      <c r="L2150" s="683">
        <v>45</v>
      </c>
      <c r="M2150" s="684" t="s">
        <v>228</v>
      </c>
      <c r="N2150" s="758">
        <f>N2148</f>
        <v>8</v>
      </c>
      <c r="O2150" s="991">
        <v>8</v>
      </c>
      <c r="P2150" s="991">
        <f t="shared" si="199"/>
        <v>0</v>
      </c>
      <c r="Q2150" s="762"/>
      <c r="R2150" s="873">
        <v>265</v>
      </c>
      <c r="S2150" s="760">
        <f t="shared" si="200"/>
        <v>2120</v>
      </c>
      <c r="T2150" s="797"/>
      <c r="U2150" s="960"/>
      <c r="W2150" s="686"/>
    </row>
    <row r="2151" spans="1:23" ht="21" customHeight="1">
      <c r="B2151" s="686" t="s">
        <v>841</v>
      </c>
      <c r="C2151" s="794" t="s">
        <v>841</v>
      </c>
      <c r="D2151" s="795" t="s">
        <v>2159</v>
      </c>
      <c r="E2151" s="796" t="s">
        <v>812</v>
      </c>
      <c r="F2151" s="681" t="s">
        <v>1540</v>
      </c>
      <c r="G2151" s="682"/>
      <c r="H2151" s="682"/>
      <c r="I2151" s="682"/>
      <c r="J2151" s="682"/>
      <c r="K2151" s="682"/>
      <c r="L2151" s="683">
        <v>13</v>
      </c>
      <c r="M2151" s="684" t="s">
        <v>228</v>
      </c>
      <c r="N2151" s="758">
        <v>8</v>
      </c>
      <c r="O2151" s="991">
        <v>8</v>
      </c>
      <c r="P2151" s="991">
        <f t="shared" si="199"/>
        <v>0</v>
      </c>
      <c r="Q2151" s="762"/>
      <c r="R2151" s="873">
        <v>283</v>
      </c>
      <c r="S2151" s="760">
        <f t="shared" si="200"/>
        <v>2264</v>
      </c>
      <c r="T2151" s="797"/>
      <c r="U2151" s="960"/>
      <c r="W2151" s="686"/>
    </row>
    <row r="2152" spans="1:23" ht="21" customHeight="1">
      <c r="B2152" s="686" t="s">
        <v>841</v>
      </c>
      <c r="C2152" s="794" t="s">
        <v>841</v>
      </c>
      <c r="D2152" s="795" t="s">
        <v>825</v>
      </c>
      <c r="E2152" s="796" t="s">
        <v>799</v>
      </c>
      <c r="F2152" s="681" t="s">
        <v>338</v>
      </c>
      <c r="G2152" s="682"/>
      <c r="H2152" s="682"/>
      <c r="I2152" s="682"/>
      <c r="J2152" s="682"/>
      <c r="K2152" s="682"/>
      <c r="L2152" s="683"/>
      <c r="M2152" s="684" t="s">
        <v>228</v>
      </c>
      <c r="N2152" s="758">
        <f>N2150</f>
        <v>8</v>
      </c>
      <c r="O2152" s="991">
        <v>8</v>
      </c>
      <c r="P2152" s="991">
        <f t="shared" si="199"/>
        <v>0</v>
      </c>
      <c r="Q2152" s="762"/>
      <c r="R2152" s="873">
        <v>77</v>
      </c>
      <c r="S2152" s="760">
        <f t="shared" si="200"/>
        <v>616</v>
      </c>
      <c r="T2152" s="797"/>
      <c r="U2152" s="960"/>
      <c r="W2152" s="686"/>
    </row>
    <row r="2153" spans="1:23" ht="21" customHeight="1">
      <c r="B2153" s="686" t="s">
        <v>841</v>
      </c>
      <c r="C2153" s="794" t="s">
        <v>841</v>
      </c>
      <c r="D2153" s="795" t="s">
        <v>825</v>
      </c>
      <c r="E2153" s="796" t="s">
        <v>800</v>
      </c>
      <c r="F2153" s="681" t="s">
        <v>338</v>
      </c>
      <c r="G2153" s="682"/>
      <c r="H2153" s="682"/>
      <c r="I2153" s="682"/>
      <c r="J2153" s="682"/>
      <c r="K2153" s="682"/>
      <c r="L2153" s="683"/>
      <c r="M2153" s="684" t="s">
        <v>228</v>
      </c>
      <c r="N2153" s="758">
        <f>N2150</f>
        <v>8</v>
      </c>
      <c r="O2153" s="991">
        <v>8</v>
      </c>
      <c r="P2153" s="991">
        <f t="shared" si="199"/>
        <v>0</v>
      </c>
      <c r="Q2153" s="762"/>
      <c r="R2153" s="873">
        <v>26</v>
      </c>
      <c r="S2153" s="760">
        <f t="shared" si="200"/>
        <v>208</v>
      </c>
      <c r="T2153" s="797"/>
      <c r="U2153" s="960"/>
      <c r="W2153" s="686"/>
    </row>
    <row r="2154" spans="1:23" ht="21" customHeight="1">
      <c r="B2154" s="686" t="s">
        <v>841</v>
      </c>
      <c r="C2154" s="794" t="s">
        <v>841</v>
      </c>
      <c r="D2154" s="795" t="s">
        <v>825</v>
      </c>
      <c r="E2154" s="796" t="s">
        <v>801</v>
      </c>
      <c r="F2154" s="681" t="s">
        <v>338</v>
      </c>
      <c r="G2154" s="682"/>
      <c r="H2154" s="682"/>
      <c r="I2154" s="682"/>
      <c r="J2154" s="682"/>
      <c r="K2154" s="682"/>
      <c r="L2154" s="683"/>
      <c r="M2154" s="684" t="s">
        <v>228</v>
      </c>
      <c r="N2154" s="758">
        <f>N2150</f>
        <v>8</v>
      </c>
      <c r="O2154" s="991">
        <v>8</v>
      </c>
      <c r="P2154" s="991">
        <f t="shared" si="199"/>
        <v>0</v>
      </c>
      <c r="Q2154" s="762"/>
      <c r="R2154" s="873">
        <v>27</v>
      </c>
      <c r="S2154" s="760">
        <f t="shared" si="200"/>
        <v>216</v>
      </c>
      <c r="T2154" s="797"/>
      <c r="U2154" s="960"/>
      <c r="W2154" s="686"/>
    </row>
    <row r="2155" spans="1:23" ht="21" customHeight="1">
      <c r="A2155" s="686" t="s">
        <v>1306</v>
      </c>
      <c r="B2155" s="686" t="s">
        <v>841</v>
      </c>
      <c r="C2155" s="794" t="s">
        <v>841</v>
      </c>
      <c r="D2155" s="795" t="s">
        <v>2160</v>
      </c>
      <c r="E2155" s="796" t="s">
        <v>797</v>
      </c>
      <c r="F2155" s="681">
        <v>25</v>
      </c>
      <c r="G2155" s="682"/>
      <c r="H2155" s="682"/>
      <c r="I2155" s="682"/>
      <c r="J2155" s="682"/>
      <c r="K2155" s="682"/>
      <c r="L2155" s="683">
        <v>72</v>
      </c>
      <c r="M2155" s="684" t="s">
        <v>228</v>
      </c>
      <c r="N2155" s="758">
        <v>2</v>
      </c>
      <c r="O2155" s="991">
        <v>2</v>
      </c>
      <c r="P2155" s="991">
        <f t="shared" si="199"/>
        <v>0</v>
      </c>
      <c r="Q2155" s="759">
        <f>3.14156295*(F2155/2)^2*L2155*0.00000785*N2155</f>
        <v>0.55487855604374992</v>
      </c>
      <c r="R2155" s="873">
        <v>990</v>
      </c>
      <c r="S2155" s="760">
        <f>Q2155*R2155</f>
        <v>549.32977048331247</v>
      </c>
      <c r="T2155" s="797"/>
      <c r="U2155" s="960"/>
      <c r="W2155" s="686"/>
    </row>
    <row r="2156" spans="1:23" ht="21" customHeight="1">
      <c r="B2156" s="686" t="s">
        <v>841</v>
      </c>
      <c r="C2156" s="794" t="s">
        <v>841</v>
      </c>
      <c r="D2156" s="795" t="s">
        <v>2160</v>
      </c>
      <c r="E2156" s="796" t="s">
        <v>799</v>
      </c>
      <c r="F2156" s="681" t="s">
        <v>338</v>
      </c>
      <c r="G2156" s="682"/>
      <c r="H2156" s="682"/>
      <c r="I2156" s="682"/>
      <c r="J2156" s="682"/>
      <c r="K2156" s="682"/>
      <c r="L2156" s="683"/>
      <c r="M2156" s="684" t="s">
        <v>228</v>
      </c>
      <c r="N2156" s="758">
        <f>N2155</f>
        <v>2</v>
      </c>
      <c r="O2156" s="991">
        <v>2</v>
      </c>
      <c r="P2156" s="991">
        <f t="shared" si="199"/>
        <v>0</v>
      </c>
      <c r="Q2156" s="759"/>
      <c r="R2156" s="873">
        <v>77</v>
      </c>
      <c r="S2156" s="760">
        <f t="shared" ref="S2156:S2164" si="201">N2156*R2156</f>
        <v>154</v>
      </c>
      <c r="T2156" s="797"/>
      <c r="U2156" s="960"/>
      <c r="W2156" s="686"/>
    </row>
    <row r="2157" spans="1:23" ht="21" customHeight="1">
      <c r="B2157" s="686" t="s">
        <v>841</v>
      </c>
      <c r="C2157" s="794" t="s">
        <v>841</v>
      </c>
      <c r="D2157" s="795" t="s">
        <v>2160</v>
      </c>
      <c r="E2157" s="796" t="s">
        <v>800</v>
      </c>
      <c r="F2157" s="681" t="s">
        <v>338</v>
      </c>
      <c r="G2157" s="682"/>
      <c r="H2157" s="682"/>
      <c r="I2157" s="682"/>
      <c r="J2157" s="682"/>
      <c r="K2157" s="682"/>
      <c r="L2157" s="683"/>
      <c r="M2157" s="684" t="s">
        <v>228</v>
      </c>
      <c r="N2157" s="758">
        <f>N2155</f>
        <v>2</v>
      </c>
      <c r="O2157" s="991">
        <v>2</v>
      </c>
      <c r="P2157" s="991">
        <f t="shared" si="199"/>
        <v>0</v>
      </c>
      <c r="Q2157" s="759"/>
      <c r="R2157" s="873">
        <v>26</v>
      </c>
      <c r="S2157" s="760">
        <f t="shared" si="201"/>
        <v>52</v>
      </c>
      <c r="T2157" s="797"/>
      <c r="U2157" s="960"/>
      <c r="W2157" s="686"/>
    </row>
    <row r="2158" spans="1:23" ht="21" customHeight="1">
      <c r="B2158" s="686" t="s">
        <v>841</v>
      </c>
      <c r="C2158" s="794" t="s">
        <v>841</v>
      </c>
      <c r="D2158" s="795" t="s">
        <v>2160</v>
      </c>
      <c r="E2158" s="796" t="s">
        <v>801</v>
      </c>
      <c r="F2158" s="681" t="s">
        <v>338</v>
      </c>
      <c r="G2158" s="682"/>
      <c r="H2158" s="682"/>
      <c r="I2158" s="682"/>
      <c r="J2158" s="682"/>
      <c r="K2158" s="682"/>
      <c r="L2158" s="683"/>
      <c r="M2158" s="684" t="s">
        <v>228</v>
      </c>
      <c r="N2158" s="758">
        <f>N2155</f>
        <v>2</v>
      </c>
      <c r="O2158" s="991">
        <v>2</v>
      </c>
      <c r="P2158" s="991">
        <f t="shared" si="199"/>
        <v>0</v>
      </c>
      <c r="Q2158" s="759"/>
      <c r="R2158" s="873">
        <v>27</v>
      </c>
      <c r="S2158" s="760">
        <f t="shared" si="201"/>
        <v>54</v>
      </c>
      <c r="T2158" s="797"/>
      <c r="U2158" s="960"/>
      <c r="W2158" s="686"/>
    </row>
    <row r="2159" spans="1:23" ht="21" customHeight="1">
      <c r="B2159" s="686" t="s">
        <v>841</v>
      </c>
      <c r="C2159" s="794" t="s">
        <v>841</v>
      </c>
      <c r="D2159" s="795" t="s">
        <v>1786</v>
      </c>
      <c r="E2159" s="796" t="s">
        <v>821</v>
      </c>
      <c r="F2159" s="681">
        <v>12</v>
      </c>
      <c r="G2159" s="682"/>
      <c r="H2159" s="682"/>
      <c r="I2159" s="682"/>
      <c r="J2159" s="682"/>
      <c r="K2159" s="682"/>
      <c r="L2159" s="683">
        <v>120</v>
      </c>
      <c r="M2159" s="684"/>
      <c r="N2159" s="758">
        <v>2</v>
      </c>
      <c r="O2159" s="991">
        <v>2</v>
      </c>
      <c r="P2159" s="991">
        <f t="shared" si="199"/>
        <v>0</v>
      </c>
      <c r="Q2159" s="759"/>
      <c r="R2159" s="873">
        <v>359</v>
      </c>
      <c r="S2159" s="760">
        <f t="shared" si="201"/>
        <v>718</v>
      </c>
      <c r="T2159" s="798"/>
      <c r="U2159" s="960"/>
      <c r="W2159" s="686"/>
    </row>
    <row r="2160" spans="1:23" ht="21" customHeight="1">
      <c r="B2160" s="686" t="s">
        <v>841</v>
      </c>
      <c r="C2160" s="794" t="s">
        <v>841</v>
      </c>
      <c r="D2160" s="795" t="s">
        <v>1786</v>
      </c>
      <c r="E2160" s="796" t="s">
        <v>802</v>
      </c>
      <c r="F2160" s="681" t="s">
        <v>472</v>
      </c>
      <c r="G2160" s="682"/>
      <c r="H2160" s="682"/>
      <c r="I2160" s="682"/>
      <c r="J2160" s="682"/>
      <c r="K2160" s="682"/>
      <c r="L2160" s="683"/>
      <c r="M2160" s="684"/>
      <c r="N2160" s="758">
        <f>N2159*2</f>
        <v>4</v>
      </c>
      <c r="O2160" s="991">
        <v>4</v>
      </c>
      <c r="P2160" s="991">
        <f t="shared" si="199"/>
        <v>0</v>
      </c>
      <c r="Q2160" s="762"/>
      <c r="R2160" s="873">
        <v>5937</v>
      </c>
      <c r="S2160" s="760">
        <f t="shared" si="201"/>
        <v>23748</v>
      </c>
      <c r="T2160" s="797"/>
      <c r="U2160" s="960"/>
      <c r="W2160" s="686"/>
    </row>
    <row r="2161" spans="1:23" ht="21" customHeight="1">
      <c r="A2161" s="686" t="s">
        <v>1314</v>
      </c>
      <c r="B2161" s="686" t="s">
        <v>841</v>
      </c>
      <c r="C2161" s="794" t="s">
        <v>841</v>
      </c>
      <c r="D2161" s="795" t="s">
        <v>1786</v>
      </c>
      <c r="E2161" s="796" t="s">
        <v>798</v>
      </c>
      <c r="F2161" s="681" t="s">
        <v>330</v>
      </c>
      <c r="G2161" s="682" t="s">
        <v>227</v>
      </c>
      <c r="H2161" s="682" t="s">
        <v>334</v>
      </c>
      <c r="I2161" s="682"/>
      <c r="J2161" s="682"/>
      <c r="K2161" s="682"/>
      <c r="L2161" s="683"/>
      <c r="M2161" s="684"/>
      <c r="N2161" s="758">
        <v>2</v>
      </c>
      <c r="O2161" s="991">
        <v>2</v>
      </c>
      <c r="P2161" s="991">
        <f t="shared" si="199"/>
        <v>0</v>
      </c>
      <c r="Q2161" s="762"/>
      <c r="R2161" s="873">
        <v>151.80000000000001</v>
      </c>
      <c r="S2161" s="760">
        <f t="shared" si="201"/>
        <v>303.60000000000002</v>
      </c>
      <c r="T2161" s="797"/>
      <c r="U2161" s="960"/>
      <c r="W2161" s="686"/>
    </row>
    <row r="2162" spans="1:23" ht="21" customHeight="1">
      <c r="A2162" s="686" t="s">
        <v>1328</v>
      </c>
      <c r="B2162" s="686" t="s">
        <v>841</v>
      </c>
      <c r="C2162" s="794" t="s">
        <v>841</v>
      </c>
      <c r="D2162" s="795" t="s">
        <v>1786</v>
      </c>
      <c r="E2162" s="796" t="s">
        <v>799</v>
      </c>
      <c r="F2162" s="681" t="s">
        <v>330</v>
      </c>
      <c r="G2162" s="682"/>
      <c r="H2162" s="682"/>
      <c r="I2162" s="682"/>
      <c r="J2162" s="682"/>
      <c r="K2162" s="682"/>
      <c r="L2162" s="683"/>
      <c r="M2162" s="684"/>
      <c r="N2162" s="758">
        <v>4</v>
      </c>
      <c r="O2162" s="991">
        <v>4</v>
      </c>
      <c r="P2162" s="991">
        <f t="shared" si="199"/>
        <v>0</v>
      </c>
      <c r="Q2162" s="762"/>
      <c r="R2162" s="873">
        <v>41.2</v>
      </c>
      <c r="S2162" s="760">
        <f t="shared" si="201"/>
        <v>164.8</v>
      </c>
      <c r="T2162" s="797"/>
      <c r="U2162" s="960"/>
      <c r="W2162" s="686"/>
    </row>
    <row r="2163" spans="1:23" ht="21" customHeight="1">
      <c r="A2163" s="686" t="s">
        <v>1233</v>
      </c>
      <c r="B2163" s="686" t="s">
        <v>841</v>
      </c>
      <c r="C2163" s="794" t="s">
        <v>841</v>
      </c>
      <c r="D2163" s="795" t="s">
        <v>1786</v>
      </c>
      <c r="E2163" s="796" t="s">
        <v>800</v>
      </c>
      <c r="F2163" s="681" t="s">
        <v>330</v>
      </c>
      <c r="G2163" s="682"/>
      <c r="H2163" s="682"/>
      <c r="I2163" s="682"/>
      <c r="J2163" s="682"/>
      <c r="K2163" s="682"/>
      <c r="L2163" s="683"/>
      <c r="M2163" s="684"/>
      <c r="N2163" s="758">
        <f>N2161</f>
        <v>2</v>
      </c>
      <c r="O2163" s="991">
        <v>2</v>
      </c>
      <c r="P2163" s="991">
        <f t="shared" si="199"/>
        <v>0</v>
      </c>
      <c r="Q2163" s="762"/>
      <c r="R2163" s="873">
        <v>14</v>
      </c>
      <c r="S2163" s="760">
        <f t="shared" si="201"/>
        <v>28</v>
      </c>
      <c r="T2163" s="797"/>
      <c r="U2163" s="960"/>
      <c r="W2163" s="686"/>
    </row>
    <row r="2164" spans="1:23" ht="21" customHeight="1">
      <c r="A2164" s="686" t="s">
        <v>1326</v>
      </c>
      <c r="B2164" s="686" t="s">
        <v>841</v>
      </c>
      <c r="C2164" s="794" t="s">
        <v>841</v>
      </c>
      <c r="D2164" s="795" t="s">
        <v>1786</v>
      </c>
      <c r="E2164" s="796" t="s">
        <v>801</v>
      </c>
      <c r="F2164" s="681" t="s">
        <v>330</v>
      </c>
      <c r="G2164" s="682"/>
      <c r="H2164" s="682"/>
      <c r="I2164" s="682"/>
      <c r="J2164" s="682"/>
      <c r="K2164" s="682"/>
      <c r="L2164" s="683"/>
      <c r="M2164" s="684"/>
      <c r="N2164" s="758">
        <f>N2161*2</f>
        <v>4</v>
      </c>
      <c r="O2164" s="991">
        <v>4</v>
      </c>
      <c r="P2164" s="991">
        <f t="shared" si="199"/>
        <v>0</v>
      </c>
      <c r="Q2164" s="762"/>
      <c r="R2164" s="873">
        <v>22.9</v>
      </c>
      <c r="S2164" s="760">
        <f t="shared" si="201"/>
        <v>91.6</v>
      </c>
      <c r="T2164" s="797"/>
      <c r="U2164" s="960"/>
      <c r="W2164" s="686"/>
    </row>
    <row r="2165" spans="1:23" ht="21" customHeight="1">
      <c r="A2165" s="686" t="s">
        <v>1241</v>
      </c>
      <c r="B2165" s="686" t="s">
        <v>841</v>
      </c>
      <c r="C2165" s="794" t="s">
        <v>841</v>
      </c>
      <c r="D2165" s="795" t="s">
        <v>838</v>
      </c>
      <c r="E2165" s="796" t="s">
        <v>795</v>
      </c>
      <c r="F2165" s="681">
        <v>9</v>
      </c>
      <c r="G2165" s="682"/>
      <c r="H2165" s="682">
        <v>20</v>
      </c>
      <c r="I2165" s="682"/>
      <c r="J2165" s="682"/>
      <c r="K2165" s="682"/>
      <c r="L2165" s="683">
        <v>630</v>
      </c>
      <c r="M2165" s="684"/>
      <c r="N2165" s="758">
        <v>2</v>
      </c>
      <c r="O2165" s="991">
        <v>2</v>
      </c>
      <c r="P2165" s="991">
        <f t="shared" si="199"/>
        <v>0</v>
      </c>
      <c r="Q2165" s="759">
        <f>F2165*H2165*L2165*0.00000785*N2165</f>
        <v>1.7803799999999999</v>
      </c>
      <c r="R2165" s="873">
        <v>4550</v>
      </c>
      <c r="S2165" s="760">
        <f>Q2165*R2165</f>
        <v>8100.7289999999994</v>
      </c>
      <c r="T2165" s="797"/>
      <c r="U2165" s="960"/>
      <c r="W2165" s="686"/>
    </row>
    <row r="2166" spans="1:23" ht="21" customHeight="1">
      <c r="A2166" s="686" t="s">
        <v>1256</v>
      </c>
      <c r="B2166" s="686" t="s">
        <v>841</v>
      </c>
      <c r="C2166" s="794" t="s">
        <v>841</v>
      </c>
      <c r="D2166" s="795" t="s">
        <v>838</v>
      </c>
      <c r="E2166" s="796" t="s">
        <v>798</v>
      </c>
      <c r="F2166" s="681" t="s">
        <v>338</v>
      </c>
      <c r="G2166" s="682" t="s">
        <v>227</v>
      </c>
      <c r="H2166" s="682" t="s">
        <v>348</v>
      </c>
      <c r="I2166" s="682"/>
      <c r="J2166" s="682"/>
      <c r="K2166" s="682"/>
      <c r="L2166" s="683"/>
      <c r="M2166" s="684" t="s">
        <v>228</v>
      </c>
      <c r="N2166" s="758">
        <f>N2165</f>
        <v>2</v>
      </c>
      <c r="O2166" s="991">
        <v>2</v>
      </c>
      <c r="P2166" s="991">
        <f t="shared" si="199"/>
        <v>0</v>
      </c>
      <c r="Q2166" s="762"/>
      <c r="R2166" s="873">
        <v>246</v>
      </c>
      <c r="S2166" s="760">
        <f>N2166*R2166</f>
        <v>492</v>
      </c>
      <c r="T2166" s="797"/>
      <c r="U2166" s="960"/>
      <c r="W2166" s="686"/>
    </row>
    <row r="2167" spans="1:23" ht="21" customHeight="1">
      <c r="B2167" s="686" t="s">
        <v>841</v>
      </c>
      <c r="C2167" s="794" t="s">
        <v>841</v>
      </c>
      <c r="D2167" s="795" t="s">
        <v>1832</v>
      </c>
      <c r="E2167" s="796" t="s">
        <v>1832</v>
      </c>
      <c r="F2167" s="681" t="s">
        <v>391</v>
      </c>
      <c r="G2167" s="682"/>
      <c r="H2167" s="682" t="s">
        <v>1718</v>
      </c>
      <c r="I2167" s="682"/>
      <c r="J2167" s="682"/>
      <c r="K2167" s="682"/>
      <c r="L2167" s="683"/>
      <c r="M2167" s="684"/>
      <c r="N2167" s="758">
        <v>1</v>
      </c>
      <c r="O2167" s="991">
        <v>1</v>
      </c>
      <c r="P2167" s="991">
        <f t="shared" si="199"/>
        <v>0</v>
      </c>
      <c r="Q2167" s="859" t="s">
        <v>806</v>
      </c>
      <c r="R2167" s="873">
        <v>56870</v>
      </c>
      <c r="S2167" s="760">
        <f>N2167*R2167</f>
        <v>56870</v>
      </c>
      <c r="T2167" s="797"/>
      <c r="U2167" s="960"/>
      <c r="W2167" s="686"/>
    </row>
    <row r="2168" spans="1:23" ht="21" customHeight="1">
      <c r="B2168" s="686" t="s">
        <v>841</v>
      </c>
      <c r="C2168" s="794" t="s">
        <v>841</v>
      </c>
      <c r="D2168" s="795" t="s">
        <v>1832</v>
      </c>
      <c r="E2168" s="796" t="s">
        <v>1727</v>
      </c>
      <c r="F2168" s="681">
        <v>15</v>
      </c>
      <c r="G2168" s="682"/>
      <c r="H2168" s="682">
        <v>10</v>
      </c>
      <c r="I2168" s="682"/>
      <c r="J2168" s="682"/>
      <c r="K2168" s="682"/>
      <c r="L2168" s="683">
        <v>50</v>
      </c>
      <c r="M2168" s="684"/>
      <c r="N2168" s="758">
        <f>N2166</f>
        <v>2</v>
      </c>
      <c r="O2168" s="991">
        <v>2</v>
      </c>
      <c r="P2168" s="991">
        <f t="shared" si="199"/>
        <v>0</v>
      </c>
      <c r="Q2168" s="763"/>
      <c r="R2168" s="873">
        <v>1231</v>
      </c>
      <c r="S2168" s="760">
        <f>N2168*R2168</f>
        <v>2462</v>
      </c>
      <c r="T2168" s="797"/>
      <c r="U2168" s="960"/>
      <c r="W2168" s="686"/>
    </row>
    <row r="2169" spans="1:23" ht="21" customHeight="1">
      <c r="A2169" s="686" t="s">
        <v>1240</v>
      </c>
      <c r="B2169" s="686" t="s">
        <v>841</v>
      </c>
      <c r="C2169" s="794" t="s">
        <v>841</v>
      </c>
      <c r="D2169" s="795" t="s">
        <v>1832</v>
      </c>
      <c r="E2169" s="796" t="s">
        <v>807</v>
      </c>
      <c r="F2169" s="681" t="s">
        <v>338</v>
      </c>
      <c r="G2169" s="682"/>
      <c r="H2169" s="682"/>
      <c r="I2169" s="682"/>
      <c r="J2169" s="682"/>
      <c r="K2169" s="682"/>
      <c r="L2169" s="683">
        <v>15</v>
      </c>
      <c r="M2169" s="684"/>
      <c r="N2169" s="758">
        <f>N2166*2</f>
        <v>4</v>
      </c>
      <c r="O2169" s="991">
        <v>4</v>
      </c>
      <c r="P2169" s="991">
        <f t="shared" si="199"/>
        <v>0</v>
      </c>
      <c r="Q2169" s="762"/>
      <c r="R2169" s="873">
        <v>52</v>
      </c>
      <c r="S2169" s="760">
        <f>N2169*R2169</f>
        <v>208</v>
      </c>
      <c r="T2169" s="797"/>
      <c r="U2169" s="960"/>
      <c r="W2169" s="686"/>
    </row>
    <row r="2170" spans="1:23" ht="21" customHeight="1">
      <c r="B2170" s="686" t="s">
        <v>841</v>
      </c>
      <c r="C2170" s="794" t="s">
        <v>841</v>
      </c>
      <c r="D2170" s="795" t="s">
        <v>2150</v>
      </c>
      <c r="E2170" s="796" t="s">
        <v>795</v>
      </c>
      <c r="F2170" s="681">
        <v>16</v>
      </c>
      <c r="G2170" s="682" t="s">
        <v>227</v>
      </c>
      <c r="H2170" s="682">
        <v>150</v>
      </c>
      <c r="I2170" s="682" t="s">
        <v>227</v>
      </c>
      <c r="J2170" s="682"/>
      <c r="K2170" s="682"/>
      <c r="L2170" s="683">
        <v>180</v>
      </c>
      <c r="M2170" s="684" t="s">
        <v>337</v>
      </c>
      <c r="N2170" s="758">
        <v>2</v>
      </c>
      <c r="O2170" s="991">
        <v>2</v>
      </c>
      <c r="P2170" s="991">
        <f t="shared" si="199"/>
        <v>0</v>
      </c>
      <c r="Q2170" s="759"/>
      <c r="R2170" s="873">
        <v>6972</v>
      </c>
      <c r="S2170" s="760">
        <f>N2170*R2170</f>
        <v>13944</v>
      </c>
      <c r="T2170" s="797"/>
      <c r="U2170" s="960"/>
      <c r="W2170" s="686"/>
    </row>
    <row r="2171" spans="1:23" ht="21" customHeight="1">
      <c r="A2171" s="686" t="s">
        <v>1355</v>
      </c>
      <c r="B2171" s="686" t="s">
        <v>841</v>
      </c>
      <c r="C2171" s="794" t="s">
        <v>841</v>
      </c>
      <c r="D2171" s="795" t="s">
        <v>2150</v>
      </c>
      <c r="E2171" s="796" t="s">
        <v>797</v>
      </c>
      <c r="F2171" s="681">
        <v>90</v>
      </c>
      <c r="G2171" s="682"/>
      <c r="H2171" s="682"/>
      <c r="I2171" s="682"/>
      <c r="J2171" s="682"/>
      <c r="K2171" s="682"/>
      <c r="L2171" s="683">
        <v>35</v>
      </c>
      <c r="M2171" s="684"/>
      <c r="N2171" s="758">
        <v>2</v>
      </c>
      <c r="O2171" s="991">
        <v>2</v>
      </c>
      <c r="P2171" s="991">
        <f t="shared" si="199"/>
        <v>0</v>
      </c>
      <c r="Q2171" s="759">
        <f>3.14156295*(F2171/2)^2*L2171*0.00000785*N2171</f>
        <v>3.4957349030756251</v>
      </c>
      <c r="R2171" s="873">
        <v>990</v>
      </c>
      <c r="S2171" s="760">
        <f>Q2171*R2171</f>
        <v>3460.7775540448688</v>
      </c>
      <c r="T2171" s="797"/>
      <c r="U2171" s="960"/>
      <c r="W2171" s="686"/>
    </row>
    <row r="2172" spans="1:23" ht="21" customHeight="1">
      <c r="B2172" s="686" t="s">
        <v>841</v>
      </c>
      <c r="C2172" s="794" t="s">
        <v>841</v>
      </c>
      <c r="D2172" s="795" t="s">
        <v>2150</v>
      </c>
      <c r="E2172" s="796" t="s">
        <v>1727</v>
      </c>
      <c r="F2172" s="681">
        <v>15</v>
      </c>
      <c r="G2172" s="682"/>
      <c r="H2172" s="682">
        <v>10</v>
      </c>
      <c r="I2172" s="682"/>
      <c r="J2172" s="682"/>
      <c r="K2172" s="682"/>
      <c r="L2172" s="683">
        <v>50</v>
      </c>
      <c r="M2172" s="684"/>
      <c r="N2172" s="758">
        <f>N2170</f>
        <v>2</v>
      </c>
      <c r="O2172" s="991">
        <v>2</v>
      </c>
      <c r="P2172" s="991">
        <f t="shared" si="199"/>
        <v>0</v>
      </c>
      <c r="Q2172" s="763"/>
      <c r="R2172" s="873">
        <v>1231</v>
      </c>
      <c r="S2172" s="760">
        <f>N2172*R2172</f>
        <v>2462</v>
      </c>
      <c r="T2172" s="797"/>
      <c r="U2172" s="960"/>
      <c r="W2172" s="686"/>
    </row>
    <row r="2173" spans="1:23" ht="21" customHeight="1">
      <c r="A2173" s="686" t="s">
        <v>1240</v>
      </c>
      <c r="B2173" s="686" t="s">
        <v>841</v>
      </c>
      <c r="C2173" s="794" t="s">
        <v>841</v>
      </c>
      <c r="D2173" s="795" t="s">
        <v>2150</v>
      </c>
      <c r="E2173" s="796" t="s">
        <v>807</v>
      </c>
      <c r="F2173" s="681" t="s">
        <v>338</v>
      </c>
      <c r="G2173" s="682"/>
      <c r="H2173" s="682"/>
      <c r="I2173" s="682"/>
      <c r="J2173" s="682"/>
      <c r="K2173" s="682"/>
      <c r="L2173" s="683">
        <v>15</v>
      </c>
      <c r="M2173" s="684"/>
      <c r="N2173" s="758">
        <f>N2170*2</f>
        <v>4</v>
      </c>
      <c r="O2173" s="991">
        <v>4</v>
      </c>
      <c r="P2173" s="991">
        <f t="shared" si="199"/>
        <v>0</v>
      </c>
      <c r="Q2173" s="762"/>
      <c r="R2173" s="873">
        <v>52</v>
      </c>
      <c r="S2173" s="760">
        <f>N2173*R2173</f>
        <v>208</v>
      </c>
      <c r="T2173" s="797"/>
      <c r="U2173" s="960"/>
      <c r="W2173" s="686"/>
    </row>
    <row r="2174" spans="1:23" ht="21" customHeight="1">
      <c r="A2174" s="686" t="s">
        <v>1271</v>
      </c>
      <c r="B2174" s="686" t="s">
        <v>841</v>
      </c>
      <c r="C2174" s="794" t="s">
        <v>841</v>
      </c>
      <c r="D2174" s="795" t="s">
        <v>2149</v>
      </c>
      <c r="E2174" s="796" t="s">
        <v>795</v>
      </c>
      <c r="F2174" s="681">
        <v>1</v>
      </c>
      <c r="G2174" s="682"/>
      <c r="H2174" s="682">
        <v>240</v>
      </c>
      <c r="I2174" s="682"/>
      <c r="J2174" s="682"/>
      <c r="K2174" s="682"/>
      <c r="L2174" s="683">
        <v>270</v>
      </c>
      <c r="M2174" s="684" t="s">
        <v>228</v>
      </c>
      <c r="N2174" s="758">
        <v>2</v>
      </c>
      <c r="O2174" s="991">
        <v>2</v>
      </c>
      <c r="P2174" s="991">
        <f t="shared" si="199"/>
        <v>0</v>
      </c>
      <c r="Q2174" s="759">
        <f>F2174*H2174*L2174*0.00000793*N2174</f>
        <v>1.027728</v>
      </c>
      <c r="R2174" s="873">
        <v>4200</v>
      </c>
      <c r="S2174" s="760">
        <f>Q2174*R2174</f>
        <v>4316.4575999999997</v>
      </c>
      <c r="T2174" s="797"/>
      <c r="U2174" s="960"/>
      <c r="W2174" s="686"/>
    </row>
    <row r="2175" spans="1:23" ht="21" customHeight="1">
      <c r="A2175" s="686" t="s">
        <v>1243</v>
      </c>
      <c r="B2175" s="686" t="s">
        <v>2161</v>
      </c>
      <c r="C2175" s="794" t="s">
        <v>2161</v>
      </c>
      <c r="D2175" s="795" t="s">
        <v>840</v>
      </c>
      <c r="E2175" s="796" t="s">
        <v>795</v>
      </c>
      <c r="F2175" s="681">
        <v>4.5</v>
      </c>
      <c r="G2175" s="682" t="s">
        <v>227</v>
      </c>
      <c r="H2175" s="682">
        <v>140</v>
      </c>
      <c r="I2175" s="682" t="s">
        <v>227</v>
      </c>
      <c r="J2175" s="682"/>
      <c r="K2175" s="682"/>
      <c r="L2175" s="683">
        <v>290</v>
      </c>
      <c r="M2175" s="684"/>
      <c r="N2175" s="758">
        <v>4</v>
      </c>
      <c r="O2175" s="991">
        <v>4</v>
      </c>
      <c r="P2175" s="991">
        <f t="shared" si="199"/>
        <v>0</v>
      </c>
      <c r="Q2175" s="759">
        <f>F2175*H2175*L2175*0.00000785*N2175</f>
        <v>5.7367799999999995</v>
      </c>
      <c r="R2175" s="873">
        <v>939</v>
      </c>
      <c r="S2175" s="760">
        <f>Q2175*R2175</f>
        <v>5386.8364199999996</v>
      </c>
      <c r="T2175" s="797"/>
      <c r="U2175" s="960"/>
      <c r="W2175" s="686"/>
    </row>
    <row r="2176" spans="1:23" ht="21" customHeight="1">
      <c r="A2176" s="686" t="s">
        <v>1221</v>
      </c>
      <c r="B2176" s="686" t="s">
        <v>2161</v>
      </c>
      <c r="C2176" s="794" t="s">
        <v>2161</v>
      </c>
      <c r="D2176" s="795" t="s">
        <v>840</v>
      </c>
      <c r="E2176" s="796" t="s">
        <v>795</v>
      </c>
      <c r="F2176" s="681">
        <v>6</v>
      </c>
      <c r="G2176" s="682" t="s">
        <v>227</v>
      </c>
      <c r="H2176" s="682">
        <v>80</v>
      </c>
      <c r="I2176" s="682" t="s">
        <v>227</v>
      </c>
      <c r="J2176" s="682"/>
      <c r="K2176" s="682"/>
      <c r="L2176" s="683">
        <v>274</v>
      </c>
      <c r="M2176" s="684"/>
      <c r="N2176" s="758">
        <v>4</v>
      </c>
      <c r="O2176" s="991">
        <v>4</v>
      </c>
      <c r="P2176" s="991">
        <f t="shared" si="199"/>
        <v>0</v>
      </c>
      <c r="Q2176" s="759">
        <f>F2176*H2176*L2176*0.00000785*N2176</f>
        <v>4.1297280000000001</v>
      </c>
      <c r="R2176" s="873">
        <v>939</v>
      </c>
      <c r="S2176" s="760">
        <f>Q2176*R2176</f>
        <v>3877.8145920000002</v>
      </c>
      <c r="T2176" s="797"/>
      <c r="U2176" s="960"/>
      <c r="W2176" s="686"/>
    </row>
    <row r="2177" spans="1:23" ht="21" customHeight="1">
      <c r="A2177" s="686" t="s">
        <v>1221</v>
      </c>
      <c r="B2177" s="686" t="s">
        <v>2161</v>
      </c>
      <c r="C2177" s="794" t="s">
        <v>2161</v>
      </c>
      <c r="D2177" s="795" t="s">
        <v>840</v>
      </c>
      <c r="E2177" s="796" t="s">
        <v>795</v>
      </c>
      <c r="F2177" s="681">
        <v>6</v>
      </c>
      <c r="G2177" s="682" t="s">
        <v>227</v>
      </c>
      <c r="H2177" s="682">
        <v>95</v>
      </c>
      <c r="I2177" s="682" t="s">
        <v>227</v>
      </c>
      <c r="J2177" s="682"/>
      <c r="K2177" s="682"/>
      <c r="L2177" s="683">
        <v>280</v>
      </c>
      <c r="M2177" s="684"/>
      <c r="N2177" s="758">
        <v>8</v>
      </c>
      <c r="O2177" s="991">
        <v>8</v>
      </c>
      <c r="P2177" s="991">
        <f t="shared" si="199"/>
        <v>0</v>
      </c>
      <c r="Q2177" s="759">
        <f>F2177*H2177*L2177*0.00000785*N2177</f>
        <v>10.022879999999999</v>
      </c>
      <c r="R2177" s="873">
        <v>939</v>
      </c>
      <c r="S2177" s="760">
        <f>Q2177*R2177</f>
        <v>9411.4843199999996</v>
      </c>
      <c r="T2177" s="797"/>
      <c r="U2177" s="960"/>
      <c r="W2177" s="686"/>
    </row>
    <row r="2178" spans="1:23" ht="21" customHeight="1">
      <c r="A2178" s="686" t="s">
        <v>1349</v>
      </c>
      <c r="B2178" s="686" t="s">
        <v>2161</v>
      </c>
      <c r="C2178" s="794" t="s">
        <v>2161</v>
      </c>
      <c r="D2178" s="795" t="s">
        <v>840</v>
      </c>
      <c r="E2178" s="796" t="s">
        <v>795</v>
      </c>
      <c r="F2178" s="681">
        <v>3</v>
      </c>
      <c r="G2178" s="682" t="s">
        <v>227</v>
      </c>
      <c r="H2178" s="682">
        <v>100</v>
      </c>
      <c r="I2178" s="682" t="s">
        <v>227</v>
      </c>
      <c r="J2178" s="682"/>
      <c r="K2178" s="682"/>
      <c r="L2178" s="683">
        <v>127</v>
      </c>
      <c r="M2178" s="684"/>
      <c r="N2178" s="758">
        <v>4</v>
      </c>
      <c r="O2178" s="991">
        <v>4</v>
      </c>
      <c r="P2178" s="991">
        <f t="shared" si="199"/>
        <v>0</v>
      </c>
      <c r="Q2178" s="759">
        <f>F2178*H2178*L2178*0.00000785*N2178</f>
        <v>1.19634</v>
      </c>
      <c r="R2178" s="873">
        <v>939</v>
      </c>
      <c r="S2178" s="760">
        <f>Q2178*R2178</f>
        <v>1123.3632599999999</v>
      </c>
      <c r="T2178" s="797"/>
      <c r="U2178" s="960"/>
      <c r="W2178" s="686"/>
    </row>
    <row r="2179" spans="1:23" ht="21" customHeight="1">
      <c r="A2179" s="686" t="s">
        <v>1236</v>
      </c>
      <c r="B2179" s="686" t="s">
        <v>2161</v>
      </c>
      <c r="C2179" s="794" t="s">
        <v>2161</v>
      </c>
      <c r="D2179" s="795" t="s">
        <v>840</v>
      </c>
      <c r="E2179" s="796" t="s">
        <v>798</v>
      </c>
      <c r="F2179" s="681" t="s">
        <v>338</v>
      </c>
      <c r="G2179" s="682" t="s">
        <v>227</v>
      </c>
      <c r="H2179" s="682" t="s">
        <v>334</v>
      </c>
      <c r="I2179" s="682"/>
      <c r="J2179" s="682"/>
      <c r="K2179" s="682"/>
      <c r="L2179" s="683"/>
      <c r="M2179" s="684"/>
      <c r="N2179" s="758">
        <f>N2178*4</f>
        <v>16</v>
      </c>
      <c r="O2179" s="991">
        <v>16</v>
      </c>
      <c r="P2179" s="991">
        <f t="shared" si="199"/>
        <v>0</v>
      </c>
      <c r="Q2179" s="762"/>
      <c r="R2179" s="873">
        <v>102.7</v>
      </c>
      <c r="S2179" s="760">
        <f>N2179*R2179</f>
        <v>1643.2</v>
      </c>
      <c r="T2179" s="797"/>
      <c r="U2179" s="960"/>
      <c r="W2179" s="686"/>
    </row>
    <row r="2180" spans="1:23" ht="21" customHeight="1">
      <c r="A2180" s="686" t="s">
        <v>1239</v>
      </c>
      <c r="B2180" s="686" t="s">
        <v>2161</v>
      </c>
      <c r="C2180" s="794" t="s">
        <v>2161</v>
      </c>
      <c r="D2180" s="795" t="s">
        <v>840</v>
      </c>
      <c r="E2180" s="796" t="s">
        <v>799</v>
      </c>
      <c r="F2180" s="681" t="s">
        <v>338</v>
      </c>
      <c r="G2180" s="682"/>
      <c r="H2180" s="682"/>
      <c r="I2180" s="682"/>
      <c r="J2180" s="682"/>
      <c r="K2180" s="682"/>
      <c r="L2180" s="683"/>
      <c r="M2180" s="684"/>
      <c r="N2180" s="758">
        <f>N2179</f>
        <v>16</v>
      </c>
      <c r="O2180" s="991">
        <v>16</v>
      </c>
      <c r="P2180" s="991">
        <f t="shared" si="199"/>
        <v>0</v>
      </c>
      <c r="Q2180" s="762"/>
      <c r="R2180" s="873">
        <v>28.7</v>
      </c>
      <c r="S2180" s="760">
        <f>N2180*R2180</f>
        <v>459.2</v>
      </c>
      <c r="T2180" s="797"/>
      <c r="U2180" s="960"/>
      <c r="W2180" s="686"/>
    </row>
    <row r="2181" spans="1:23" ht="21" customHeight="1">
      <c r="A2181" s="686" t="s">
        <v>1238</v>
      </c>
      <c r="B2181" s="686" t="s">
        <v>2161</v>
      </c>
      <c r="C2181" s="794" t="s">
        <v>2161</v>
      </c>
      <c r="D2181" s="795" t="s">
        <v>840</v>
      </c>
      <c r="E2181" s="796" t="s">
        <v>800</v>
      </c>
      <c r="F2181" s="681" t="s">
        <v>338</v>
      </c>
      <c r="G2181" s="682"/>
      <c r="H2181" s="682"/>
      <c r="I2181" s="682"/>
      <c r="J2181" s="682"/>
      <c r="K2181" s="682"/>
      <c r="L2181" s="683"/>
      <c r="M2181" s="684"/>
      <c r="N2181" s="758">
        <f>N2179</f>
        <v>16</v>
      </c>
      <c r="O2181" s="991">
        <v>16</v>
      </c>
      <c r="P2181" s="991">
        <f t="shared" si="199"/>
        <v>0</v>
      </c>
      <c r="Q2181" s="762"/>
      <c r="R2181" s="873">
        <v>9.1999999999999993</v>
      </c>
      <c r="S2181" s="760">
        <f>N2181*R2181</f>
        <v>147.19999999999999</v>
      </c>
      <c r="T2181" s="797"/>
      <c r="U2181" s="960"/>
      <c r="W2181" s="686"/>
    </row>
    <row r="2182" spans="1:23" ht="21" customHeight="1">
      <c r="A2182" s="686" t="s">
        <v>1237</v>
      </c>
      <c r="B2182" s="686" t="s">
        <v>2161</v>
      </c>
      <c r="C2182" s="794" t="s">
        <v>2161</v>
      </c>
      <c r="D2182" s="795" t="s">
        <v>840</v>
      </c>
      <c r="E2182" s="796" t="s">
        <v>801</v>
      </c>
      <c r="F2182" s="681" t="s">
        <v>338</v>
      </c>
      <c r="G2182" s="682"/>
      <c r="H2182" s="682"/>
      <c r="I2182" s="682"/>
      <c r="J2182" s="682"/>
      <c r="K2182" s="682"/>
      <c r="L2182" s="683"/>
      <c r="M2182" s="684"/>
      <c r="N2182" s="758">
        <f>N2179*2</f>
        <v>32</v>
      </c>
      <c r="O2182" s="991">
        <v>32</v>
      </c>
      <c r="P2182" s="991">
        <f t="shared" si="199"/>
        <v>0</v>
      </c>
      <c r="Q2182" s="762"/>
      <c r="R2182" s="873">
        <v>13.5</v>
      </c>
      <c r="S2182" s="760">
        <f>N2182*R2182</f>
        <v>432</v>
      </c>
      <c r="T2182" s="797"/>
      <c r="U2182" s="960"/>
      <c r="W2182" s="686"/>
    </row>
    <row r="2183" spans="1:23" ht="21" customHeight="1">
      <c r="A2183" s="686" t="s">
        <v>1306</v>
      </c>
      <c r="B2183" s="686" t="s">
        <v>2161</v>
      </c>
      <c r="C2183" s="794" t="s">
        <v>2161</v>
      </c>
      <c r="D2183" s="795" t="s">
        <v>2162</v>
      </c>
      <c r="E2183" s="796" t="s">
        <v>797</v>
      </c>
      <c r="F2183" s="681">
        <v>25</v>
      </c>
      <c r="G2183" s="682"/>
      <c r="H2183" s="682"/>
      <c r="I2183" s="682"/>
      <c r="J2183" s="682"/>
      <c r="K2183" s="682"/>
      <c r="L2183" s="683">
        <v>77</v>
      </c>
      <c r="M2183" s="684"/>
      <c r="N2183" s="758">
        <v>4</v>
      </c>
      <c r="O2183" s="991">
        <v>4</v>
      </c>
      <c r="P2183" s="991">
        <f t="shared" si="199"/>
        <v>0</v>
      </c>
      <c r="Q2183" s="759">
        <f>3.14156295*(F2183/2)^2*L2183*0.00000785*N2183</f>
        <v>1.1868235782046874</v>
      </c>
      <c r="R2183" s="873">
        <v>990</v>
      </c>
      <c r="S2183" s="760">
        <f>Q2183*R2183</f>
        <v>1174.9553424226406</v>
      </c>
      <c r="T2183" s="797"/>
      <c r="U2183" s="960"/>
      <c r="W2183" s="686"/>
    </row>
    <row r="2184" spans="1:23" ht="21" customHeight="1">
      <c r="A2184" s="686" t="s">
        <v>1239</v>
      </c>
      <c r="B2184" s="686" t="s">
        <v>2161</v>
      </c>
      <c r="C2184" s="794" t="s">
        <v>2161</v>
      </c>
      <c r="D2184" s="795" t="s">
        <v>2162</v>
      </c>
      <c r="E2184" s="796" t="s">
        <v>799</v>
      </c>
      <c r="F2184" s="681" t="s">
        <v>338</v>
      </c>
      <c r="G2184" s="682"/>
      <c r="H2184" s="682"/>
      <c r="I2184" s="682"/>
      <c r="J2184" s="682"/>
      <c r="K2184" s="682"/>
      <c r="L2184" s="683"/>
      <c r="M2184" s="684"/>
      <c r="N2184" s="758">
        <f>N2183</f>
        <v>4</v>
      </c>
      <c r="O2184" s="991">
        <v>4</v>
      </c>
      <c r="P2184" s="991">
        <f t="shared" si="199"/>
        <v>0</v>
      </c>
      <c r="Q2184" s="762"/>
      <c r="R2184" s="873">
        <v>28.7</v>
      </c>
      <c r="S2184" s="760">
        <f>N2184*R2184</f>
        <v>114.8</v>
      </c>
      <c r="T2184" s="797"/>
      <c r="U2184" s="960"/>
      <c r="W2184" s="686"/>
    </row>
    <row r="2185" spans="1:23" ht="21" customHeight="1">
      <c r="A2185" s="686" t="s">
        <v>1238</v>
      </c>
      <c r="B2185" s="686" t="s">
        <v>2161</v>
      </c>
      <c r="C2185" s="794" t="s">
        <v>2161</v>
      </c>
      <c r="D2185" s="795" t="s">
        <v>2162</v>
      </c>
      <c r="E2185" s="796" t="s">
        <v>800</v>
      </c>
      <c r="F2185" s="681" t="s">
        <v>338</v>
      </c>
      <c r="G2185" s="682"/>
      <c r="H2185" s="682"/>
      <c r="I2185" s="682"/>
      <c r="J2185" s="682"/>
      <c r="K2185" s="682"/>
      <c r="L2185" s="683"/>
      <c r="M2185" s="684"/>
      <c r="N2185" s="758">
        <f>N2183</f>
        <v>4</v>
      </c>
      <c r="O2185" s="991">
        <v>4</v>
      </c>
      <c r="P2185" s="991">
        <f t="shared" si="199"/>
        <v>0</v>
      </c>
      <c r="Q2185" s="762"/>
      <c r="R2185" s="873">
        <v>9.1999999999999993</v>
      </c>
      <c r="S2185" s="760">
        <f>N2185*R2185</f>
        <v>36.799999999999997</v>
      </c>
      <c r="T2185" s="797"/>
      <c r="U2185" s="960"/>
      <c r="W2185" s="686"/>
    </row>
    <row r="2186" spans="1:23" ht="21" customHeight="1">
      <c r="A2186" s="686" t="s">
        <v>1237</v>
      </c>
      <c r="B2186" s="686" t="s">
        <v>2161</v>
      </c>
      <c r="C2186" s="794" t="s">
        <v>2161</v>
      </c>
      <c r="D2186" s="795" t="s">
        <v>2162</v>
      </c>
      <c r="E2186" s="796" t="s">
        <v>801</v>
      </c>
      <c r="F2186" s="681" t="s">
        <v>338</v>
      </c>
      <c r="G2186" s="682"/>
      <c r="H2186" s="682"/>
      <c r="I2186" s="682"/>
      <c r="J2186" s="682"/>
      <c r="K2186" s="682"/>
      <c r="L2186" s="683"/>
      <c r="M2186" s="684"/>
      <c r="N2186" s="758">
        <f>N2184</f>
        <v>4</v>
      </c>
      <c r="O2186" s="991">
        <v>4</v>
      </c>
      <c r="P2186" s="991">
        <f t="shared" si="199"/>
        <v>0</v>
      </c>
      <c r="Q2186" s="762"/>
      <c r="R2186" s="873">
        <v>13.5</v>
      </c>
      <c r="S2186" s="760">
        <f>N2186*R2186</f>
        <v>54</v>
      </c>
      <c r="T2186" s="797"/>
      <c r="U2186" s="960"/>
      <c r="W2186" s="686"/>
    </row>
    <row r="2187" spans="1:23" ht="21" customHeight="1">
      <c r="A2187" s="686" t="s">
        <v>1412</v>
      </c>
      <c r="B2187" s="686" t="s">
        <v>2161</v>
      </c>
      <c r="C2187" s="794" t="s">
        <v>2161</v>
      </c>
      <c r="D2187" s="795" t="s">
        <v>2163</v>
      </c>
      <c r="E2187" s="796" t="s">
        <v>812</v>
      </c>
      <c r="F2187" s="681" t="s">
        <v>615</v>
      </c>
      <c r="G2187" s="682"/>
      <c r="H2187" s="682"/>
      <c r="I2187" s="682"/>
      <c r="J2187" s="682"/>
      <c r="K2187" s="682"/>
      <c r="L2187" s="683">
        <v>44</v>
      </c>
      <c r="M2187" s="684"/>
      <c r="N2187" s="758">
        <v>4</v>
      </c>
      <c r="O2187" s="991">
        <v>4</v>
      </c>
      <c r="P2187" s="991">
        <f t="shared" si="199"/>
        <v>0</v>
      </c>
      <c r="Q2187" s="764">
        <f>L2187/1000*N2187</f>
        <v>0.17599999999999999</v>
      </c>
      <c r="R2187" s="873">
        <v>4350</v>
      </c>
      <c r="S2187" s="760">
        <f>Q2187*R2187</f>
        <v>765.59999999999991</v>
      </c>
      <c r="T2187" s="797"/>
      <c r="U2187" s="960"/>
      <c r="W2187" s="686"/>
    </row>
    <row r="2188" spans="1:23" ht="21" customHeight="1">
      <c r="A2188" s="686" t="s">
        <v>1221</v>
      </c>
      <c r="B2188" s="686" t="s">
        <v>2161</v>
      </c>
      <c r="C2188" s="794" t="s">
        <v>2161</v>
      </c>
      <c r="D2188" s="795" t="s">
        <v>2163</v>
      </c>
      <c r="E2188" s="796" t="s">
        <v>795</v>
      </c>
      <c r="F2188" s="681">
        <v>6</v>
      </c>
      <c r="G2188" s="682" t="s">
        <v>227</v>
      </c>
      <c r="H2188" s="682">
        <v>43</v>
      </c>
      <c r="I2188" s="682" t="s">
        <v>227</v>
      </c>
      <c r="J2188" s="682"/>
      <c r="K2188" s="682"/>
      <c r="L2188" s="683">
        <v>43</v>
      </c>
      <c r="M2188" s="684"/>
      <c r="N2188" s="758">
        <v>4</v>
      </c>
      <c r="O2188" s="991">
        <v>4</v>
      </c>
      <c r="P2188" s="991">
        <f t="shared" si="199"/>
        <v>0</v>
      </c>
      <c r="Q2188" s="759">
        <f>F2188*H2188*L2188*0.00000785*N2188</f>
        <v>0.34835159999999998</v>
      </c>
      <c r="R2188" s="873">
        <v>939</v>
      </c>
      <c r="S2188" s="760">
        <f>Q2188*R2188</f>
        <v>327.10215239999997</v>
      </c>
      <c r="T2188" s="797"/>
      <c r="U2188" s="960"/>
      <c r="W2188" s="686"/>
    </row>
    <row r="2189" spans="1:23" ht="21" customHeight="1">
      <c r="B2189" s="686" t="s">
        <v>2161</v>
      </c>
      <c r="C2189" s="794" t="s">
        <v>2161</v>
      </c>
      <c r="D2189" s="795" t="s">
        <v>2164</v>
      </c>
      <c r="E2189" s="796" t="s">
        <v>811</v>
      </c>
      <c r="F2189" s="681">
        <v>3.5</v>
      </c>
      <c r="G2189" s="682"/>
      <c r="H2189" s="682">
        <v>32</v>
      </c>
      <c r="I2189" s="682"/>
      <c r="J2189" s="682"/>
      <c r="K2189" s="682"/>
      <c r="L2189" s="683">
        <v>141</v>
      </c>
      <c r="M2189" s="684"/>
      <c r="N2189" s="758">
        <v>4</v>
      </c>
      <c r="O2189" s="991">
        <v>4</v>
      </c>
      <c r="P2189" s="991">
        <f t="shared" si="199"/>
        <v>0</v>
      </c>
      <c r="Q2189" s="856" t="s">
        <v>806</v>
      </c>
      <c r="R2189" s="873">
        <v>8000</v>
      </c>
      <c r="S2189" s="760">
        <f>N2189*R2189</f>
        <v>32000</v>
      </c>
      <c r="T2189" s="797"/>
      <c r="U2189" s="960"/>
      <c r="W2189" s="686"/>
    </row>
    <row r="2190" spans="1:23" ht="21" customHeight="1">
      <c r="A2190" s="686" t="s">
        <v>1264</v>
      </c>
      <c r="B2190" s="686" t="s">
        <v>2161</v>
      </c>
      <c r="C2190" s="794" t="s">
        <v>2161</v>
      </c>
      <c r="D2190" s="795" t="s">
        <v>2165</v>
      </c>
      <c r="E2190" s="796" t="s">
        <v>795</v>
      </c>
      <c r="F2190" s="681">
        <v>9</v>
      </c>
      <c r="G2190" s="682" t="s">
        <v>227</v>
      </c>
      <c r="H2190" s="682">
        <v>90</v>
      </c>
      <c r="I2190" s="682" t="s">
        <v>227</v>
      </c>
      <c r="J2190" s="682"/>
      <c r="K2190" s="682"/>
      <c r="L2190" s="683">
        <v>740</v>
      </c>
      <c r="M2190" s="684"/>
      <c r="N2190" s="758">
        <v>4</v>
      </c>
      <c r="O2190" s="991">
        <v>4</v>
      </c>
      <c r="P2190" s="991">
        <f t="shared" si="199"/>
        <v>0</v>
      </c>
      <c r="Q2190" s="759">
        <f>F2190*H2190*L2190*0.00000785*N2190</f>
        <v>18.821159999999999</v>
      </c>
      <c r="R2190" s="873">
        <v>960</v>
      </c>
      <c r="S2190" s="760">
        <f>Q2190*R2190</f>
        <v>18068.313599999998</v>
      </c>
      <c r="T2190" s="797"/>
      <c r="U2190" s="960"/>
      <c r="W2190" s="686"/>
    </row>
    <row r="2191" spans="1:23" ht="21" customHeight="1">
      <c r="A2191" s="686" t="s">
        <v>1296</v>
      </c>
      <c r="B2191" s="686" t="s">
        <v>2161</v>
      </c>
      <c r="C2191" s="794" t="s">
        <v>2161</v>
      </c>
      <c r="D2191" s="795" t="s">
        <v>2165</v>
      </c>
      <c r="E2191" s="796" t="s">
        <v>797</v>
      </c>
      <c r="F2191" s="681">
        <v>12</v>
      </c>
      <c r="G2191" s="682"/>
      <c r="H2191" s="682"/>
      <c r="I2191" s="682"/>
      <c r="J2191" s="682"/>
      <c r="K2191" s="682"/>
      <c r="L2191" s="683">
        <v>830</v>
      </c>
      <c r="M2191" s="684"/>
      <c r="N2191" s="758">
        <v>4</v>
      </c>
      <c r="O2191" s="991">
        <v>4</v>
      </c>
      <c r="P2191" s="991">
        <f t="shared" si="199"/>
        <v>0</v>
      </c>
      <c r="Q2191" s="759">
        <f>3.14156295*(F2191/2)^2*L2191*0.00000785*N2191</f>
        <v>2.9475148897043999</v>
      </c>
      <c r="R2191" s="873">
        <v>990</v>
      </c>
      <c r="S2191" s="760">
        <f>Q2191*R2191</f>
        <v>2918.0397408073559</v>
      </c>
      <c r="T2191" s="797"/>
      <c r="U2191" s="960"/>
      <c r="W2191" s="686"/>
    </row>
    <row r="2192" spans="1:23" ht="21" customHeight="1">
      <c r="A2192" s="686" t="s">
        <v>1264</v>
      </c>
      <c r="B2192" s="686" t="s">
        <v>2161</v>
      </c>
      <c r="C2192" s="794" t="s">
        <v>2161</v>
      </c>
      <c r="D2192" s="795" t="s">
        <v>2166</v>
      </c>
      <c r="E2192" s="796" t="s">
        <v>795</v>
      </c>
      <c r="F2192" s="681">
        <v>9</v>
      </c>
      <c r="G2192" s="682" t="s">
        <v>227</v>
      </c>
      <c r="H2192" s="682">
        <v>130</v>
      </c>
      <c r="I2192" s="682" t="s">
        <v>227</v>
      </c>
      <c r="J2192" s="682"/>
      <c r="K2192" s="682"/>
      <c r="L2192" s="683">
        <v>220</v>
      </c>
      <c r="M2192" s="684"/>
      <c r="N2192" s="758">
        <v>4</v>
      </c>
      <c r="O2192" s="991">
        <v>4</v>
      </c>
      <c r="P2192" s="991">
        <f t="shared" si="199"/>
        <v>0</v>
      </c>
      <c r="Q2192" s="759">
        <f>F2192*H2192*L2192*0.00000785*N2192</f>
        <v>8.0823599999999995</v>
      </c>
      <c r="R2192" s="873">
        <v>960</v>
      </c>
      <c r="S2192" s="760">
        <f>Q2192*R2192</f>
        <v>7759.0655999999999</v>
      </c>
      <c r="T2192" s="797"/>
      <c r="U2192" s="960"/>
      <c r="W2192" s="686"/>
    </row>
    <row r="2193" spans="1:23" ht="21" customHeight="1">
      <c r="A2193" s="686" t="s">
        <v>1243</v>
      </c>
      <c r="B2193" s="686" t="s">
        <v>2161</v>
      </c>
      <c r="C2193" s="794" t="s">
        <v>2161</v>
      </c>
      <c r="D2193" s="795" t="s">
        <v>2166</v>
      </c>
      <c r="E2193" s="796" t="s">
        <v>795</v>
      </c>
      <c r="F2193" s="681">
        <v>4.5</v>
      </c>
      <c r="G2193" s="682" t="s">
        <v>227</v>
      </c>
      <c r="H2193" s="682">
        <v>45</v>
      </c>
      <c r="I2193" s="682" t="s">
        <v>227</v>
      </c>
      <c r="J2193" s="682"/>
      <c r="K2193" s="682"/>
      <c r="L2193" s="683">
        <v>90</v>
      </c>
      <c r="M2193" s="684"/>
      <c r="N2193" s="758">
        <v>4</v>
      </c>
      <c r="O2193" s="991">
        <v>4</v>
      </c>
      <c r="P2193" s="991">
        <f t="shared" si="199"/>
        <v>0</v>
      </c>
      <c r="Q2193" s="759">
        <f>F2193*H2193*L2193*0.00000785*N2193</f>
        <v>0.57226499999999991</v>
      </c>
      <c r="R2193" s="873">
        <v>939</v>
      </c>
      <c r="S2193" s="760">
        <f>Q2193*R2193</f>
        <v>537.35683499999993</v>
      </c>
      <c r="T2193" s="797"/>
      <c r="U2193" s="960"/>
      <c r="W2193" s="686"/>
    </row>
    <row r="2194" spans="1:23" ht="21" customHeight="1">
      <c r="A2194" s="686" t="s">
        <v>1264</v>
      </c>
      <c r="B2194" s="686" t="s">
        <v>2161</v>
      </c>
      <c r="C2194" s="794" t="s">
        <v>2161</v>
      </c>
      <c r="D2194" s="795" t="s">
        <v>2166</v>
      </c>
      <c r="E2194" s="796" t="s">
        <v>795</v>
      </c>
      <c r="F2194" s="681">
        <v>9</v>
      </c>
      <c r="G2194" s="682" t="s">
        <v>227</v>
      </c>
      <c r="H2194" s="682">
        <v>35</v>
      </c>
      <c r="I2194" s="682" t="s">
        <v>227</v>
      </c>
      <c r="J2194" s="682"/>
      <c r="K2194" s="682"/>
      <c r="L2194" s="683">
        <v>60</v>
      </c>
      <c r="M2194" s="684"/>
      <c r="N2194" s="758">
        <v>8</v>
      </c>
      <c r="O2194" s="991">
        <v>8</v>
      </c>
      <c r="P2194" s="991">
        <f t="shared" si="199"/>
        <v>0</v>
      </c>
      <c r="Q2194" s="759">
        <f>F2194*H2194*L2194*0.00000785*N2194</f>
        <v>1.18692</v>
      </c>
      <c r="R2194" s="873">
        <v>960</v>
      </c>
      <c r="S2194" s="760">
        <f>Q2194*R2194</f>
        <v>1139.4431999999999</v>
      </c>
      <c r="T2194" s="797"/>
      <c r="U2194" s="960"/>
      <c r="W2194" s="686"/>
    </row>
    <row r="2195" spans="1:23" ht="21" customHeight="1">
      <c r="A2195" s="686" t="s">
        <v>1353</v>
      </c>
      <c r="B2195" s="686" t="s">
        <v>2161</v>
      </c>
      <c r="C2195" s="794" t="s">
        <v>2161</v>
      </c>
      <c r="D2195" s="795" t="s">
        <v>2166</v>
      </c>
      <c r="E2195" s="796" t="s">
        <v>798</v>
      </c>
      <c r="F2195" s="681" t="s">
        <v>341</v>
      </c>
      <c r="G2195" s="682" t="s">
        <v>227</v>
      </c>
      <c r="H2195" s="682" t="s">
        <v>345</v>
      </c>
      <c r="I2195" s="682"/>
      <c r="J2195" s="682"/>
      <c r="K2195" s="682"/>
      <c r="L2195" s="683"/>
      <c r="M2195" s="684"/>
      <c r="N2195" s="758">
        <v>48</v>
      </c>
      <c r="O2195" s="991">
        <v>48</v>
      </c>
      <c r="P2195" s="991">
        <f t="shared" si="199"/>
        <v>0</v>
      </c>
      <c r="Q2195" s="762"/>
      <c r="R2195" s="873">
        <v>47.4</v>
      </c>
      <c r="S2195" s="760">
        <f t="shared" ref="S2195:S2204" si="202">N2195*R2195</f>
        <v>2275.1999999999998</v>
      </c>
      <c r="T2195" s="797"/>
      <c r="U2195" s="960"/>
      <c r="W2195" s="686"/>
    </row>
    <row r="2196" spans="1:23" ht="21" customHeight="1">
      <c r="A2196" s="686" t="s">
        <v>1339</v>
      </c>
      <c r="B2196" s="686" t="s">
        <v>2161</v>
      </c>
      <c r="C2196" s="794" t="s">
        <v>2161</v>
      </c>
      <c r="D2196" s="795" t="s">
        <v>2166</v>
      </c>
      <c r="E2196" s="796" t="s">
        <v>800</v>
      </c>
      <c r="F2196" s="681" t="s">
        <v>341</v>
      </c>
      <c r="G2196" s="682"/>
      <c r="H2196" s="682"/>
      <c r="I2196" s="682"/>
      <c r="J2196" s="682"/>
      <c r="K2196" s="682"/>
      <c r="L2196" s="683"/>
      <c r="M2196" s="684"/>
      <c r="N2196" s="758">
        <f>N2195</f>
        <v>48</v>
      </c>
      <c r="O2196" s="991">
        <v>48</v>
      </c>
      <c r="P2196" s="991">
        <f t="shared" si="199"/>
        <v>0</v>
      </c>
      <c r="Q2196" s="762"/>
      <c r="R2196" s="873">
        <v>5.8</v>
      </c>
      <c r="S2196" s="760">
        <f t="shared" si="202"/>
        <v>278.39999999999998</v>
      </c>
      <c r="T2196" s="797"/>
      <c r="U2196" s="960"/>
      <c r="W2196" s="686"/>
    </row>
    <row r="2197" spans="1:23" ht="21" customHeight="1">
      <c r="A2197" s="686" t="s">
        <v>1335</v>
      </c>
      <c r="B2197" s="686" t="s">
        <v>2161</v>
      </c>
      <c r="C2197" s="794" t="s">
        <v>2161</v>
      </c>
      <c r="D2197" s="795" t="s">
        <v>2166</v>
      </c>
      <c r="E2197" s="796" t="s">
        <v>801</v>
      </c>
      <c r="F2197" s="681" t="s">
        <v>341</v>
      </c>
      <c r="G2197" s="682"/>
      <c r="H2197" s="682"/>
      <c r="I2197" s="682"/>
      <c r="J2197" s="682"/>
      <c r="K2197" s="682"/>
      <c r="L2197" s="683"/>
      <c r="M2197" s="684"/>
      <c r="N2197" s="758">
        <v>48</v>
      </c>
      <c r="O2197" s="991">
        <v>48</v>
      </c>
      <c r="P2197" s="991">
        <f t="shared" si="199"/>
        <v>0</v>
      </c>
      <c r="Q2197" s="762"/>
      <c r="R2197" s="873">
        <v>7.4</v>
      </c>
      <c r="S2197" s="760">
        <f t="shared" si="202"/>
        <v>355.20000000000005</v>
      </c>
      <c r="T2197" s="797"/>
      <c r="U2197" s="960"/>
      <c r="W2197" s="686"/>
    </row>
    <row r="2198" spans="1:23" ht="21" customHeight="1">
      <c r="B2198" s="686" t="s">
        <v>2161</v>
      </c>
      <c r="C2198" s="794" t="s">
        <v>2161</v>
      </c>
      <c r="D2198" s="795" t="s">
        <v>2146</v>
      </c>
      <c r="E2198" s="796" t="s">
        <v>2146</v>
      </c>
      <c r="F2198" s="681" t="s">
        <v>637</v>
      </c>
      <c r="G2198" s="682"/>
      <c r="H2198" s="682"/>
      <c r="I2198" s="682"/>
      <c r="J2198" s="682"/>
      <c r="K2198" s="682"/>
      <c r="L2198" s="683"/>
      <c r="M2198" s="684"/>
      <c r="N2198" s="758">
        <v>4</v>
      </c>
      <c r="O2198" s="991">
        <v>4</v>
      </c>
      <c r="P2198" s="991">
        <f t="shared" si="199"/>
        <v>0</v>
      </c>
      <c r="Q2198" s="762"/>
      <c r="R2198" s="873">
        <v>85496</v>
      </c>
      <c r="S2198" s="760">
        <f t="shared" si="202"/>
        <v>341984</v>
      </c>
      <c r="T2198" s="797"/>
      <c r="U2198" s="960"/>
      <c r="W2198" s="686"/>
    </row>
    <row r="2199" spans="1:23" ht="21" customHeight="1">
      <c r="B2199" s="686" t="s">
        <v>2161</v>
      </c>
      <c r="C2199" s="794" t="s">
        <v>2161</v>
      </c>
      <c r="D2199" s="795" t="s">
        <v>2146</v>
      </c>
      <c r="E2199" s="796" t="s">
        <v>2167</v>
      </c>
      <c r="F2199" s="681" t="s">
        <v>638</v>
      </c>
      <c r="G2199" s="682"/>
      <c r="H2199" s="682"/>
      <c r="I2199" s="682"/>
      <c r="J2199" s="682"/>
      <c r="K2199" s="682"/>
      <c r="L2199" s="683"/>
      <c r="M2199" s="684"/>
      <c r="N2199" s="758">
        <v>4</v>
      </c>
      <c r="O2199" s="991">
        <v>4</v>
      </c>
      <c r="P2199" s="991">
        <f t="shared" si="199"/>
        <v>0</v>
      </c>
      <c r="Q2199" s="762"/>
      <c r="R2199" s="873">
        <v>39039</v>
      </c>
      <c r="S2199" s="760">
        <f t="shared" si="202"/>
        <v>156156</v>
      </c>
      <c r="T2199" s="797"/>
      <c r="U2199" s="960"/>
      <c r="W2199" s="686"/>
    </row>
    <row r="2200" spans="1:23" ht="21" customHeight="1">
      <c r="A2200" s="686" t="s">
        <v>1427</v>
      </c>
      <c r="B2200" s="686" t="s">
        <v>2161</v>
      </c>
      <c r="C2200" s="794" t="s">
        <v>2161</v>
      </c>
      <c r="D2200" s="795" t="s">
        <v>2146</v>
      </c>
      <c r="E2200" s="796" t="s">
        <v>810</v>
      </c>
      <c r="F2200" s="681" t="s">
        <v>356</v>
      </c>
      <c r="G2200" s="682"/>
      <c r="H2200" s="682">
        <v>35</v>
      </c>
      <c r="I2200" s="682"/>
      <c r="J2200" s="682"/>
      <c r="K2200" s="682"/>
      <c r="L2200" s="683"/>
      <c r="M2200" s="684"/>
      <c r="N2200" s="758">
        <v>5</v>
      </c>
      <c r="O2200" s="991">
        <v>5</v>
      </c>
      <c r="P2200" s="991">
        <f t="shared" si="199"/>
        <v>0</v>
      </c>
      <c r="Q2200" s="762"/>
      <c r="R2200" s="873">
        <v>97</v>
      </c>
      <c r="S2200" s="760">
        <f t="shared" si="202"/>
        <v>485</v>
      </c>
      <c r="T2200" s="797"/>
      <c r="U2200" s="960"/>
      <c r="W2200" s="686"/>
    </row>
    <row r="2201" spans="1:23" ht="21" customHeight="1">
      <c r="A2201" s="686" t="s">
        <v>1341</v>
      </c>
      <c r="B2201" s="686" t="s">
        <v>2161</v>
      </c>
      <c r="C2201" s="794" t="s">
        <v>2161</v>
      </c>
      <c r="D2201" s="795" t="s">
        <v>2146</v>
      </c>
      <c r="E2201" s="796" t="s">
        <v>799</v>
      </c>
      <c r="F2201" s="681" t="s">
        <v>356</v>
      </c>
      <c r="G2201" s="682"/>
      <c r="H2201" s="682"/>
      <c r="I2201" s="682"/>
      <c r="J2201" s="682"/>
      <c r="K2201" s="682"/>
      <c r="L2201" s="683"/>
      <c r="M2201" s="684"/>
      <c r="N2201" s="758">
        <f>N2200</f>
        <v>5</v>
      </c>
      <c r="O2201" s="991">
        <v>5</v>
      </c>
      <c r="P2201" s="991">
        <f t="shared" si="199"/>
        <v>0</v>
      </c>
      <c r="Q2201" s="762"/>
      <c r="R2201" s="873">
        <v>6.4</v>
      </c>
      <c r="S2201" s="760">
        <f t="shared" si="202"/>
        <v>32</v>
      </c>
      <c r="T2201" s="797"/>
      <c r="U2201" s="960"/>
      <c r="W2201" s="686"/>
    </row>
    <row r="2202" spans="1:23" ht="21" customHeight="1">
      <c r="A2202" s="686" t="s">
        <v>1342</v>
      </c>
      <c r="B2202" s="686" t="s">
        <v>2161</v>
      </c>
      <c r="C2202" s="794" t="s">
        <v>2161</v>
      </c>
      <c r="D2202" s="795" t="s">
        <v>2146</v>
      </c>
      <c r="E2202" s="796" t="s">
        <v>800</v>
      </c>
      <c r="F2202" s="681" t="s">
        <v>356</v>
      </c>
      <c r="G2202" s="682"/>
      <c r="H2202" s="682"/>
      <c r="I2202" s="682"/>
      <c r="J2202" s="682"/>
      <c r="K2202" s="682"/>
      <c r="L2202" s="683"/>
      <c r="M2202" s="684"/>
      <c r="N2202" s="758">
        <f>N2200</f>
        <v>5</v>
      </c>
      <c r="O2202" s="991">
        <v>5</v>
      </c>
      <c r="P2202" s="991">
        <f t="shared" si="199"/>
        <v>0</v>
      </c>
      <c r="Q2202" s="762"/>
      <c r="R2202" s="873">
        <v>3.3</v>
      </c>
      <c r="S2202" s="760">
        <f t="shared" si="202"/>
        <v>16.5</v>
      </c>
      <c r="T2202" s="797"/>
      <c r="U2202" s="960"/>
      <c r="W2202" s="686"/>
    </row>
    <row r="2203" spans="1:23" ht="21" customHeight="1">
      <c r="A2203" s="686" t="s">
        <v>1343</v>
      </c>
      <c r="B2203" s="686" t="s">
        <v>2161</v>
      </c>
      <c r="C2203" s="794" t="s">
        <v>2161</v>
      </c>
      <c r="D2203" s="795" t="s">
        <v>2146</v>
      </c>
      <c r="E2203" s="796" t="s">
        <v>801</v>
      </c>
      <c r="F2203" s="681" t="s">
        <v>356</v>
      </c>
      <c r="G2203" s="682"/>
      <c r="H2203" s="682"/>
      <c r="I2203" s="682"/>
      <c r="J2203" s="682"/>
      <c r="K2203" s="682"/>
      <c r="L2203" s="683"/>
      <c r="M2203" s="684"/>
      <c r="N2203" s="758">
        <f>N2200</f>
        <v>5</v>
      </c>
      <c r="O2203" s="991">
        <v>5</v>
      </c>
      <c r="P2203" s="991">
        <f t="shared" si="199"/>
        <v>0</v>
      </c>
      <c r="Q2203" s="762"/>
      <c r="R2203" s="873">
        <v>4.8</v>
      </c>
      <c r="S2203" s="760">
        <f t="shared" si="202"/>
        <v>24</v>
      </c>
      <c r="T2203" s="797"/>
      <c r="U2203" s="960"/>
      <c r="W2203" s="686"/>
    </row>
    <row r="2204" spans="1:23" ht="21" customHeight="1">
      <c r="B2204" s="686" t="s">
        <v>2161</v>
      </c>
      <c r="C2204" s="794" t="s">
        <v>2161</v>
      </c>
      <c r="D2204" s="795" t="s">
        <v>2168</v>
      </c>
      <c r="E2204" s="796" t="s">
        <v>795</v>
      </c>
      <c r="F2204" s="681">
        <v>6</v>
      </c>
      <c r="G2204" s="682"/>
      <c r="H2204" s="682">
        <v>40</v>
      </c>
      <c r="I2204" s="682"/>
      <c r="J2204" s="682"/>
      <c r="K2204" s="682"/>
      <c r="L2204" s="683">
        <v>150</v>
      </c>
      <c r="M2204" s="684" t="s">
        <v>337</v>
      </c>
      <c r="N2204" s="758">
        <v>8</v>
      </c>
      <c r="O2204" s="991">
        <v>8</v>
      </c>
      <c r="P2204" s="991">
        <f t="shared" si="199"/>
        <v>0</v>
      </c>
      <c r="Q2204" s="759"/>
      <c r="R2204" s="873">
        <v>581</v>
      </c>
      <c r="S2204" s="760">
        <f t="shared" si="202"/>
        <v>4648</v>
      </c>
      <c r="T2204" s="797"/>
      <c r="U2204" s="960"/>
      <c r="W2204" s="686"/>
    </row>
    <row r="2205" spans="1:23" ht="21" customHeight="1">
      <c r="A2205" s="686" t="s">
        <v>1268</v>
      </c>
      <c r="B2205" s="686" t="s">
        <v>2161</v>
      </c>
      <c r="C2205" s="794" t="s">
        <v>2161</v>
      </c>
      <c r="D2205" s="795" t="s">
        <v>2168</v>
      </c>
      <c r="E2205" s="796" t="s">
        <v>797</v>
      </c>
      <c r="F2205" s="681">
        <v>35</v>
      </c>
      <c r="G2205" s="682"/>
      <c r="H2205" s="682"/>
      <c r="I2205" s="682"/>
      <c r="J2205" s="682"/>
      <c r="K2205" s="682"/>
      <c r="L2205" s="683">
        <v>30</v>
      </c>
      <c r="M2205" s="684"/>
      <c r="N2205" s="758">
        <f>N2204</f>
        <v>8</v>
      </c>
      <c r="O2205" s="991">
        <v>8</v>
      </c>
      <c r="P2205" s="991">
        <f t="shared" si="199"/>
        <v>0</v>
      </c>
      <c r="Q2205" s="759">
        <f>3.14156295*(F2205/2)^2*L2205*0.00000785*N2205</f>
        <v>1.81260328307625</v>
      </c>
      <c r="R2205" s="873">
        <v>990</v>
      </c>
      <c r="S2205" s="760">
        <f>Q2205*R2205</f>
        <v>1794.4772502454875</v>
      </c>
      <c r="T2205" s="797"/>
      <c r="U2205" s="960"/>
      <c r="W2205" s="686"/>
    </row>
    <row r="2206" spans="1:23" ht="21" customHeight="1">
      <c r="A2206" s="686" t="s">
        <v>1242</v>
      </c>
      <c r="B2206" s="686" t="s">
        <v>2161</v>
      </c>
      <c r="C2206" s="794" t="s">
        <v>2161</v>
      </c>
      <c r="D2206" s="795" t="s">
        <v>2168</v>
      </c>
      <c r="E2206" s="796" t="s">
        <v>807</v>
      </c>
      <c r="F2206" s="681" t="s">
        <v>341</v>
      </c>
      <c r="G2206" s="682"/>
      <c r="H2206" s="682">
        <v>10</v>
      </c>
      <c r="I2206" s="682"/>
      <c r="J2206" s="682"/>
      <c r="K2206" s="682"/>
      <c r="L2206" s="683"/>
      <c r="M2206" s="684"/>
      <c r="N2206" s="758">
        <f>N2204*3</f>
        <v>24</v>
      </c>
      <c r="O2206" s="991">
        <v>24</v>
      </c>
      <c r="P2206" s="991">
        <f t="shared" si="199"/>
        <v>0</v>
      </c>
      <c r="Q2206" s="762"/>
      <c r="R2206" s="873">
        <v>16</v>
      </c>
      <c r="S2206" s="760">
        <f>N2206*R2206</f>
        <v>384</v>
      </c>
      <c r="T2206" s="797"/>
      <c r="U2206" s="960"/>
      <c r="W2206" s="686"/>
    </row>
    <row r="2207" spans="1:23" ht="21" customHeight="1">
      <c r="A2207" s="686" t="s">
        <v>1428</v>
      </c>
      <c r="B2207" s="686" t="s">
        <v>2161</v>
      </c>
      <c r="C2207" s="794" t="s">
        <v>2161</v>
      </c>
      <c r="D2207" s="795" t="s">
        <v>2168</v>
      </c>
      <c r="E2207" s="796" t="s">
        <v>802</v>
      </c>
      <c r="F2207" s="681">
        <v>6000</v>
      </c>
      <c r="G2207" s="682"/>
      <c r="H2207" s="682"/>
      <c r="I2207" s="682"/>
      <c r="J2207" s="682"/>
      <c r="K2207" s="682"/>
      <c r="L2207" s="683"/>
      <c r="M2207" s="684"/>
      <c r="N2207" s="758">
        <f>N2204</f>
        <v>8</v>
      </c>
      <c r="O2207" s="991">
        <v>8</v>
      </c>
      <c r="P2207" s="991">
        <f t="shared" ref="P2207:P2270" si="203">N2207-O2207</f>
        <v>0</v>
      </c>
      <c r="Q2207" s="762"/>
      <c r="R2207" s="873">
        <v>1530</v>
      </c>
      <c r="S2207" s="760">
        <f>N2207*R2207</f>
        <v>12240</v>
      </c>
      <c r="T2207" s="797"/>
      <c r="U2207" s="960"/>
      <c r="W2207" s="686"/>
    </row>
    <row r="2208" spans="1:23" ht="21" customHeight="1">
      <c r="A2208" s="686" t="s">
        <v>1243</v>
      </c>
      <c r="B2208" s="686" t="s">
        <v>2161</v>
      </c>
      <c r="C2208" s="794" t="s">
        <v>2161</v>
      </c>
      <c r="D2208" s="795" t="s">
        <v>820</v>
      </c>
      <c r="E2208" s="796" t="s">
        <v>795</v>
      </c>
      <c r="F2208" s="681">
        <v>4.5</v>
      </c>
      <c r="G2208" s="682" t="s">
        <v>227</v>
      </c>
      <c r="H2208" s="682">
        <v>32</v>
      </c>
      <c r="I2208" s="682" t="s">
        <v>227</v>
      </c>
      <c r="J2208" s="682"/>
      <c r="K2208" s="682"/>
      <c r="L2208" s="683">
        <v>32</v>
      </c>
      <c r="M2208" s="684"/>
      <c r="N2208" s="758">
        <v>8</v>
      </c>
      <c r="O2208" s="991">
        <v>8</v>
      </c>
      <c r="P2208" s="991">
        <f t="shared" si="203"/>
        <v>0</v>
      </c>
      <c r="Q2208" s="759">
        <f>F2208*H2208*L2208*0.00000785*N2208</f>
        <v>0.28938239999999998</v>
      </c>
      <c r="R2208" s="873">
        <v>939</v>
      </c>
      <c r="S2208" s="760">
        <f>Q2208*R2208</f>
        <v>271.73007359999997</v>
      </c>
      <c r="T2208" s="797"/>
      <c r="U2208" s="960"/>
      <c r="W2208" s="686"/>
    </row>
    <row r="2209" spans="1:23" ht="21" customHeight="1">
      <c r="A2209" s="686" t="s">
        <v>1236</v>
      </c>
      <c r="B2209" s="686" t="s">
        <v>2161</v>
      </c>
      <c r="C2209" s="794" t="s">
        <v>2161</v>
      </c>
      <c r="D2209" s="795" t="s">
        <v>820</v>
      </c>
      <c r="E2209" s="796" t="s">
        <v>798</v>
      </c>
      <c r="F2209" s="681" t="s">
        <v>338</v>
      </c>
      <c r="G2209" s="682" t="s">
        <v>227</v>
      </c>
      <c r="H2209" s="682" t="s">
        <v>334</v>
      </c>
      <c r="I2209" s="682"/>
      <c r="J2209" s="682"/>
      <c r="K2209" s="682"/>
      <c r="L2209" s="683"/>
      <c r="M2209" s="684"/>
      <c r="N2209" s="758">
        <v>8</v>
      </c>
      <c r="O2209" s="991">
        <v>8</v>
      </c>
      <c r="P2209" s="991">
        <f t="shared" si="203"/>
        <v>0</v>
      </c>
      <c r="Q2209" s="762"/>
      <c r="R2209" s="873">
        <v>102.7</v>
      </c>
      <c r="S2209" s="760">
        <f>N2209*R2209</f>
        <v>821.6</v>
      </c>
      <c r="T2209" s="797"/>
      <c r="U2209" s="960"/>
      <c r="W2209" s="686"/>
    </row>
    <row r="2210" spans="1:23" ht="21" customHeight="1">
      <c r="A2210" s="686" t="s">
        <v>1238</v>
      </c>
      <c r="B2210" s="686" t="s">
        <v>2161</v>
      </c>
      <c r="C2210" s="794" t="s">
        <v>2161</v>
      </c>
      <c r="D2210" s="795" t="s">
        <v>820</v>
      </c>
      <c r="E2210" s="796" t="s">
        <v>800</v>
      </c>
      <c r="F2210" s="681" t="s">
        <v>338</v>
      </c>
      <c r="G2210" s="682"/>
      <c r="H2210" s="682"/>
      <c r="I2210" s="682"/>
      <c r="J2210" s="682"/>
      <c r="K2210" s="682"/>
      <c r="L2210" s="683"/>
      <c r="M2210" s="684"/>
      <c r="N2210" s="758">
        <f>N2209</f>
        <v>8</v>
      </c>
      <c r="O2210" s="991">
        <v>8</v>
      </c>
      <c r="P2210" s="991">
        <f t="shared" si="203"/>
        <v>0</v>
      </c>
      <c r="Q2210" s="762"/>
      <c r="R2210" s="873">
        <v>9.1999999999999993</v>
      </c>
      <c r="S2210" s="760">
        <f>N2210*R2210</f>
        <v>73.599999999999994</v>
      </c>
      <c r="T2210" s="797"/>
      <c r="U2210" s="960"/>
      <c r="W2210" s="686"/>
    </row>
    <row r="2211" spans="1:23" ht="21" customHeight="1">
      <c r="A2211" s="686" t="s">
        <v>1237</v>
      </c>
      <c r="B2211" s="686" t="s">
        <v>2161</v>
      </c>
      <c r="C2211" s="794" t="s">
        <v>2161</v>
      </c>
      <c r="D2211" s="795" t="s">
        <v>820</v>
      </c>
      <c r="E2211" s="796" t="s">
        <v>801</v>
      </c>
      <c r="F2211" s="681" t="s">
        <v>338</v>
      </c>
      <c r="G2211" s="682"/>
      <c r="H2211" s="682"/>
      <c r="I2211" s="682"/>
      <c r="J2211" s="682"/>
      <c r="K2211" s="682"/>
      <c r="L2211" s="683"/>
      <c r="M2211" s="684"/>
      <c r="N2211" s="758">
        <f>N2209</f>
        <v>8</v>
      </c>
      <c r="O2211" s="991">
        <v>8</v>
      </c>
      <c r="P2211" s="991">
        <f t="shared" si="203"/>
        <v>0</v>
      </c>
      <c r="Q2211" s="762"/>
      <c r="R2211" s="873">
        <v>13.5</v>
      </c>
      <c r="S2211" s="760">
        <f>N2211*R2211</f>
        <v>108</v>
      </c>
      <c r="T2211" s="797"/>
      <c r="U2211" s="960"/>
      <c r="W2211" s="686"/>
    </row>
    <row r="2212" spans="1:23" ht="21" customHeight="1">
      <c r="A2212" s="686" t="s">
        <v>1296</v>
      </c>
      <c r="B2212" s="686" t="s">
        <v>2161</v>
      </c>
      <c r="C2212" s="794" t="s">
        <v>2161</v>
      </c>
      <c r="D2212" s="795" t="s">
        <v>2169</v>
      </c>
      <c r="E2212" s="796" t="s">
        <v>797</v>
      </c>
      <c r="F2212" s="681">
        <v>15</v>
      </c>
      <c r="G2212" s="682"/>
      <c r="H2212" s="682"/>
      <c r="I2212" s="682"/>
      <c r="J2212" s="682"/>
      <c r="K2212" s="682"/>
      <c r="L2212" s="683">
        <v>175</v>
      </c>
      <c r="M2212" s="684"/>
      <c r="N2212" s="758">
        <v>4</v>
      </c>
      <c r="O2212" s="991">
        <v>4</v>
      </c>
      <c r="P2212" s="991">
        <f t="shared" si="203"/>
        <v>0</v>
      </c>
      <c r="Q2212" s="759">
        <f>3.14156295*(F2212/2)^2*L2212*0.00000785*N2212</f>
        <v>0.97103747307656241</v>
      </c>
      <c r="R2212" s="873">
        <v>990</v>
      </c>
      <c r="S2212" s="760">
        <f>Q2212*R2212</f>
        <v>961.3270983457968</v>
      </c>
      <c r="T2212" s="797"/>
      <c r="U2212" s="960"/>
      <c r="W2212" s="686"/>
    </row>
    <row r="2213" spans="1:23" ht="21" customHeight="1">
      <c r="A2213" s="686" t="s">
        <v>1264</v>
      </c>
      <c r="B2213" s="686" t="s">
        <v>2161</v>
      </c>
      <c r="C2213" s="794" t="s">
        <v>2161</v>
      </c>
      <c r="D2213" s="795" t="s">
        <v>2149</v>
      </c>
      <c r="E2213" s="796" t="s">
        <v>795</v>
      </c>
      <c r="F2213" s="681">
        <v>9</v>
      </c>
      <c r="G2213" s="682" t="s">
        <v>227</v>
      </c>
      <c r="H2213" s="682">
        <v>56</v>
      </c>
      <c r="I2213" s="682" t="s">
        <v>227</v>
      </c>
      <c r="J2213" s="682"/>
      <c r="K2213" s="682"/>
      <c r="L2213" s="683">
        <v>56</v>
      </c>
      <c r="M2213" s="684"/>
      <c r="N2213" s="758">
        <v>8</v>
      </c>
      <c r="O2213" s="991">
        <v>8</v>
      </c>
      <c r="P2213" s="991">
        <f t="shared" si="203"/>
        <v>0</v>
      </c>
      <c r="Q2213" s="759">
        <f>F2213*H2213*L2213*0.00000785*N2213</f>
        <v>1.7724671999999999</v>
      </c>
      <c r="R2213" s="873">
        <v>960</v>
      </c>
      <c r="S2213" s="760">
        <f>Q2213*R2213</f>
        <v>1701.5685119999998</v>
      </c>
      <c r="T2213" s="797"/>
      <c r="U2213" s="960"/>
      <c r="W2213" s="686"/>
    </row>
    <row r="2214" spans="1:23" ht="21" customHeight="1">
      <c r="A2214" s="686" t="s">
        <v>1365</v>
      </c>
      <c r="B2214" s="686" t="s">
        <v>2161</v>
      </c>
      <c r="C2214" s="794" t="s">
        <v>2161</v>
      </c>
      <c r="D2214" s="795" t="s">
        <v>2149</v>
      </c>
      <c r="E2214" s="796" t="s">
        <v>810</v>
      </c>
      <c r="F2214" s="681" t="s">
        <v>356</v>
      </c>
      <c r="G2214" s="682"/>
      <c r="H2214" s="682">
        <v>15</v>
      </c>
      <c r="I2214" s="682"/>
      <c r="J2214" s="682"/>
      <c r="K2214" s="682"/>
      <c r="L2214" s="683"/>
      <c r="M2214" s="684"/>
      <c r="N2214" s="758">
        <f>N2213*4</f>
        <v>32</v>
      </c>
      <c r="O2214" s="991">
        <v>32</v>
      </c>
      <c r="P2214" s="991">
        <f t="shared" si="203"/>
        <v>0</v>
      </c>
      <c r="Q2214" s="762"/>
      <c r="R2214" s="873">
        <v>63</v>
      </c>
      <c r="S2214" s="760">
        <f>N2214*R2214</f>
        <v>2016</v>
      </c>
      <c r="T2214" s="797"/>
      <c r="U2214" s="960"/>
      <c r="W2214" s="686"/>
    </row>
    <row r="2215" spans="1:23" ht="21" customHeight="1">
      <c r="A2215" s="686" t="s">
        <v>1341</v>
      </c>
      <c r="B2215" s="686" t="s">
        <v>2161</v>
      </c>
      <c r="C2215" s="794" t="s">
        <v>2161</v>
      </c>
      <c r="D2215" s="795" t="s">
        <v>2149</v>
      </c>
      <c r="E2215" s="796" t="s">
        <v>799</v>
      </c>
      <c r="F2215" s="681" t="s">
        <v>356</v>
      </c>
      <c r="G2215" s="682"/>
      <c r="H2215" s="682"/>
      <c r="I2215" s="682"/>
      <c r="J2215" s="682"/>
      <c r="K2215" s="682"/>
      <c r="L2215" s="683"/>
      <c r="M2215" s="684"/>
      <c r="N2215" s="758">
        <f>N2214</f>
        <v>32</v>
      </c>
      <c r="O2215" s="991">
        <v>32</v>
      </c>
      <c r="P2215" s="991">
        <f t="shared" si="203"/>
        <v>0</v>
      </c>
      <c r="Q2215" s="762"/>
      <c r="R2215" s="873">
        <v>6.4</v>
      </c>
      <c r="S2215" s="760">
        <f>N2215*R2215</f>
        <v>204.8</v>
      </c>
      <c r="T2215" s="797"/>
      <c r="U2215" s="960"/>
      <c r="W2215" s="686"/>
    </row>
    <row r="2216" spans="1:23" ht="21" customHeight="1">
      <c r="A2216" s="686" t="s">
        <v>1342</v>
      </c>
      <c r="B2216" s="686" t="s">
        <v>2161</v>
      </c>
      <c r="C2216" s="794" t="s">
        <v>2161</v>
      </c>
      <c r="D2216" s="795" t="s">
        <v>2149</v>
      </c>
      <c r="E2216" s="796" t="s">
        <v>800</v>
      </c>
      <c r="F2216" s="681" t="s">
        <v>356</v>
      </c>
      <c r="G2216" s="682"/>
      <c r="H2216" s="682"/>
      <c r="I2216" s="682"/>
      <c r="J2216" s="682"/>
      <c r="K2216" s="682"/>
      <c r="L2216" s="683"/>
      <c r="M2216" s="684"/>
      <c r="N2216" s="758">
        <f>N2214</f>
        <v>32</v>
      </c>
      <c r="O2216" s="991">
        <v>32</v>
      </c>
      <c r="P2216" s="991">
        <f t="shared" si="203"/>
        <v>0</v>
      </c>
      <c r="Q2216" s="762"/>
      <c r="R2216" s="873">
        <v>3.3</v>
      </c>
      <c r="S2216" s="760">
        <f>N2216*R2216</f>
        <v>105.6</v>
      </c>
      <c r="T2216" s="797"/>
      <c r="U2216" s="960"/>
      <c r="W2216" s="686"/>
    </row>
    <row r="2217" spans="1:23" ht="21" customHeight="1">
      <c r="A2217" s="686" t="s">
        <v>1343</v>
      </c>
      <c r="B2217" s="686" t="s">
        <v>2161</v>
      </c>
      <c r="C2217" s="794" t="s">
        <v>2161</v>
      </c>
      <c r="D2217" s="795" t="s">
        <v>2149</v>
      </c>
      <c r="E2217" s="796" t="s">
        <v>801</v>
      </c>
      <c r="F2217" s="681" t="s">
        <v>356</v>
      </c>
      <c r="G2217" s="682"/>
      <c r="H2217" s="682"/>
      <c r="I2217" s="682"/>
      <c r="J2217" s="682"/>
      <c r="K2217" s="682"/>
      <c r="L2217" s="683"/>
      <c r="M2217" s="684"/>
      <c r="N2217" s="758">
        <f>N2214</f>
        <v>32</v>
      </c>
      <c r="O2217" s="991">
        <v>32</v>
      </c>
      <c r="P2217" s="991">
        <f t="shared" si="203"/>
        <v>0</v>
      </c>
      <c r="Q2217" s="762"/>
      <c r="R2217" s="873">
        <v>4.8</v>
      </c>
      <c r="S2217" s="760">
        <f>N2217*R2217</f>
        <v>153.6</v>
      </c>
      <c r="T2217" s="797"/>
      <c r="U2217" s="960"/>
      <c r="W2217" s="686"/>
    </row>
    <row r="2218" spans="1:23" ht="21" customHeight="1">
      <c r="A2218" s="686" t="s">
        <v>1221</v>
      </c>
      <c r="B2218" s="686" t="s">
        <v>2161</v>
      </c>
      <c r="C2218" s="794" t="s">
        <v>2161</v>
      </c>
      <c r="D2218" s="795" t="s">
        <v>1785</v>
      </c>
      <c r="E2218" s="796" t="s">
        <v>795</v>
      </c>
      <c r="F2218" s="681">
        <v>6</v>
      </c>
      <c r="G2218" s="682" t="s">
        <v>227</v>
      </c>
      <c r="H2218" s="682">
        <v>35</v>
      </c>
      <c r="I2218" s="682" t="s">
        <v>227</v>
      </c>
      <c r="J2218" s="682"/>
      <c r="K2218" s="682"/>
      <c r="L2218" s="683">
        <v>100</v>
      </c>
      <c r="M2218" s="684"/>
      <c r="N2218" s="758">
        <v>4</v>
      </c>
      <c r="O2218" s="991">
        <v>4</v>
      </c>
      <c r="P2218" s="991">
        <f t="shared" si="203"/>
        <v>0</v>
      </c>
      <c r="Q2218" s="759">
        <f>F2218*H2218*L2218*0.00000785*N2218</f>
        <v>0.65939999999999999</v>
      </c>
      <c r="R2218" s="873">
        <v>939</v>
      </c>
      <c r="S2218" s="760">
        <f>Q2218*R2218</f>
        <v>619.17660000000001</v>
      </c>
      <c r="T2218" s="797"/>
      <c r="U2218" s="960"/>
      <c r="W2218" s="686"/>
    </row>
    <row r="2219" spans="1:23" ht="21" customHeight="1">
      <c r="A2219" s="686" t="s">
        <v>1268</v>
      </c>
      <c r="B2219" s="686" t="s">
        <v>2161</v>
      </c>
      <c r="C2219" s="794" t="s">
        <v>2161</v>
      </c>
      <c r="D2219" s="795" t="s">
        <v>1785</v>
      </c>
      <c r="E2219" s="796" t="s">
        <v>797</v>
      </c>
      <c r="F2219" s="681">
        <v>35</v>
      </c>
      <c r="G2219" s="682"/>
      <c r="H2219" s="682"/>
      <c r="I2219" s="682"/>
      <c r="J2219" s="682"/>
      <c r="K2219" s="682"/>
      <c r="L2219" s="683">
        <v>30</v>
      </c>
      <c r="M2219" s="684"/>
      <c r="N2219" s="758">
        <f>N2218</f>
        <v>4</v>
      </c>
      <c r="O2219" s="991">
        <v>4</v>
      </c>
      <c r="P2219" s="991">
        <f t="shared" si="203"/>
        <v>0</v>
      </c>
      <c r="Q2219" s="759">
        <f>3.14156295*(F2219/2)^2*L2219*0.00000785*N2219</f>
        <v>0.90630164153812498</v>
      </c>
      <c r="R2219" s="873">
        <v>990</v>
      </c>
      <c r="S2219" s="760">
        <f>Q2219*R2219</f>
        <v>897.23862512274377</v>
      </c>
      <c r="T2219" s="797"/>
      <c r="U2219" s="960"/>
      <c r="W2219" s="686"/>
    </row>
    <row r="2220" spans="1:23" ht="21" customHeight="1">
      <c r="A2220" s="686" t="s">
        <v>1242</v>
      </c>
      <c r="B2220" s="686" t="s">
        <v>2161</v>
      </c>
      <c r="C2220" s="794" t="s">
        <v>2161</v>
      </c>
      <c r="D2220" s="795" t="s">
        <v>1785</v>
      </c>
      <c r="E2220" s="796" t="s">
        <v>807</v>
      </c>
      <c r="F2220" s="681" t="s">
        <v>341</v>
      </c>
      <c r="G2220" s="682"/>
      <c r="H2220" s="682">
        <v>10</v>
      </c>
      <c r="I2220" s="682"/>
      <c r="J2220" s="682"/>
      <c r="K2220" s="682"/>
      <c r="L2220" s="683"/>
      <c r="M2220" s="684"/>
      <c r="N2220" s="758">
        <f>N2218*3</f>
        <v>12</v>
      </c>
      <c r="O2220" s="991">
        <v>12</v>
      </c>
      <c r="P2220" s="991">
        <f t="shared" si="203"/>
        <v>0</v>
      </c>
      <c r="Q2220" s="762"/>
      <c r="R2220" s="873">
        <v>16</v>
      </c>
      <c r="S2220" s="760">
        <f>N2220*R2220</f>
        <v>192</v>
      </c>
      <c r="T2220" s="797"/>
      <c r="U2220" s="960"/>
      <c r="W2220" s="686"/>
    </row>
    <row r="2221" spans="1:23" ht="21" customHeight="1">
      <c r="B2221" s="686" t="s">
        <v>2161</v>
      </c>
      <c r="C2221" s="794" t="s">
        <v>2161</v>
      </c>
      <c r="D2221" s="795" t="s">
        <v>1785</v>
      </c>
      <c r="E2221" s="796" t="s">
        <v>1727</v>
      </c>
      <c r="F2221" s="681">
        <v>4</v>
      </c>
      <c r="G2221" s="682"/>
      <c r="H2221" s="682"/>
      <c r="I2221" s="682"/>
      <c r="J2221" s="682"/>
      <c r="K2221" s="682"/>
      <c r="L2221" s="683">
        <v>30</v>
      </c>
      <c r="M2221" s="684"/>
      <c r="N2221" s="758">
        <v>4</v>
      </c>
      <c r="O2221" s="991">
        <v>4</v>
      </c>
      <c r="P2221" s="991">
        <f t="shared" si="203"/>
        <v>0</v>
      </c>
      <c r="Q2221" s="762"/>
      <c r="R2221" s="873">
        <v>506</v>
      </c>
      <c r="S2221" s="760">
        <f>N2221*R2221</f>
        <v>2024</v>
      </c>
      <c r="T2221" s="797"/>
      <c r="U2221" s="960"/>
      <c r="W2221" s="686"/>
    </row>
    <row r="2222" spans="1:23" ht="21" customHeight="1">
      <c r="A2222" s="686" t="s">
        <v>1264</v>
      </c>
      <c r="B2222" s="686" t="s">
        <v>2161</v>
      </c>
      <c r="C2222" s="794" t="s">
        <v>2161</v>
      </c>
      <c r="D2222" s="795" t="s">
        <v>2134</v>
      </c>
      <c r="E2222" s="796" t="s">
        <v>795</v>
      </c>
      <c r="F2222" s="681">
        <v>10</v>
      </c>
      <c r="G2222" s="682" t="s">
        <v>227</v>
      </c>
      <c r="H2222" s="682">
        <v>140</v>
      </c>
      <c r="I2222" s="682" t="s">
        <v>227</v>
      </c>
      <c r="J2222" s="682"/>
      <c r="K2222" s="682"/>
      <c r="L2222" s="683">
        <v>160</v>
      </c>
      <c r="M2222" s="684"/>
      <c r="N2222" s="758">
        <v>4</v>
      </c>
      <c r="O2222" s="991">
        <v>4</v>
      </c>
      <c r="P2222" s="991">
        <f t="shared" si="203"/>
        <v>0</v>
      </c>
      <c r="Q2222" s="759">
        <f>F2222*H2222*L2222*0.00000785*N2222</f>
        <v>7.0335999999999999</v>
      </c>
      <c r="R2222" s="873">
        <v>960</v>
      </c>
      <c r="S2222" s="760">
        <f>Q2222*R2222</f>
        <v>6752.2559999999994</v>
      </c>
      <c r="T2222" s="797"/>
      <c r="U2222" s="960"/>
      <c r="W2222" s="686"/>
    </row>
    <row r="2223" spans="1:23" ht="21" customHeight="1">
      <c r="A2223" s="686" t="s">
        <v>1222</v>
      </c>
      <c r="B2223" s="686" t="s">
        <v>2161</v>
      </c>
      <c r="C2223" s="794" t="s">
        <v>2161</v>
      </c>
      <c r="D2223" s="795" t="s">
        <v>2134</v>
      </c>
      <c r="E2223" s="796" t="s">
        <v>797</v>
      </c>
      <c r="F2223" s="681">
        <v>50</v>
      </c>
      <c r="G2223" s="682"/>
      <c r="H2223" s="682"/>
      <c r="I2223" s="682"/>
      <c r="J2223" s="682"/>
      <c r="K2223" s="682"/>
      <c r="L2223" s="683">
        <v>38</v>
      </c>
      <c r="M2223" s="684"/>
      <c r="N2223" s="758">
        <f>N2222</f>
        <v>4</v>
      </c>
      <c r="O2223" s="991">
        <v>4</v>
      </c>
      <c r="P2223" s="991">
        <f t="shared" si="203"/>
        <v>0</v>
      </c>
      <c r="Q2223" s="759">
        <f>3.14156295*(F2223/2)^2*L2223*0.00000785*N2223</f>
        <v>2.3428205699624995</v>
      </c>
      <c r="R2223" s="873">
        <v>990</v>
      </c>
      <c r="S2223" s="760">
        <f>Q2223*R2223</f>
        <v>2319.3923642628747</v>
      </c>
      <c r="T2223" s="797"/>
      <c r="U2223" s="960"/>
      <c r="W2223" s="686"/>
    </row>
    <row r="2224" spans="1:23" ht="21" customHeight="1">
      <c r="A2224" s="686" t="s">
        <v>1420</v>
      </c>
      <c r="B2224" s="686" t="s">
        <v>2161</v>
      </c>
      <c r="C2224" s="794" t="s">
        <v>2161</v>
      </c>
      <c r="D2224" s="795" t="s">
        <v>2134</v>
      </c>
      <c r="E2224" s="796" t="s">
        <v>802</v>
      </c>
      <c r="F2224" s="681">
        <v>6003</v>
      </c>
      <c r="G2224" s="682"/>
      <c r="H2224" s="682"/>
      <c r="I2224" s="682"/>
      <c r="J2224" s="682"/>
      <c r="K2224" s="682"/>
      <c r="L2224" s="683"/>
      <c r="M2224" s="684"/>
      <c r="N2224" s="758">
        <v>8</v>
      </c>
      <c r="O2224" s="991">
        <v>8</v>
      </c>
      <c r="P2224" s="991">
        <f t="shared" si="203"/>
        <v>0</v>
      </c>
      <c r="Q2224" s="762"/>
      <c r="R2224" s="873">
        <v>1850</v>
      </c>
      <c r="S2224" s="760">
        <f>N2224*R2224</f>
        <v>14800</v>
      </c>
      <c r="T2224" s="797"/>
      <c r="U2224" s="960"/>
      <c r="W2224" s="686"/>
    </row>
    <row r="2225" spans="1:23" ht="21" customHeight="1">
      <c r="A2225" s="686" t="s">
        <v>1222</v>
      </c>
      <c r="B2225" s="686" t="s">
        <v>2161</v>
      </c>
      <c r="C2225" s="794" t="s">
        <v>2161</v>
      </c>
      <c r="D2225" s="795" t="s">
        <v>2136</v>
      </c>
      <c r="E2225" s="796" t="s">
        <v>797</v>
      </c>
      <c r="F2225" s="681">
        <v>50</v>
      </c>
      <c r="G2225" s="682"/>
      <c r="H2225" s="682"/>
      <c r="I2225" s="682"/>
      <c r="J2225" s="682"/>
      <c r="K2225" s="682"/>
      <c r="L2225" s="683">
        <v>90</v>
      </c>
      <c r="M2225" s="684"/>
      <c r="N2225" s="758">
        <v>4</v>
      </c>
      <c r="O2225" s="991">
        <v>4</v>
      </c>
      <c r="P2225" s="991">
        <f t="shared" si="203"/>
        <v>0</v>
      </c>
      <c r="Q2225" s="759">
        <f>3.14156295*(F2225/2)^2*L2225*0.00000785*N2225</f>
        <v>5.5487855604374996</v>
      </c>
      <c r="R2225" s="873">
        <v>990</v>
      </c>
      <c r="S2225" s="760">
        <f>Q2225*R2225</f>
        <v>5493.297704833125</v>
      </c>
      <c r="T2225" s="797"/>
      <c r="U2225" s="960"/>
      <c r="W2225" s="686"/>
    </row>
    <row r="2226" spans="1:23" ht="21" customHeight="1">
      <c r="A2226" s="686" t="s">
        <v>1390</v>
      </c>
      <c r="B2226" s="686" t="s">
        <v>2161</v>
      </c>
      <c r="C2226" s="794" t="s">
        <v>2161</v>
      </c>
      <c r="D2226" s="795" t="s">
        <v>2136</v>
      </c>
      <c r="E2226" s="796" t="s">
        <v>799</v>
      </c>
      <c r="F2226" s="681" t="s">
        <v>347</v>
      </c>
      <c r="G2226" s="682"/>
      <c r="H2226" s="682"/>
      <c r="I2226" s="682"/>
      <c r="J2226" s="682"/>
      <c r="K2226" s="682"/>
      <c r="L2226" s="683"/>
      <c r="M2226" s="684"/>
      <c r="N2226" s="758">
        <f>N2225</f>
        <v>4</v>
      </c>
      <c r="O2226" s="991">
        <v>4</v>
      </c>
      <c r="P2226" s="991">
        <f t="shared" si="203"/>
        <v>0</v>
      </c>
      <c r="Q2226" s="762"/>
      <c r="R2226" s="873">
        <v>83.6</v>
      </c>
      <c r="S2226" s="760">
        <f t="shared" ref="S2226:S2237" si="204">N2226*R2226</f>
        <v>334.4</v>
      </c>
      <c r="T2226" s="797"/>
      <c r="U2226" s="960"/>
      <c r="W2226" s="686"/>
    </row>
    <row r="2227" spans="1:23" ht="21" customHeight="1">
      <c r="A2227" s="686" t="s">
        <v>1251</v>
      </c>
      <c r="B2227" s="686" t="s">
        <v>2161</v>
      </c>
      <c r="C2227" s="794" t="s">
        <v>2161</v>
      </c>
      <c r="D2227" s="795" t="s">
        <v>2136</v>
      </c>
      <c r="E2227" s="796" t="s">
        <v>800</v>
      </c>
      <c r="F2227" s="681" t="s">
        <v>347</v>
      </c>
      <c r="G2227" s="682"/>
      <c r="H2227" s="682"/>
      <c r="I2227" s="682"/>
      <c r="J2227" s="682"/>
      <c r="K2227" s="682"/>
      <c r="L2227" s="683"/>
      <c r="M2227" s="684"/>
      <c r="N2227" s="758">
        <f>N2225</f>
        <v>4</v>
      </c>
      <c r="O2227" s="991">
        <v>4</v>
      </c>
      <c r="P2227" s="991">
        <f t="shared" si="203"/>
        <v>0</v>
      </c>
      <c r="Q2227" s="762"/>
      <c r="R2227" s="873">
        <v>32</v>
      </c>
      <c r="S2227" s="760">
        <f t="shared" si="204"/>
        <v>128</v>
      </c>
      <c r="T2227" s="797"/>
      <c r="U2227" s="960"/>
      <c r="W2227" s="686"/>
    </row>
    <row r="2228" spans="1:23" ht="21" customHeight="1">
      <c r="A2228" s="686" t="s">
        <v>1391</v>
      </c>
      <c r="B2228" s="686" t="s">
        <v>2161</v>
      </c>
      <c r="C2228" s="794" t="s">
        <v>2161</v>
      </c>
      <c r="D2228" s="795" t="s">
        <v>2136</v>
      </c>
      <c r="E2228" s="796" t="s">
        <v>801</v>
      </c>
      <c r="F2228" s="681" t="s">
        <v>347</v>
      </c>
      <c r="G2228" s="682"/>
      <c r="H2228" s="682"/>
      <c r="I2228" s="682"/>
      <c r="J2228" s="682"/>
      <c r="K2228" s="682"/>
      <c r="L2228" s="683"/>
      <c r="M2228" s="684"/>
      <c r="N2228" s="758">
        <f>N2226</f>
        <v>4</v>
      </c>
      <c r="O2228" s="991">
        <v>4</v>
      </c>
      <c r="P2228" s="991">
        <f t="shared" si="203"/>
        <v>0</v>
      </c>
      <c r="Q2228" s="762"/>
      <c r="R2228" s="873">
        <v>41.2</v>
      </c>
      <c r="S2228" s="760">
        <f t="shared" si="204"/>
        <v>164.8</v>
      </c>
      <c r="T2228" s="797"/>
      <c r="U2228" s="960"/>
      <c r="W2228" s="686"/>
    </row>
    <row r="2229" spans="1:23" ht="21" customHeight="1">
      <c r="A2229" s="686" t="s">
        <v>1353</v>
      </c>
      <c r="B2229" s="686" t="s">
        <v>2161</v>
      </c>
      <c r="C2229" s="794" t="s">
        <v>2161</v>
      </c>
      <c r="D2229" s="795" t="s">
        <v>2136</v>
      </c>
      <c r="E2229" s="796" t="s">
        <v>798</v>
      </c>
      <c r="F2229" s="681" t="s">
        <v>341</v>
      </c>
      <c r="G2229" s="682" t="s">
        <v>227</v>
      </c>
      <c r="H2229" s="682" t="s">
        <v>345</v>
      </c>
      <c r="I2229" s="682"/>
      <c r="J2229" s="682"/>
      <c r="K2229" s="682"/>
      <c r="L2229" s="683"/>
      <c r="M2229" s="684"/>
      <c r="N2229" s="758">
        <v>4</v>
      </c>
      <c r="O2229" s="991">
        <v>4</v>
      </c>
      <c r="P2229" s="991">
        <f t="shared" si="203"/>
        <v>0</v>
      </c>
      <c r="Q2229" s="762"/>
      <c r="R2229" s="873">
        <v>47.4</v>
      </c>
      <c r="S2229" s="760">
        <f t="shared" si="204"/>
        <v>189.6</v>
      </c>
      <c r="T2229" s="797"/>
      <c r="U2229" s="960"/>
      <c r="W2229" s="686"/>
    </row>
    <row r="2230" spans="1:23" ht="21" customHeight="1">
      <c r="A2230" s="686" t="s">
        <v>1339</v>
      </c>
      <c r="B2230" s="686" t="s">
        <v>2161</v>
      </c>
      <c r="C2230" s="794" t="s">
        <v>2161</v>
      </c>
      <c r="D2230" s="795" t="s">
        <v>2136</v>
      </c>
      <c r="E2230" s="796" t="s">
        <v>800</v>
      </c>
      <c r="F2230" s="681" t="s">
        <v>341</v>
      </c>
      <c r="G2230" s="682"/>
      <c r="H2230" s="682"/>
      <c r="I2230" s="682"/>
      <c r="J2230" s="682"/>
      <c r="K2230" s="682"/>
      <c r="L2230" s="683"/>
      <c r="M2230" s="684"/>
      <c r="N2230" s="758">
        <f>N2229</f>
        <v>4</v>
      </c>
      <c r="O2230" s="991">
        <v>4</v>
      </c>
      <c r="P2230" s="991">
        <f t="shared" si="203"/>
        <v>0</v>
      </c>
      <c r="Q2230" s="762"/>
      <c r="R2230" s="873">
        <v>5.8</v>
      </c>
      <c r="S2230" s="760">
        <f t="shared" si="204"/>
        <v>23.2</v>
      </c>
      <c r="T2230" s="797"/>
      <c r="U2230" s="960"/>
      <c r="W2230" s="686"/>
    </row>
    <row r="2231" spans="1:23" ht="21" customHeight="1">
      <c r="A2231" s="686" t="s">
        <v>1335</v>
      </c>
      <c r="B2231" s="686" t="s">
        <v>2161</v>
      </c>
      <c r="C2231" s="794" t="s">
        <v>2161</v>
      </c>
      <c r="D2231" s="795" t="s">
        <v>2136</v>
      </c>
      <c r="E2231" s="796" t="s">
        <v>801</v>
      </c>
      <c r="F2231" s="681" t="s">
        <v>341</v>
      </c>
      <c r="G2231" s="682"/>
      <c r="H2231" s="682"/>
      <c r="I2231" s="682"/>
      <c r="J2231" s="682"/>
      <c r="K2231" s="682"/>
      <c r="L2231" s="683"/>
      <c r="M2231" s="684"/>
      <c r="N2231" s="758">
        <f>N2229</f>
        <v>4</v>
      </c>
      <c r="O2231" s="991">
        <v>4</v>
      </c>
      <c r="P2231" s="991">
        <f t="shared" si="203"/>
        <v>0</v>
      </c>
      <c r="Q2231" s="762"/>
      <c r="R2231" s="873">
        <v>7.4</v>
      </c>
      <c r="S2231" s="760">
        <f t="shared" si="204"/>
        <v>29.6</v>
      </c>
      <c r="T2231" s="797"/>
      <c r="U2231" s="960"/>
      <c r="W2231" s="686"/>
    </row>
    <row r="2232" spans="1:23" ht="21" customHeight="1">
      <c r="B2232" s="686" t="s">
        <v>2161</v>
      </c>
      <c r="C2232" s="794" t="s">
        <v>2161</v>
      </c>
      <c r="D2232" s="795" t="s">
        <v>1786</v>
      </c>
      <c r="E2232" s="796" t="s">
        <v>821</v>
      </c>
      <c r="F2232" s="681">
        <v>12</v>
      </c>
      <c r="G2232" s="682"/>
      <c r="H2232" s="682"/>
      <c r="I2232" s="682"/>
      <c r="J2232" s="682"/>
      <c r="K2232" s="682"/>
      <c r="L2232" s="683">
        <v>80</v>
      </c>
      <c r="M2232" s="684"/>
      <c r="N2232" s="758">
        <v>4</v>
      </c>
      <c r="O2232" s="991">
        <v>4</v>
      </c>
      <c r="P2232" s="991">
        <f t="shared" si="203"/>
        <v>0</v>
      </c>
      <c r="Q2232" s="759"/>
      <c r="R2232" s="873">
        <v>240</v>
      </c>
      <c r="S2232" s="760">
        <f t="shared" si="204"/>
        <v>960</v>
      </c>
      <c r="T2232" s="798"/>
      <c r="U2232" s="960"/>
      <c r="W2232" s="686"/>
    </row>
    <row r="2233" spans="1:23" ht="21" customHeight="1">
      <c r="B2233" s="686" t="s">
        <v>2161</v>
      </c>
      <c r="C2233" s="794" t="s">
        <v>2161</v>
      </c>
      <c r="D2233" s="795" t="s">
        <v>1786</v>
      </c>
      <c r="E2233" s="796" t="s">
        <v>802</v>
      </c>
      <c r="F2233" s="681" t="s">
        <v>472</v>
      </c>
      <c r="G2233" s="682"/>
      <c r="H2233" s="682"/>
      <c r="I2233" s="682"/>
      <c r="J2233" s="682"/>
      <c r="K2233" s="682"/>
      <c r="L2233" s="683"/>
      <c r="M2233" s="684"/>
      <c r="N2233" s="758">
        <f>N2232*2</f>
        <v>8</v>
      </c>
      <c r="O2233" s="991">
        <v>8</v>
      </c>
      <c r="P2233" s="991">
        <f t="shared" si="203"/>
        <v>0</v>
      </c>
      <c r="Q2233" s="762"/>
      <c r="R2233" s="873">
        <v>5937</v>
      </c>
      <c r="S2233" s="760">
        <f t="shared" si="204"/>
        <v>47496</v>
      </c>
      <c r="T2233" s="797"/>
      <c r="U2233" s="960"/>
      <c r="W2233" s="686"/>
    </row>
    <row r="2234" spans="1:23" ht="21" customHeight="1">
      <c r="A2234" s="686" t="s">
        <v>1314</v>
      </c>
      <c r="B2234" s="686" t="s">
        <v>2161</v>
      </c>
      <c r="C2234" s="794" t="s">
        <v>2161</v>
      </c>
      <c r="D2234" s="795" t="s">
        <v>1786</v>
      </c>
      <c r="E2234" s="796" t="s">
        <v>798</v>
      </c>
      <c r="F2234" s="681" t="s">
        <v>330</v>
      </c>
      <c r="G2234" s="682" t="s">
        <v>227</v>
      </c>
      <c r="H2234" s="682" t="s">
        <v>334</v>
      </c>
      <c r="I2234" s="682"/>
      <c r="J2234" s="682"/>
      <c r="K2234" s="682"/>
      <c r="L2234" s="683"/>
      <c r="M2234" s="684"/>
      <c r="N2234" s="758">
        <v>2</v>
      </c>
      <c r="O2234" s="991">
        <v>2</v>
      </c>
      <c r="P2234" s="991">
        <f t="shared" si="203"/>
        <v>0</v>
      </c>
      <c r="Q2234" s="762"/>
      <c r="R2234" s="873">
        <v>151.80000000000001</v>
      </c>
      <c r="S2234" s="760">
        <f t="shared" si="204"/>
        <v>303.60000000000002</v>
      </c>
      <c r="T2234" s="797"/>
      <c r="U2234" s="960"/>
      <c r="W2234" s="686"/>
    </row>
    <row r="2235" spans="1:23" ht="21" customHeight="1">
      <c r="A2235" s="686" t="s">
        <v>1328</v>
      </c>
      <c r="B2235" s="686" t="s">
        <v>2161</v>
      </c>
      <c r="C2235" s="794" t="s">
        <v>2161</v>
      </c>
      <c r="D2235" s="795" t="s">
        <v>1786</v>
      </c>
      <c r="E2235" s="796" t="s">
        <v>799</v>
      </c>
      <c r="F2235" s="681" t="s">
        <v>330</v>
      </c>
      <c r="G2235" s="682"/>
      <c r="H2235" s="682"/>
      <c r="I2235" s="682"/>
      <c r="J2235" s="682"/>
      <c r="K2235" s="682"/>
      <c r="L2235" s="683"/>
      <c r="M2235" s="684"/>
      <c r="N2235" s="758">
        <v>4</v>
      </c>
      <c r="O2235" s="991">
        <v>4</v>
      </c>
      <c r="P2235" s="991">
        <f t="shared" si="203"/>
        <v>0</v>
      </c>
      <c r="Q2235" s="762"/>
      <c r="R2235" s="873">
        <v>41.2</v>
      </c>
      <c r="S2235" s="760">
        <f t="shared" si="204"/>
        <v>164.8</v>
      </c>
      <c r="T2235" s="797"/>
      <c r="U2235" s="960"/>
      <c r="W2235" s="686"/>
    </row>
    <row r="2236" spans="1:23" ht="21" customHeight="1">
      <c r="A2236" s="686" t="s">
        <v>1233</v>
      </c>
      <c r="B2236" s="686" t="s">
        <v>2161</v>
      </c>
      <c r="C2236" s="794" t="s">
        <v>2161</v>
      </c>
      <c r="D2236" s="795" t="s">
        <v>1786</v>
      </c>
      <c r="E2236" s="796" t="s">
        <v>800</v>
      </c>
      <c r="F2236" s="681" t="s">
        <v>330</v>
      </c>
      <c r="G2236" s="682"/>
      <c r="H2236" s="682"/>
      <c r="I2236" s="682"/>
      <c r="J2236" s="682"/>
      <c r="K2236" s="682"/>
      <c r="L2236" s="683"/>
      <c r="M2236" s="684"/>
      <c r="N2236" s="758">
        <f>N2234</f>
        <v>2</v>
      </c>
      <c r="O2236" s="991">
        <v>2</v>
      </c>
      <c r="P2236" s="991">
        <f t="shared" si="203"/>
        <v>0</v>
      </c>
      <c r="Q2236" s="762"/>
      <c r="R2236" s="873">
        <v>14</v>
      </c>
      <c r="S2236" s="760">
        <f t="shared" si="204"/>
        <v>28</v>
      </c>
      <c r="T2236" s="797"/>
      <c r="U2236" s="960"/>
      <c r="W2236" s="686"/>
    </row>
    <row r="2237" spans="1:23" ht="21" customHeight="1">
      <c r="A2237" s="686" t="s">
        <v>1326</v>
      </c>
      <c r="B2237" s="686" t="s">
        <v>2161</v>
      </c>
      <c r="C2237" s="794" t="s">
        <v>2161</v>
      </c>
      <c r="D2237" s="795" t="s">
        <v>1786</v>
      </c>
      <c r="E2237" s="796" t="s">
        <v>801</v>
      </c>
      <c r="F2237" s="681" t="s">
        <v>330</v>
      </c>
      <c r="G2237" s="682"/>
      <c r="H2237" s="682"/>
      <c r="I2237" s="682"/>
      <c r="J2237" s="682"/>
      <c r="K2237" s="682"/>
      <c r="L2237" s="683"/>
      <c r="M2237" s="684"/>
      <c r="N2237" s="758">
        <f>N2234*2</f>
        <v>4</v>
      </c>
      <c r="O2237" s="991">
        <v>4</v>
      </c>
      <c r="P2237" s="991">
        <f t="shared" si="203"/>
        <v>0</v>
      </c>
      <c r="Q2237" s="762"/>
      <c r="R2237" s="873">
        <v>22.9</v>
      </c>
      <c r="S2237" s="760">
        <f t="shared" si="204"/>
        <v>91.6</v>
      </c>
      <c r="T2237" s="797"/>
      <c r="U2237" s="960"/>
      <c r="W2237" s="686"/>
    </row>
    <row r="2238" spans="1:23" ht="21" customHeight="1">
      <c r="A2238" s="686" t="s">
        <v>1349</v>
      </c>
      <c r="B2238" s="686" t="s">
        <v>838</v>
      </c>
      <c r="C2238" s="794" t="s">
        <v>838</v>
      </c>
      <c r="D2238" s="795" t="s">
        <v>2170</v>
      </c>
      <c r="E2238" s="796" t="s">
        <v>795</v>
      </c>
      <c r="F2238" s="681">
        <v>3</v>
      </c>
      <c r="G2238" s="682" t="s">
        <v>227</v>
      </c>
      <c r="H2238" s="682">
        <v>90</v>
      </c>
      <c r="I2238" s="682" t="s">
        <v>227</v>
      </c>
      <c r="J2238" s="682"/>
      <c r="K2238" s="682"/>
      <c r="L2238" s="683">
        <v>850</v>
      </c>
      <c r="M2238" s="684"/>
      <c r="N2238" s="758">
        <v>2</v>
      </c>
      <c r="O2238" s="991">
        <v>2</v>
      </c>
      <c r="P2238" s="991">
        <f t="shared" si="203"/>
        <v>0</v>
      </c>
      <c r="Q2238" s="759">
        <f>F2238*H2238*L2238*0.00000785*N2238</f>
        <v>3.6031499999999999</v>
      </c>
      <c r="R2238" s="873">
        <v>939</v>
      </c>
      <c r="S2238" s="760">
        <f t="shared" ref="S2238:S2245" si="205">Q2238*R2238</f>
        <v>3383.3578499999999</v>
      </c>
      <c r="T2238" s="797"/>
      <c r="U2238" s="960"/>
      <c r="W2238" s="686"/>
    </row>
    <row r="2239" spans="1:23" ht="21" customHeight="1">
      <c r="A2239" s="686" t="s">
        <v>1349</v>
      </c>
      <c r="B2239" s="686" t="s">
        <v>838</v>
      </c>
      <c r="C2239" s="794" t="s">
        <v>838</v>
      </c>
      <c r="D2239" s="795" t="s">
        <v>2170</v>
      </c>
      <c r="E2239" s="796" t="s">
        <v>795</v>
      </c>
      <c r="F2239" s="681">
        <v>3</v>
      </c>
      <c r="G2239" s="682" t="s">
        <v>227</v>
      </c>
      <c r="H2239" s="682">
        <v>130</v>
      </c>
      <c r="I2239" s="682" t="s">
        <v>227</v>
      </c>
      <c r="J2239" s="682"/>
      <c r="K2239" s="682"/>
      <c r="L2239" s="683">
        <v>750</v>
      </c>
      <c r="M2239" s="684"/>
      <c r="N2239" s="758">
        <v>2</v>
      </c>
      <c r="O2239" s="991">
        <v>2</v>
      </c>
      <c r="P2239" s="991">
        <f t="shared" si="203"/>
        <v>0</v>
      </c>
      <c r="Q2239" s="759">
        <f>F2239*H2239*L2239*0.00000785*N2239</f>
        <v>4.5922499999999999</v>
      </c>
      <c r="R2239" s="873">
        <v>939</v>
      </c>
      <c r="S2239" s="760">
        <f t="shared" si="205"/>
        <v>4312.1227499999995</v>
      </c>
      <c r="T2239" s="797"/>
      <c r="U2239" s="960"/>
      <c r="W2239" s="686"/>
    </row>
    <row r="2240" spans="1:23" ht="21" customHeight="1">
      <c r="A2240" s="686" t="s">
        <v>1296</v>
      </c>
      <c r="B2240" s="686" t="s">
        <v>838</v>
      </c>
      <c r="C2240" s="794" t="s">
        <v>838</v>
      </c>
      <c r="D2240" s="795" t="s">
        <v>2170</v>
      </c>
      <c r="E2240" s="796" t="s">
        <v>797</v>
      </c>
      <c r="F2240" s="681">
        <v>6</v>
      </c>
      <c r="G2240" s="682"/>
      <c r="H2240" s="682"/>
      <c r="I2240" s="682"/>
      <c r="J2240" s="682"/>
      <c r="K2240" s="682"/>
      <c r="L2240" s="683">
        <v>750</v>
      </c>
      <c r="M2240" s="684"/>
      <c r="N2240" s="758">
        <v>2</v>
      </c>
      <c r="O2240" s="991">
        <v>2</v>
      </c>
      <c r="P2240" s="991">
        <f t="shared" si="203"/>
        <v>0</v>
      </c>
      <c r="Q2240" s="759">
        <f>3.14156295*(F2240/2)^2*L2240*0.00000785*N2240</f>
        <v>0.33292713362624993</v>
      </c>
      <c r="R2240" s="873">
        <v>990</v>
      </c>
      <c r="S2240" s="760">
        <f t="shared" si="205"/>
        <v>329.5978622899874</v>
      </c>
      <c r="T2240" s="797"/>
      <c r="U2240" s="960"/>
      <c r="W2240" s="686"/>
    </row>
    <row r="2241" spans="1:23" ht="21" customHeight="1">
      <c r="A2241" s="686" t="s">
        <v>1349</v>
      </c>
      <c r="B2241" s="686" t="s">
        <v>838</v>
      </c>
      <c r="C2241" s="794" t="s">
        <v>838</v>
      </c>
      <c r="D2241" s="795" t="s">
        <v>2170</v>
      </c>
      <c r="E2241" s="796" t="s">
        <v>795</v>
      </c>
      <c r="F2241" s="681">
        <v>3</v>
      </c>
      <c r="G2241" s="682" t="s">
        <v>227</v>
      </c>
      <c r="H2241" s="682">
        <v>40</v>
      </c>
      <c r="I2241" s="682" t="s">
        <v>227</v>
      </c>
      <c r="J2241" s="682"/>
      <c r="K2241" s="682"/>
      <c r="L2241" s="683">
        <v>740</v>
      </c>
      <c r="M2241" s="684"/>
      <c r="N2241" s="758">
        <v>2</v>
      </c>
      <c r="O2241" s="991">
        <v>2</v>
      </c>
      <c r="P2241" s="991">
        <f t="shared" si="203"/>
        <v>0</v>
      </c>
      <c r="Q2241" s="759">
        <f>F2241*H2241*L2241*0.00000785*N2241</f>
        <v>1.3941599999999998</v>
      </c>
      <c r="R2241" s="873">
        <v>939</v>
      </c>
      <c r="S2241" s="760">
        <f t="shared" si="205"/>
        <v>1309.1162399999998</v>
      </c>
      <c r="T2241" s="797"/>
      <c r="U2241" s="960"/>
      <c r="W2241" s="686"/>
    </row>
    <row r="2242" spans="1:23" ht="21" customHeight="1">
      <c r="A2242" s="686" t="s">
        <v>1349</v>
      </c>
      <c r="B2242" s="686" t="s">
        <v>838</v>
      </c>
      <c r="C2242" s="794" t="s">
        <v>838</v>
      </c>
      <c r="D2242" s="795" t="s">
        <v>2170</v>
      </c>
      <c r="E2242" s="796" t="s">
        <v>795</v>
      </c>
      <c r="F2242" s="681">
        <v>3</v>
      </c>
      <c r="G2242" s="682" t="s">
        <v>227</v>
      </c>
      <c r="H2242" s="682">
        <v>40</v>
      </c>
      <c r="I2242" s="682" t="s">
        <v>227</v>
      </c>
      <c r="J2242" s="682"/>
      <c r="K2242" s="682"/>
      <c r="L2242" s="683">
        <v>700</v>
      </c>
      <c r="M2242" s="684"/>
      <c r="N2242" s="758">
        <v>2</v>
      </c>
      <c r="O2242" s="991">
        <v>2</v>
      </c>
      <c r="P2242" s="991">
        <f t="shared" si="203"/>
        <v>0</v>
      </c>
      <c r="Q2242" s="759">
        <f>F2242*H2242*L2242*0.00000785*N2242</f>
        <v>1.3188</v>
      </c>
      <c r="R2242" s="873">
        <v>939</v>
      </c>
      <c r="S2242" s="760">
        <f t="shared" si="205"/>
        <v>1238.3532</v>
      </c>
      <c r="T2242" s="797"/>
      <c r="U2242" s="960"/>
      <c r="W2242" s="686"/>
    </row>
    <row r="2243" spans="1:23" ht="21" customHeight="1">
      <c r="A2243" s="686" t="s">
        <v>1429</v>
      </c>
      <c r="B2243" s="686" t="s">
        <v>838</v>
      </c>
      <c r="C2243" s="794" t="s">
        <v>838</v>
      </c>
      <c r="D2243" s="795" t="s">
        <v>2170</v>
      </c>
      <c r="E2243" s="796" t="s">
        <v>795</v>
      </c>
      <c r="F2243" s="681">
        <v>1.2</v>
      </c>
      <c r="G2243" s="682" t="s">
        <v>227</v>
      </c>
      <c r="H2243" s="682">
        <v>50</v>
      </c>
      <c r="I2243" s="682" t="s">
        <v>227</v>
      </c>
      <c r="J2243" s="682"/>
      <c r="K2243" s="682"/>
      <c r="L2243" s="683">
        <v>860</v>
      </c>
      <c r="M2243" s="684" t="s">
        <v>639</v>
      </c>
      <c r="N2243" s="758">
        <v>2</v>
      </c>
      <c r="O2243" s="991">
        <v>2</v>
      </c>
      <c r="P2243" s="991">
        <f t="shared" si="203"/>
        <v>0</v>
      </c>
      <c r="Q2243" s="759">
        <f>F2243*H2243*L2243*0.00000785*N2243</f>
        <v>0.81011999999999995</v>
      </c>
      <c r="R2243" s="873">
        <v>966</v>
      </c>
      <c r="S2243" s="760">
        <f t="shared" si="205"/>
        <v>782.57592</v>
      </c>
      <c r="T2243" s="797"/>
      <c r="U2243" s="960"/>
      <c r="W2243" s="686"/>
    </row>
    <row r="2244" spans="1:23" ht="21" customHeight="1">
      <c r="A2244" s="686" t="s">
        <v>1293</v>
      </c>
      <c r="B2244" s="686" t="s">
        <v>838</v>
      </c>
      <c r="C2244" s="794" t="s">
        <v>838</v>
      </c>
      <c r="D2244" s="795" t="s">
        <v>2170</v>
      </c>
      <c r="E2244" s="796" t="s">
        <v>814</v>
      </c>
      <c r="F2244" s="681">
        <v>9</v>
      </c>
      <c r="G2244" s="682"/>
      <c r="H2244" s="682">
        <v>32</v>
      </c>
      <c r="I2244" s="682"/>
      <c r="J2244" s="682"/>
      <c r="K2244" s="682"/>
      <c r="L2244" s="683">
        <v>800</v>
      </c>
      <c r="M2244" s="684"/>
      <c r="N2244" s="758">
        <v>2</v>
      </c>
      <c r="O2244" s="991">
        <v>2</v>
      </c>
      <c r="P2244" s="991">
        <f t="shared" si="203"/>
        <v>0</v>
      </c>
      <c r="Q2244" s="759">
        <f>L2244/1000*N2244*T2244</f>
        <v>3.6159999999999997</v>
      </c>
      <c r="R2244" s="873">
        <v>1020</v>
      </c>
      <c r="S2244" s="760">
        <f t="shared" si="205"/>
        <v>3688.3199999999997</v>
      </c>
      <c r="T2244" s="798">
        <v>2.2599999999999998</v>
      </c>
      <c r="U2244" s="960"/>
      <c r="W2244" s="686"/>
    </row>
    <row r="2245" spans="1:23" ht="21" customHeight="1">
      <c r="A2245" s="686" t="s">
        <v>1221</v>
      </c>
      <c r="B2245" s="686" t="s">
        <v>838</v>
      </c>
      <c r="C2245" s="794" t="s">
        <v>838</v>
      </c>
      <c r="D2245" s="795" t="s">
        <v>2170</v>
      </c>
      <c r="E2245" s="796" t="s">
        <v>795</v>
      </c>
      <c r="F2245" s="681">
        <v>6</v>
      </c>
      <c r="G2245" s="682" t="s">
        <v>227</v>
      </c>
      <c r="H2245" s="682">
        <v>50</v>
      </c>
      <c r="I2245" s="682" t="s">
        <v>227</v>
      </c>
      <c r="J2245" s="682"/>
      <c r="K2245" s="682"/>
      <c r="L2245" s="683">
        <v>140</v>
      </c>
      <c r="M2245" s="684"/>
      <c r="N2245" s="758">
        <v>8</v>
      </c>
      <c r="O2245" s="991">
        <v>8</v>
      </c>
      <c r="P2245" s="991">
        <f t="shared" si="203"/>
        <v>0</v>
      </c>
      <c r="Q2245" s="759">
        <f>F2245*H2245*L2245*0.00000785*N2245</f>
        <v>2.6375999999999999</v>
      </c>
      <c r="R2245" s="873">
        <v>939</v>
      </c>
      <c r="S2245" s="760">
        <f t="shared" si="205"/>
        <v>2476.7064</v>
      </c>
      <c r="T2245" s="797"/>
      <c r="U2245" s="960"/>
      <c r="W2245" s="686"/>
    </row>
    <row r="2246" spans="1:23" ht="21" customHeight="1">
      <c r="A2246" s="686" t="s">
        <v>1236</v>
      </c>
      <c r="B2246" s="686" t="s">
        <v>838</v>
      </c>
      <c r="C2246" s="794" t="s">
        <v>838</v>
      </c>
      <c r="D2246" s="795" t="s">
        <v>2170</v>
      </c>
      <c r="E2246" s="796" t="s">
        <v>798</v>
      </c>
      <c r="F2246" s="681" t="s">
        <v>338</v>
      </c>
      <c r="G2246" s="682" t="s">
        <v>227</v>
      </c>
      <c r="H2246" s="682" t="s">
        <v>334</v>
      </c>
      <c r="I2246" s="682"/>
      <c r="J2246" s="682"/>
      <c r="K2246" s="682"/>
      <c r="L2246" s="683"/>
      <c r="M2246" s="684"/>
      <c r="N2246" s="758">
        <v>16</v>
      </c>
      <c r="O2246" s="991">
        <v>16</v>
      </c>
      <c r="P2246" s="991">
        <f t="shared" si="203"/>
        <v>0</v>
      </c>
      <c r="Q2246" s="762"/>
      <c r="R2246" s="873">
        <v>102.7</v>
      </c>
      <c r="S2246" s="760">
        <f t="shared" ref="S2246:S2257" si="206">N2246*R2246</f>
        <v>1643.2</v>
      </c>
      <c r="T2246" s="797"/>
      <c r="U2246" s="960"/>
      <c r="W2246" s="686"/>
    </row>
    <row r="2247" spans="1:23" ht="21" customHeight="1">
      <c r="A2247" s="686" t="s">
        <v>1239</v>
      </c>
      <c r="B2247" s="686" t="s">
        <v>838</v>
      </c>
      <c r="C2247" s="794" t="s">
        <v>838</v>
      </c>
      <c r="D2247" s="795" t="s">
        <v>2170</v>
      </c>
      <c r="E2247" s="796" t="s">
        <v>799</v>
      </c>
      <c r="F2247" s="681" t="s">
        <v>338</v>
      </c>
      <c r="G2247" s="682"/>
      <c r="H2247" s="682"/>
      <c r="I2247" s="682"/>
      <c r="J2247" s="682"/>
      <c r="K2247" s="682"/>
      <c r="L2247" s="683"/>
      <c r="M2247" s="684"/>
      <c r="N2247" s="758">
        <f>N2246</f>
        <v>16</v>
      </c>
      <c r="O2247" s="991">
        <v>16</v>
      </c>
      <c r="P2247" s="991">
        <f t="shared" si="203"/>
        <v>0</v>
      </c>
      <c r="Q2247" s="762"/>
      <c r="R2247" s="873">
        <v>28.7</v>
      </c>
      <c r="S2247" s="760">
        <f t="shared" si="206"/>
        <v>459.2</v>
      </c>
      <c r="T2247" s="797"/>
      <c r="U2247" s="960"/>
      <c r="W2247" s="686"/>
    </row>
    <row r="2248" spans="1:23" ht="21" customHeight="1">
      <c r="A2248" s="686" t="s">
        <v>1238</v>
      </c>
      <c r="B2248" s="686" t="s">
        <v>838</v>
      </c>
      <c r="C2248" s="794" t="s">
        <v>838</v>
      </c>
      <c r="D2248" s="795" t="s">
        <v>2170</v>
      </c>
      <c r="E2248" s="796" t="s">
        <v>800</v>
      </c>
      <c r="F2248" s="681" t="s">
        <v>338</v>
      </c>
      <c r="G2248" s="682"/>
      <c r="H2248" s="682"/>
      <c r="I2248" s="682"/>
      <c r="J2248" s="682"/>
      <c r="K2248" s="682"/>
      <c r="L2248" s="683"/>
      <c r="M2248" s="684"/>
      <c r="N2248" s="758">
        <f>N2246</f>
        <v>16</v>
      </c>
      <c r="O2248" s="991">
        <v>16</v>
      </c>
      <c r="P2248" s="991">
        <f t="shared" si="203"/>
        <v>0</v>
      </c>
      <c r="Q2248" s="762"/>
      <c r="R2248" s="873">
        <v>9.1999999999999993</v>
      </c>
      <c r="S2248" s="760">
        <f t="shared" si="206"/>
        <v>147.19999999999999</v>
      </c>
      <c r="T2248" s="797"/>
      <c r="U2248" s="960"/>
      <c r="W2248" s="686"/>
    </row>
    <row r="2249" spans="1:23" ht="21" customHeight="1">
      <c r="A2249" s="686" t="s">
        <v>1237</v>
      </c>
      <c r="B2249" s="686" t="s">
        <v>838</v>
      </c>
      <c r="C2249" s="794" t="s">
        <v>838</v>
      </c>
      <c r="D2249" s="795" t="s">
        <v>2170</v>
      </c>
      <c r="E2249" s="796" t="s">
        <v>801</v>
      </c>
      <c r="F2249" s="681" t="s">
        <v>338</v>
      </c>
      <c r="G2249" s="682"/>
      <c r="H2249" s="682"/>
      <c r="I2249" s="682"/>
      <c r="J2249" s="682"/>
      <c r="K2249" s="682"/>
      <c r="L2249" s="683"/>
      <c r="M2249" s="684"/>
      <c r="N2249" s="758">
        <f>N2246*2</f>
        <v>32</v>
      </c>
      <c r="O2249" s="991">
        <v>32</v>
      </c>
      <c r="P2249" s="991">
        <f t="shared" si="203"/>
        <v>0</v>
      </c>
      <c r="Q2249" s="762"/>
      <c r="R2249" s="873">
        <v>13.5</v>
      </c>
      <c r="S2249" s="760">
        <f t="shared" si="206"/>
        <v>432</v>
      </c>
      <c r="T2249" s="797"/>
      <c r="U2249" s="960"/>
      <c r="W2249" s="686"/>
    </row>
    <row r="2250" spans="1:23" ht="21" customHeight="1">
      <c r="A2250" s="686" t="s">
        <v>1353</v>
      </c>
      <c r="B2250" s="686" t="s">
        <v>838</v>
      </c>
      <c r="C2250" s="794" t="s">
        <v>838</v>
      </c>
      <c r="D2250" s="795" t="s">
        <v>2170</v>
      </c>
      <c r="E2250" s="796" t="s">
        <v>798</v>
      </c>
      <c r="F2250" s="681" t="s">
        <v>341</v>
      </c>
      <c r="G2250" s="682" t="s">
        <v>227</v>
      </c>
      <c r="H2250" s="682" t="s">
        <v>345</v>
      </c>
      <c r="I2250" s="682"/>
      <c r="J2250" s="682"/>
      <c r="K2250" s="682"/>
      <c r="L2250" s="683"/>
      <c r="M2250" s="684"/>
      <c r="N2250" s="758">
        <v>48</v>
      </c>
      <c r="O2250" s="991">
        <v>48</v>
      </c>
      <c r="P2250" s="991">
        <f t="shared" si="203"/>
        <v>0</v>
      </c>
      <c r="Q2250" s="762"/>
      <c r="R2250" s="873">
        <v>47.4</v>
      </c>
      <c r="S2250" s="760">
        <f t="shared" si="206"/>
        <v>2275.1999999999998</v>
      </c>
      <c r="T2250" s="797"/>
      <c r="U2250" s="960"/>
      <c r="W2250" s="686"/>
    </row>
    <row r="2251" spans="1:23" ht="21" customHeight="1">
      <c r="A2251" s="686" t="s">
        <v>1334</v>
      </c>
      <c r="B2251" s="686" t="s">
        <v>838</v>
      </c>
      <c r="C2251" s="794" t="s">
        <v>838</v>
      </c>
      <c r="D2251" s="795" t="s">
        <v>2170</v>
      </c>
      <c r="E2251" s="796" t="s">
        <v>799</v>
      </c>
      <c r="F2251" s="681" t="s">
        <v>341</v>
      </c>
      <c r="G2251" s="682"/>
      <c r="H2251" s="682"/>
      <c r="I2251" s="682"/>
      <c r="J2251" s="682"/>
      <c r="K2251" s="682"/>
      <c r="L2251" s="683"/>
      <c r="M2251" s="684"/>
      <c r="N2251" s="758">
        <f>N2250</f>
        <v>48</v>
      </c>
      <c r="O2251" s="991">
        <v>48</v>
      </c>
      <c r="P2251" s="991">
        <f t="shared" si="203"/>
        <v>0</v>
      </c>
      <c r="Q2251" s="762"/>
      <c r="R2251" s="873">
        <v>41.2</v>
      </c>
      <c r="S2251" s="760">
        <f t="shared" si="206"/>
        <v>1977.6000000000001</v>
      </c>
      <c r="T2251" s="797"/>
      <c r="U2251" s="960"/>
      <c r="W2251" s="686"/>
    </row>
    <row r="2252" spans="1:23" ht="21" customHeight="1">
      <c r="A2252" s="686" t="s">
        <v>1339</v>
      </c>
      <c r="B2252" s="686" t="s">
        <v>838</v>
      </c>
      <c r="C2252" s="794" t="s">
        <v>838</v>
      </c>
      <c r="D2252" s="795" t="s">
        <v>2170</v>
      </c>
      <c r="E2252" s="796" t="s">
        <v>800</v>
      </c>
      <c r="F2252" s="681" t="s">
        <v>341</v>
      </c>
      <c r="G2252" s="682"/>
      <c r="H2252" s="682"/>
      <c r="I2252" s="682"/>
      <c r="J2252" s="682"/>
      <c r="K2252" s="682"/>
      <c r="L2252" s="683"/>
      <c r="M2252" s="684"/>
      <c r="N2252" s="758">
        <f>N2250</f>
        <v>48</v>
      </c>
      <c r="O2252" s="991">
        <v>48</v>
      </c>
      <c r="P2252" s="991">
        <f t="shared" si="203"/>
        <v>0</v>
      </c>
      <c r="Q2252" s="762"/>
      <c r="R2252" s="873">
        <v>5.8</v>
      </c>
      <c r="S2252" s="760">
        <f t="shared" si="206"/>
        <v>278.39999999999998</v>
      </c>
      <c r="T2252" s="797"/>
      <c r="U2252" s="960"/>
      <c r="W2252" s="686"/>
    </row>
    <row r="2253" spans="1:23" ht="21" customHeight="1">
      <c r="A2253" s="686" t="s">
        <v>1335</v>
      </c>
      <c r="B2253" s="686" t="s">
        <v>838</v>
      </c>
      <c r="C2253" s="794" t="s">
        <v>838</v>
      </c>
      <c r="D2253" s="795" t="s">
        <v>2170</v>
      </c>
      <c r="E2253" s="796" t="s">
        <v>801</v>
      </c>
      <c r="F2253" s="681" t="s">
        <v>341</v>
      </c>
      <c r="G2253" s="682"/>
      <c r="H2253" s="682"/>
      <c r="I2253" s="682"/>
      <c r="J2253" s="682"/>
      <c r="K2253" s="682"/>
      <c r="L2253" s="683"/>
      <c r="M2253" s="684"/>
      <c r="N2253" s="758">
        <v>48</v>
      </c>
      <c r="O2253" s="991">
        <v>48</v>
      </c>
      <c r="P2253" s="991">
        <f t="shared" si="203"/>
        <v>0</v>
      </c>
      <c r="Q2253" s="762"/>
      <c r="R2253" s="873">
        <v>7.4</v>
      </c>
      <c r="S2253" s="760">
        <f t="shared" si="206"/>
        <v>355.20000000000005</v>
      </c>
      <c r="T2253" s="797"/>
      <c r="U2253" s="960"/>
      <c r="W2253" s="686"/>
    </row>
    <row r="2254" spans="1:23" ht="21" customHeight="1">
      <c r="A2254" s="686" t="s">
        <v>1427</v>
      </c>
      <c r="B2254" s="686" t="s">
        <v>838</v>
      </c>
      <c r="C2254" s="794" t="s">
        <v>838</v>
      </c>
      <c r="D2254" s="795" t="s">
        <v>2170</v>
      </c>
      <c r="E2254" s="796" t="s">
        <v>810</v>
      </c>
      <c r="F2254" s="681" t="s">
        <v>356</v>
      </c>
      <c r="G2254" s="682"/>
      <c r="H2254" s="682">
        <v>35</v>
      </c>
      <c r="I2254" s="682"/>
      <c r="J2254" s="682"/>
      <c r="K2254" s="682"/>
      <c r="L2254" s="683"/>
      <c r="M2254" s="684"/>
      <c r="N2254" s="758">
        <v>30</v>
      </c>
      <c r="O2254" s="991">
        <v>30</v>
      </c>
      <c r="P2254" s="991">
        <f t="shared" si="203"/>
        <v>0</v>
      </c>
      <c r="Q2254" s="762"/>
      <c r="R2254" s="873">
        <v>97</v>
      </c>
      <c r="S2254" s="760">
        <f t="shared" si="206"/>
        <v>2910</v>
      </c>
      <c r="T2254" s="797"/>
      <c r="U2254" s="960"/>
      <c r="W2254" s="686"/>
    </row>
    <row r="2255" spans="1:23" ht="21" customHeight="1">
      <c r="A2255" s="686" t="s">
        <v>1342</v>
      </c>
      <c r="B2255" s="686" t="s">
        <v>838</v>
      </c>
      <c r="C2255" s="794" t="s">
        <v>838</v>
      </c>
      <c r="D2255" s="795" t="s">
        <v>2170</v>
      </c>
      <c r="E2255" s="796" t="s">
        <v>800</v>
      </c>
      <c r="F2255" s="681" t="s">
        <v>356</v>
      </c>
      <c r="G2255" s="682"/>
      <c r="H2255" s="682"/>
      <c r="I2255" s="682"/>
      <c r="J2255" s="682"/>
      <c r="K2255" s="682"/>
      <c r="L2255" s="683"/>
      <c r="M2255" s="684"/>
      <c r="N2255" s="758">
        <f>N2254</f>
        <v>30</v>
      </c>
      <c r="O2255" s="991">
        <v>30</v>
      </c>
      <c r="P2255" s="991">
        <f t="shared" si="203"/>
        <v>0</v>
      </c>
      <c r="Q2255" s="762"/>
      <c r="R2255" s="873">
        <v>3.3</v>
      </c>
      <c r="S2255" s="760">
        <f t="shared" si="206"/>
        <v>99</v>
      </c>
      <c r="T2255" s="797"/>
      <c r="U2255" s="960"/>
      <c r="W2255" s="686"/>
    </row>
    <row r="2256" spans="1:23" ht="21" customHeight="1">
      <c r="A2256" s="686" t="s">
        <v>1343</v>
      </c>
      <c r="B2256" s="686" t="s">
        <v>838</v>
      </c>
      <c r="C2256" s="794" t="s">
        <v>838</v>
      </c>
      <c r="D2256" s="795" t="s">
        <v>2170</v>
      </c>
      <c r="E2256" s="796" t="s">
        <v>801</v>
      </c>
      <c r="F2256" s="681" t="s">
        <v>356</v>
      </c>
      <c r="G2256" s="682"/>
      <c r="H2256" s="682"/>
      <c r="I2256" s="682"/>
      <c r="J2256" s="682"/>
      <c r="K2256" s="682"/>
      <c r="L2256" s="683"/>
      <c r="M2256" s="684"/>
      <c r="N2256" s="758">
        <f>N2254</f>
        <v>30</v>
      </c>
      <c r="O2256" s="991">
        <v>30</v>
      </c>
      <c r="P2256" s="991">
        <f t="shared" si="203"/>
        <v>0</v>
      </c>
      <c r="Q2256" s="762"/>
      <c r="R2256" s="873">
        <v>4.8</v>
      </c>
      <c r="S2256" s="760">
        <f t="shared" si="206"/>
        <v>144</v>
      </c>
      <c r="T2256" s="797"/>
      <c r="U2256" s="960"/>
      <c r="W2256" s="686"/>
    </row>
    <row r="2257" spans="1:23" ht="21" customHeight="1">
      <c r="B2257" s="686" t="s">
        <v>838</v>
      </c>
      <c r="C2257" s="794" t="s">
        <v>838</v>
      </c>
      <c r="D2257" s="795" t="s">
        <v>2170</v>
      </c>
      <c r="E2257" s="796" t="s">
        <v>1586</v>
      </c>
      <c r="F2257" s="681">
        <v>5</v>
      </c>
      <c r="G2257" s="682"/>
      <c r="H2257" s="682">
        <v>55</v>
      </c>
      <c r="I2257" s="682"/>
      <c r="J2257" s="682"/>
      <c r="K2257" s="682"/>
      <c r="L2257" s="683">
        <v>850</v>
      </c>
      <c r="M2257" s="684"/>
      <c r="N2257" s="758">
        <v>2</v>
      </c>
      <c r="O2257" s="991">
        <v>2</v>
      </c>
      <c r="P2257" s="991">
        <f t="shared" si="203"/>
        <v>0</v>
      </c>
      <c r="Q2257" s="762"/>
      <c r="R2257" s="873">
        <v>5400</v>
      </c>
      <c r="S2257" s="760">
        <f t="shared" si="206"/>
        <v>10800</v>
      </c>
      <c r="T2257" s="797"/>
      <c r="U2257" s="960"/>
      <c r="W2257" s="686"/>
    </row>
    <row r="2258" spans="1:23" ht="21" customHeight="1">
      <c r="A2258" s="686" t="s">
        <v>1349</v>
      </c>
      <c r="B2258" s="686" t="s">
        <v>838</v>
      </c>
      <c r="C2258" s="794" t="s">
        <v>838</v>
      </c>
      <c r="D2258" s="795" t="s">
        <v>2171</v>
      </c>
      <c r="E2258" s="796" t="s">
        <v>795</v>
      </c>
      <c r="F2258" s="681">
        <v>3</v>
      </c>
      <c r="G2258" s="682" t="s">
        <v>227</v>
      </c>
      <c r="H2258" s="682">
        <v>120</v>
      </c>
      <c r="I2258" s="682" t="s">
        <v>227</v>
      </c>
      <c r="J2258" s="682"/>
      <c r="K2258" s="682"/>
      <c r="L2258" s="683">
        <v>620</v>
      </c>
      <c r="M2258" s="684"/>
      <c r="N2258" s="758">
        <v>2</v>
      </c>
      <c r="O2258" s="991">
        <v>2</v>
      </c>
      <c r="P2258" s="991">
        <f t="shared" si="203"/>
        <v>0</v>
      </c>
      <c r="Q2258" s="759">
        <f>F2258*H2258*L2258*0.00000785*N2258</f>
        <v>3.5042399999999998</v>
      </c>
      <c r="R2258" s="873">
        <v>939</v>
      </c>
      <c r="S2258" s="760">
        <f>Q2258*R2258</f>
        <v>3290.4813599999998</v>
      </c>
      <c r="T2258" s="797"/>
      <c r="U2258" s="960"/>
      <c r="W2258" s="686"/>
    </row>
    <row r="2259" spans="1:23" ht="21" customHeight="1">
      <c r="A2259" s="686" t="s">
        <v>1296</v>
      </c>
      <c r="B2259" s="686" t="s">
        <v>838</v>
      </c>
      <c r="C2259" s="794" t="s">
        <v>838</v>
      </c>
      <c r="D2259" s="795" t="s">
        <v>2171</v>
      </c>
      <c r="E2259" s="796" t="s">
        <v>797</v>
      </c>
      <c r="F2259" s="681">
        <v>6</v>
      </c>
      <c r="G2259" s="682"/>
      <c r="H2259" s="682"/>
      <c r="I2259" s="682"/>
      <c r="J2259" s="682"/>
      <c r="K2259" s="682"/>
      <c r="L2259" s="683">
        <v>610</v>
      </c>
      <c r="M2259" s="684"/>
      <c r="N2259" s="758">
        <v>2</v>
      </c>
      <c r="O2259" s="991">
        <v>2</v>
      </c>
      <c r="P2259" s="991">
        <f t="shared" si="203"/>
        <v>0</v>
      </c>
      <c r="Q2259" s="759">
        <f>3.14156295*(F2259/2)^2*L2259*0.00000785*N2259</f>
        <v>0.27078073534934999</v>
      </c>
      <c r="R2259" s="873">
        <v>990</v>
      </c>
      <c r="S2259" s="760">
        <f>Q2259*R2259</f>
        <v>268.0729279958565</v>
      </c>
      <c r="T2259" s="797"/>
      <c r="U2259" s="960"/>
      <c r="W2259" s="686"/>
    </row>
    <row r="2260" spans="1:23" ht="21" customHeight="1">
      <c r="A2260" s="686" t="s">
        <v>1349</v>
      </c>
      <c r="B2260" s="686" t="s">
        <v>838</v>
      </c>
      <c r="C2260" s="794" t="s">
        <v>838</v>
      </c>
      <c r="D2260" s="795" t="s">
        <v>2171</v>
      </c>
      <c r="E2260" s="796" t="s">
        <v>795</v>
      </c>
      <c r="F2260" s="681">
        <v>3</v>
      </c>
      <c r="G2260" s="682" t="s">
        <v>227</v>
      </c>
      <c r="H2260" s="682">
        <v>40</v>
      </c>
      <c r="I2260" s="682" t="s">
        <v>227</v>
      </c>
      <c r="J2260" s="682"/>
      <c r="K2260" s="682"/>
      <c r="L2260" s="683">
        <v>670</v>
      </c>
      <c r="M2260" s="684"/>
      <c r="N2260" s="758">
        <v>2</v>
      </c>
      <c r="O2260" s="991">
        <v>2</v>
      </c>
      <c r="P2260" s="991">
        <f t="shared" si="203"/>
        <v>0</v>
      </c>
      <c r="Q2260" s="759">
        <f>F2260*H2260*L2260*0.00000785*N2260</f>
        <v>1.2622799999999998</v>
      </c>
      <c r="R2260" s="873">
        <v>939</v>
      </c>
      <c r="S2260" s="760">
        <f>Q2260*R2260</f>
        <v>1185.2809199999999</v>
      </c>
      <c r="T2260" s="797"/>
      <c r="U2260" s="960"/>
      <c r="W2260" s="686"/>
    </row>
    <row r="2261" spans="1:23" ht="21" customHeight="1">
      <c r="A2261" s="686" t="s">
        <v>1349</v>
      </c>
      <c r="B2261" s="686" t="s">
        <v>838</v>
      </c>
      <c r="C2261" s="794" t="s">
        <v>838</v>
      </c>
      <c r="D2261" s="795" t="s">
        <v>2171</v>
      </c>
      <c r="E2261" s="796" t="s">
        <v>795</v>
      </c>
      <c r="F2261" s="681">
        <v>3</v>
      </c>
      <c r="G2261" s="682" t="s">
        <v>227</v>
      </c>
      <c r="H2261" s="682">
        <v>40</v>
      </c>
      <c r="I2261" s="682" t="s">
        <v>227</v>
      </c>
      <c r="J2261" s="682"/>
      <c r="K2261" s="682"/>
      <c r="L2261" s="683">
        <v>740</v>
      </c>
      <c r="M2261" s="684"/>
      <c r="N2261" s="758">
        <v>2</v>
      </c>
      <c r="O2261" s="991">
        <v>2</v>
      </c>
      <c r="P2261" s="991">
        <f t="shared" si="203"/>
        <v>0</v>
      </c>
      <c r="Q2261" s="759">
        <f>F2261*H2261*L2261*0.00000785*N2261</f>
        <v>1.3941599999999998</v>
      </c>
      <c r="R2261" s="873">
        <v>939</v>
      </c>
      <c r="S2261" s="760">
        <f>Q2261*R2261</f>
        <v>1309.1162399999998</v>
      </c>
      <c r="T2261" s="797"/>
      <c r="U2261" s="960"/>
      <c r="W2261" s="686"/>
    </row>
    <row r="2262" spans="1:23" ht="21" customHeight="1">
      <c r="A2262" s="686" t="s">
        <v>1221</v>
      </c>
      <c r="B2262" s="686" t="s">
        <v>838</v>
      </c>
      <c r="C2262" s="794" t="s">
        <v>838</v>
      </c>
      <c r="D2262" s="795" t="s">
        <v>2171</v>
      </c>
      <c r="E2262" s="796" t="s">
        <v>795</v>
      </c>
      <c r="F2262" s="681">
        <v>6</v>
      </c>
      <c r="G2262" s="682" t="s">
        <v>227</v>
      </c>
      <c r="H2262" s="682">
        <v>50</v>
      </c>
      <c r="I2262" s="682" t="s">
        <v>227</v>
      </c>
      <c r="J2262" s="682"/>
      <c r="K2262" s="682"/>
      <c r="L2262" s="683">
        <v>140</v>
      </c>
      <c r="M2262" s="684"/>
      <c r="N2262" s="758">
        <v>8</v>
      </c>
      <c r="O2262" s="991">
        <v>8</v>
      </c>
      <c r="P2262" s="991">
        <f t="shared" si="203"/>
        <v>0</v>
      </c>
      <c r="Q2262" s="759">
        <f>F2262*H2262*L2262*0.00000785*N2262</f>
        <v>2.6375999999999999</v>
      </c>
      <c r="R2262" s="873">
        <v>939</v>
      </c>
      <c r="S2262" s="760">
        <f>Q2262*R2262</f>
        <v>2476.7064</v>
      </c>
      <c r="T2262" s="797"/>
      <c r="U2262" s="960"/>
      <c r="W2262" s="686"/>
    </row>
    <row r="2263" spans="1:23" ht="21" customHeight="1">
      <c r="A2263" s="686" t="s">
        <v>1236</v>
      </c>
      <c r="B2263" s="686" t="s">
        <v>838</v>
      </c>
      <c r="C2263" s="794" t="s">
        <v>838</v>
      </c>
      <c r="D2263" s="795" t="s">
        <v>2171</v>
      </c>
      <c r="E2263" s="796" t="s">
        <v>798</v>
      </c>
      <c r="F2263" s="681" t="s">
        <v>338</v>
      </c>
      <c r="G2263" s="682" t="s">
        <v>227</v>
      </c>
      <c r="H2263" s="682" t="s">
        <v>334</v>
      </c>
      <c r="I2263" s="682"/>
      <c r="J2263" s="682"/>
      <c r="K2263" s="682"/>
      <c r="L2263" s="683"/>
      <c r="M2263" s="684"/>
      <c r="N2263" s="758">
        <v>16</v>
      </c>
      <c r="O2263" s="991">
        <v>16</v>
      </c>
      <c r="P2263" s="991">
        <f t="shared" si="203"/>
        <v>0</v>
      </c>
      <c r="Q2263" s="762"/>
      <c r="R2263" s="873">
        <v>102.7</v>
      </c>
      <c r="S2263" s="760">
        <f t="shared" ref="S2263:S2288" si="207">N2263*R2263</f>
        <v>1643.2</v>
      </c>
      <c r="T2263" s="797"/>
      <c r="U2263" s="960"/>
      <c r="W2263" s="686"/>
    </row>
    <row r="2264" spans="1:23" ht="21" customHeight="1">
      <c r="A2264" s="686" t="s">
        <v>1239</v>
      </c>
      <c r="B2264" s="686" t="s">
        <v>838</v>
      </c>
      <c r="C2264" s="794" t="s">
        <v>838</v>
      </c>
      <c r="D2264" s="795" t="s">
        <v>2171</v>
      </c>
      <c r="E2264" s="796" t="s">
        <v>799</v>
      </c>
      <c r="F2264" s="681" t="s">
        <v>338</v>
      </c>
      <c r="G2264" s="682"/>
      <c r="H2264" s="682"/>
      <c r="I2264" s="682"/>
      <c r="J2264" s="682"/>
      <c r="K2264" s="682"/>
      <c r="L2264" s="683"/>
      <c r="M2264" s="684"/>
      <c r="N2264" s="758">
        <f>N2263</f>
        <v>16</v>
      </c>
      <c r="O2264" s="991">
        <v>16</v>
      </c>
      <c r="P2264" s="991">
        <f t="shared" si="203"/>
        <v>0</v>
      </c>
      <c r="Q2264" s="762"/>
      <c r="R2264" s="873">
        <v>28.7</v>
      </c>
      <c r="S2264" s="760">
        <f t="shared" si="207"/>
        <v>459.2</v>
      </c>
      <c r="T2264" s="797"/>
      <c r="U2264" s="960"/>
      <c r="W2264" s="686"/>
    </row>
    <row r="2265" spans="1:23" ht="21" customHeight="1">
      <c r="A2265" s="686" t="s">
        <v>1238</v>
      </c>
      <c r="B2265" s="686" t="s">
        <v>838</v>
      </c>
      <c r="C2265" s="794" t="s">
        <v>838</v>
      </c>
      <c r="D2265" s="795" t="s">
        <v>2171</v>
      </c>
      <c r="E2265" s="796" t="s">
        <v>800</v>
      </c>
      <c r="F2265" s="681" t="s">
        <v>338</v>
      </c>
      <c r="G2265" s="682"/>
      <c r="H2265" s="682"/>
      <c r="I2265" s="682"/>
      <c r="J2265" s="682"/>
      <c r="K2265" s="682"/>
      <c r="L2265" s="683"/>
      <c r="M2265" s="684"/>
      <c r="N2265" s="758">
        <f>N2263</f>
        <v>16</v>
      </c>
      <c r="O2265" s="991">
        <v>16</v>
      </c>
      <c r="P2265" s="991">
        <f t="shared" si="203"/>
        <v>0</v>
      </c>
      <c r="Q2265" s="762"/>
      <c r="R2265" s="873">
        <v>9.1999999999999993</v>
      </c>
      <c r="S2265" s="760">
        <f t="shared" si="207"/>
        <v>147.19999999999999</v>
      </c>
      <c r="T2265" s="797"/>
      <c r="U2265" s="960"/>
      <c r="W2265" s="686"/>
    </row>
    <row r="2266" spans="1:23" ht="21" customHeight="1">
      <c r="A2266" s="686" t="s">
        <v>1237</v>
      </c>
      <c r="B2266" s="686" t="s">
        <v>838</v>
      </c>
      <c r="C2266" s="794" t="s">
        <v>838</v>
      </c>
      <c r="D2266" s="795" t="s">
        <v>2171</v>
      </c>
      <c r="E2266" s="796" t="s">
        <v>801</v>
      </c>
      <c r="F2266" s="681" t="s">
        <v>338</v>
      </c>
      <c r="G2266" s="682"/>
      <c r="H2266" s="682"/>
      <c r="I2266" s="682"/>
      <c r="J2266" s="682"/>
      <c r="K2266" s="682"/>
      <c r="L2266" s="683"/>
      <c r="M2266" s="684"/>
      <c r="N2266" s="758">
        <f>N2263*2</f>
        <v>32</v>
      </c>
      <c r="O2266" s="991">
        <v>32</v>
      </c>
      <c r="P2266" s="991">
        <f t="shared" si="203"/>
        <v>0</v>
      </c>
      <c r="Q2266" s="762"/>
      <c r="R2266" s="873">
        <v>13.5</v>
      </c>
      <c r="S2266" s="760">
        <f t="shared" si="207"/>
        <v>432</v>
      </c>
      <c r="T2266" s="797"/>
      <c r="U2266" s="960"/>
      <c r="W2266" s="686"/>
    </row>
    <row r="2267" spans="1:23" ht="21" customHeight="1">
      <c r="A2267" s="686" t="s">
        <v>1353</v>
      </c>
      <c r="B2267" s="686" t="s">
        <v>838</v>
      </c>
      <c r="C2267" s="794" t="s">
        <v>838</v>
      </c>
      <c r="D2267" s="795" t="s">
        <v>2171</v>
      </c>
      <c r="E2267" s="796" t="s">
        <v>798</v>
      </c>
      <c r="F2267" s="681" t="s">
        <v>341</v>
      </c>
      <c r="G2267" s="682" t="s">
        <v>227</v>
      </c>
      <c r="H2267" s="682" t="s">
        <v>345</v>
      </c>
      <c r="I2267" s="682"/>
      <c r="J2267" s="682"/>
      <c r="K2267" s="682"/>
      <c r="L2267" s="683"/>
      <c r="M2267" s="684"/>
      <c r="N2267" s="758">
        <v>48</v>
      </c>
      <c r="O2267" s="991">
        <v>48</v>
      </c>
      <c r="P2267" s="991">
        <f t="shared" si="203"/>
        <v>0</v>
      </c>
      <c r="Q2267" s="762"/>
      <c r="R2267" s="873">
        <v>47.4</v>
      </c>
      <c r="S2267" s="760">
        <f t="shared" si="207"/>
        <v>2275.1999999999998</v>
      </c>
      <c r="T2267" s="797"/>
      <c r="U2267" s="960"/>
      <c r="W2267" s="686"/>
    </row>
    <row r="2268" spans="1:23" ht="21" customHeight="1">
      <c r="A2268" s="686" t="s">
        <v>1334</v>
      </c>
      <c r="B2268" s="686" t="s">
        <v>838</v>
      </c>
      <c r="C2268" s="794" t="s">
        <v>838</v>
      </c>
      <c r="D2268" s="795" t="s">
        <v>2171</v>
      </c>
      <c r="E2268" s="796" t="s">
        <v>799</v>
      </c>
      <c r="F2268" s="681" t="s">
        <v>341</v>
      </c>
      <c r="G2268" s="682"/>
      <c r="H2268" s="682"/>
      <c r="I2268" s="682"/>
      <c r="J2268" s="682"/>
      <c r="K2268" s="682"/>
      <c r="L2268" s="683"/>
      <c r="M2268" s="684"/>
      <c r="N2268" s="758">
        <f>N2267</f>
        <v>48</v>
      </c>
      <c r="O2268" s="991">
        <v>48</v>
      </c>
      <c r="P2268" s="991">
        <f t="shared" si="203"/>
        <v>0</v>
      </c>
      <c r="Q2268" s="762"/>
      <c r="R2268" s="873">
        <v>41.2</v>
      </c>
      <c r="S2268" s="760">
        <f t="shared" si="207"/>
        <v>1977.6000000000001</v>
      </c>
      <c r="T2268" s="797"/>
      <c r="U2268" s="960"/>
      <c r="W2268" s="686"/>
    </row>
    <row r="2269" spans="1:23" ht="21" customHeight="1">
      <c r="A2269" s="686" t="s">
        <v>1339</v>
      </c>
      <c r="B2269" s="686" t="s">
        <v>838</v>
      </c>
      <c r="C2269" s="794" t="s">
        <v>838</v>
      </c>
      <c r="D2269" s="795" t="s">
        <v>2171</v>
      </c>
      <c r="E2269" s="796" t="s">
        <v>800</v>
      </c>
      <c r="F2269" s="681" t="s">
        <v>341</v>
      </c>
      <c r="G2269" s="682"/>
      <c r="H2269" s="682"/>
      <c r="I2269" s="682"/>
      <c r="J2269" s="682"/>
      <c r="K2269" s="682"/>
      <c r="L2269" s="683"/>
      <c r="M2269" s="684"/>
      <c r="N2269" s="758">
        <f>N2267</f>
        <v>48</v>
      </c>
      <c r="O2269" s="991">
        <v>48</v>
      </c>
      <c r="P2269" s="991">
        <f t="shared" si="203"/>
        <v>0</v>
      </c>
      <c r="Q2269" s="762"/>
      <c r="R2269" s="873">
        <v>5.8</v>
      </c>
      <c r="S2269" s="760">
        <f t="shared" si="207"/>
        <v>278.39999999999998</v>
      </c>
      <c r="T2269" s="797"/>
      <c r="U2269" s="960"/>
      <c r="W2269" s="686"/>
    </row>
    <row r="2270" spans="1:23" ht="21" customHeight="1">
      <c r="A2270" s="686" t="s">
        <v>1335</v>
      </c>
      <c r="B2270" s="686" t="s">
        <v>838</v>
      </c>
      <c r="C2270" s="794" t="s">
        <v>838</v>
      </c>
      <c r="D2270" s="795" t="s">
        <v>2171</v>
      </c>
      <c r="E2270" s="796" t="s">
        <v>801</v>
      </c>
      <c r="F2270" s="681" t="s">
        <v>341</v>
      </c>
      <c r="G2270" s="682"/>
      <c r="H2270" s="682"/>
      <c r="I2270" s="682"/>
      <c r="J2270" s="682"/>
      <c r="K2270" s="682"/>
      <c r="L2270" s="683"/>
      <c r="M2270" s="684"/>
      <c r="N2270" s="758">
        <v>48</v>
      </c>
      <c r="O2270" s="991">
        <v>48</v>
      </c>
      <c r="P2270" s="991">
        <f t="shared" si="203"/>
        <v>0</v>
      </c>
      <c r="Q2270" s="762"/>
      <c r="R2270" s="873">
        <v>7.4</v>
      </c>
      <c r="S2270" s="760">
        <f t="shared" si="207"/>
        <v>355.20000000000005</v>
      </c>
      <c r="T2270" s="797"/>
      <c r="U2270" s="960"/>
      <c r="W2270" s="686"/>
    </row>
    <row r="2271" spans="1:23" ht="21" customHeight="1">
      <c r="A2271" s="686" t="s">
        <v>1427</v>
      </c>
      <c r="B2271" s="686" t="s">
        <v>838</v>
      </c>
      <c r="C2271" s="794" t="s">
        <v>838</v>
      </c>
      <c r="D2271" s="795" t="s">
        <v>2171</v>
      </c>
      <c r="E2271" s="796" t="s">
        <v>810</v>
      </c>
      <c r="F2271" s="681" t="s">
        <v>356</v>
      </c>
      <c r="G2271" s="682"/>
      <c r="H2271" s="682">
        <v>35</v>
      </c>
      <c r="I2271" s="682"/>
      <c r="J2271" s="682"/>
      <c r="K2271" s="682"/>
      <c r="L2271" s="683"/>
      <c r="M2271" s="684"/>
      <c r="N2271" s="758">
        <v>8</v>
      </c>
      <c r="O2271" s="991">
        <v>8</v>
      </c>
      <c r="P2271" s="991">
        <f t="shared" ref="P2271:P2334" si="208">N2271-O2271</f>
        <v>0</v>
      </c>
      <c r="Q2271" s="762"/>
      <c r="R2271" s="873">
        <v>97</v>
      </c>
      <c r="S2271" s="760">
        <f t="shared" si="207"/>
        <v>776</v>
      </c>
      <c r="T2271" s="797"/>
      <c r="U2271" s="960"/>
      <c r="W2271" s="686"/>
    </row>
    <row r="2272" spans="1:23" ht="21" customHeight="1">
      <c r="A2272" s="686" t="s">
        <v>1342</v>
      </c>
      <c r="B2272" s="686" t="s">
        <v>838</v>
      </c>
      <c r="C2272" s="794" t="s">
        <v>838</v>
      </c>
      <c r="D2272" s="795" t="s">
        <v>2171</v>
      </c>
      <c r="E2272" s="796" t="s">
        <v>800</v>
      </c>
      <c r="F2272" s="681" t="s">
        <v>356</v>
      </c>
      <c r="G2272" s="682"/>
      <c r="H2272" s="682"/>
      <c r="I2272" s="682"/>
      <c r="J2272" s="682"/>
      <c r="K2272" s="682"/>
      <c r="L2272" s="683"/>
      <c r="M2272" s="684"/>
      <c r="N2272" s="758">
        <f>N2271</f>
        <v>8</v>
      </c>
      <c r="O2272" s="991">
        <v>8</v>
      </c>
      <c r="P2272" s="991">
        <f t="shared" si="208"/>
        <v>0</v>
      </c>
      <c r="Q2272" s="762"/>
      <c r="R2272" s="873">
        <v>3.3</v>
      </c>
      <c r="S2272" s="760">
        <f t="shared" si="207"/>
        <v>26.4</v>
      </c>
      <c r="T2272" s="797"/>
      <c r="U2272" s="960"/>
      <c r="W2272" s="686"/>
    </row>
    <row r="2273" spans="1:23" ht="21" customHeight="1">
      <c r="A2273" s="686" t="s">
        <v>1343</v>
      </c>
      <c r="B2273" s="686" t="s">
        <v>838</v>
      </c>
      <c r="C2273" s="794" t="s">
        <v>838</v>
      </c>
      <c r="D2273" s="795" t="s">
        <v>2171</v>
      </c>
      <c r="E2273" s="796" t="s">
        <v>801</v>
      </c>
      <c r="F2273" s="681" t="s">
        <v>356</v>
      </c>
      <c r="G2273" s="682"/>
      <c r="H2273" s="682"/>
      <c r="I2273" s="682"/>
      <c r="J2273" s="682"/>
      <c r="K2273" s="682"/>
      <c r="L2273" s="683"/>
      <c r="M2273" s="684"/>
      <c r="N2273" s="758">
        <f>N2271</f>
        <v>8</v>
      </c>
      <c r="O2273" s="991">
        <v>8</v>
      </c>
      <c r="P2273" s="991">
        <f t="shared" si="208"/>
        <v>0</v>
      </c>
      <c r="Q2273" s="762"/>
      <c r="R2273" s="873">
        <v>4.8</v>
      </c>
      <c r="S2273" s="760">
        <f t="shared" si="207"/>
        <v>38.4</v>
      </c>
      <c r="T2273" s="797"/>
      <c r="U2273" s="960"/>
      <c r="W2273" s="686"/>
    </row>
    <row r="2274" spans="1:23" ht="21" customHeight="1">
      <c r="B2274" s="686" t="s">
        <v>2172</v>
      </c>
      <c r="C2274" s="794" t="s">
        <v>2172</v>
      </c>
      <c r="D2274" s="795" t="s">
        <v>2039</v>
      </c>
      <c r="E2274" s="796" t="s">
        <v>2039</v>
      </c>
      <c r="F2274" s="681">
        <v>160</v>
      </c>
      <c r="G2274" s="682"/>
      <c r="H2274" s="682"/>
      <c r="I2274" s="682"/>
      <c r="J2274" s="682"/>
      <c r="K2274" s="682"/>
      <c r="L2274" s="683"/>
      <c r="M2274" s="684"/>
      <c r="N2274" s="758">
        <v>1</v>
      </c>
      <c r="O2274" s="991">
        <v>1</v>
      </c>
      <c r="P2274" s="991">
        <f t="shared" si="208"/>
        <v>0</v>
      </c>
      <c r="Q2274" s="856" t="s">
        <v>2489</v>
      </c>
      <c r="R2274" s="873">
        <v>3699000</v>
      </c>
      <c r="S2274" s="760">
        <f t="shared" si="207"/>
        <v>3699000</v>
      </c>
      <c r="T2274" s="797"/>
      <c r="U2274" s="960"/>
      <c r="W2274" s="686"/>
    </row>
    <row r="2275" spans="1:23" ht="21" customHeight="1">
      <c r="B2275" s="686" t="s">
        <v>2172</v>
      </c>
      <c r="C2275" s="794" t="s">
        <v>2172</v>
      </c>
      <c r="D2275" s="795" t="s">
        <v>2039</v>
      </c>
      <c r="E2275" s="796" t="s">
        <v>1832</v>
      </c>
      <c r="F2275" s="681" t="s">
        <v>1541</v>
      </c>
      <c r="G2275" s="682"/>
      <c r="H2275" s="682"/>
      <c r="I2275" s="682"/>
      <c r="J2275" s="682"/>
      <c r="K2275" s="682"/>
      <c r="L2275" s="683"/>
      <c r="M2275" s="684"/>
      <c r="N2275" s="758">
        <v>1</v>
      </c>
      <c r="O2275" s="991">
        <v>1</v>
      </c>
      <c r="P2275" s="991">
        <f t="shared" si="208"/>
        <v>0</v>
      </c>
      <c r="Q2275" s="856"/>
      <c r="R2275" s="873">
        <v>113745</v>
      </c>
      <c r="S2275" s="760">
        <f t="shared" si="207"/>
        <v>113745</v>
      </c>
      <c r="T2275" s="797"/>
      <c r="U2275" s="960"/>
      <c r="W2275" s="686"/>
    </row>
    <row r="2276" spans="1:23" ht="21" customHeight="1">
      <c r="B2276" s="686" t="s">
        <v>2172</v>
      </c>
      <c r="C2276" s="794" t="s">
        <v>2172</v>
      </c>
      <c r="D2276" s="795" t="s">
        <v>2039</v>
      </c>
      <c r="E2276" s="796" t="s">
        <v>1832</v>
      </c>
      <c r="F2276" s="681" t="s">
        <v>640</v>
      </c>
      <c r="G2276" s="682"/>
      <c r="H2276" s="682"/>
      <c r="I2276" s="682"/>
      <c r="J2276" s="682"/>
      <c r="K2276" s="682"/>
      <c r="L2276" s="683"/>
      <c r="M2276" s="684"/>
      <c r="N2276" s="758">
        <v>1</v>
      </c>
      <c r="O2276" s="991">
        <v>1</v>
      </c>
      <c r="P2276" s="991">
        <f t="shared" si="208"/>
        <v>0</v>
      </c>
      <c r="Q2276" s="856"/>
      <c r="R2276" s="873">
        <v>56872</v>
      </c>
      <c r="S2276" s="760">
        <f t="shared" si="207"/>
        <v>56872</v>
      </c>
      <c r="T2276" s="797"/>
      <c r="U2276" s="960"/>
      <c r="W2276" s="686"/>
    </row>
    <row r="2277" spans="1:23" ht="21" customHeight="1">
      <c r="B2277" s="686" t="s">
        <v>2172</v>
      </c>
      <c r="C2277" s="794" t="s">
        <v>2172</v>
      </c>
      <c r="D2277" s="795" t="s">
        <v>2039</v>
      </c>
      <c r="E2277" s="796" t="s">
        <v>1832</v>
      </c>
      <c r="F2277" s="681" t="s">
        <v>1542</v>
      </c>
      <c r="G2277" s="682"/>
      <c r="H2277" s="682"/>
      <c r="I2277" s="682"/>
      <c r="J2277" s="682"/>
      <c r="K2277" s="682"/>
      <c r="L2277" s="683"/>
      <c r="M2277" s="684"/>
      <c r="N2277" s="758">
        <v>1</v>
      </c>
      <c r="O2277" s="991">
        <v>1</v>
      </c>
      <c r="P2277" s="991">
        <f t="shared" si="208"/>
        <v>0</v>
      </c>
      <c r="Q2277" s="856"/>
      <c r="R2277" s="873">
        <v>72497</v>
      </c>
      <c r="S2277" s="760">
        <f t="shared" si="207"/>
        <v>72497</v>
      </c>
      <c r="T2277" s="797"/>
      <c r="U2277" s="960"/>
      <c r="W2277" s="686"/>
    </row>
    <row r="2278" spans="1:23" ht="21" customHeight="1">
      <c r="B2278" s="686" t="s">
        <v>2172</v>
      </c>
      <c r="C2278" s="794" t="s">
        <v>2172</v>
      </c>
      <c r="D2278" s="795" t="s">
        <v>2039</v>
      </c>
      <c r="E2278" s="796" t="s">
        <v>1951</v>
      </c>
      <c r="F2278" s="681" t="s">
        <v>1543</v>
      </c>
      <c r="G2278" s="682"/>
      <c r="H2278" s="682"/>
      <c r="I2278" s="682"/>
      <c r="J2278" s="682"/>
      <c r="K2278" s="682"/>
      <c r="L2278" s="683"/>
      <c r="M2278" s="684"/>
      <c r="N2278" s="758">
        <v>2</v>
      </c>
      <c r="O2278" s="991">
        <v>2</v>
      </c>
      <c r="P2278" s="991">
        <f t="shared" si="208"/>
        <v>0</v>
      </c>
      <c r="Q2278" s="856"/>
      <c r="R2278" s="873">
        <v>156299</v>
      </c>
      <c r="S2278" s="760">
        <f t="shared" si="207"/>
        <v>312598</v>
      </c>
      <c r="T2278" s="797"/>
      <c r="U2278" s="960"/>
      <c r="W2278" s="686"/>
    </row>
    <row r="2279" spans="1:23" ht="21" customHeight="1">
      <c r="B2279" s="686" t="s">
        <v>2172</v>
      </c>
      <c r="C2279" s="794" t="s">
        <v>2172</v>
      </c>
      <c r="D2279" s="795" t="s">
        <v>2039</v>
      </c>
      <c r="E2279" s="796" t="s">
        <v>795</v>
      </c>
      <c r="F2279" s="681">
        <v>16</v>
      </c>
      <c r="G2279" s="682" t="s">
        <v>227</v>
      </c>
      <c r="H2279" s="682">
        <v>260</v>
      </c>
      <c r="I2279" s="682" t="s">
        <v>227</v>
      </c>
      <c r="J2279" s="682"/>
      <c r="K2279" s="682"/>
      <c r="L2279" s="683">
        <v>310</v>
      </c>
      <c r="M2279" s="684"/>
      <c r="N2279" s="758">
        <v>2</v>
      </c>
      <c r="O2279" s="991">
        <v>2</v>
      </c>
      <c r="P2279" s="991">
        <f t="shared" si="208"/>
        <v>0</v>
      </c>
      <c r="Q2279" s="856"/>
      <c r="R2279" s="873">
        <v>12063</v>
      </c>
      <c r="S2279" s="760">
        <f t="shared" si="207"/>
        <v>24126</v>
      </c>
      <c r="T2279" s="797"/>
      <c r="U2279" s="960"/>
      <c r="W2279" s="686"/>
    </row>
    <row r="2280" spans="1:23" ht="21" customHeight="1">
      <c r="B2280" s="686" t="s">
        <v>2172</v>
      </c>
      <c r="C2280" s="794" t="s">
        <v>2172</v>
      </c>
      <c r="D2280" s="795" t="s">
        <v>2039</v>
      </c>
      <c r="E2280" s="796" t="s">
        <v>797</v>
      </c>
      <c r="F2280" s="681">
        <v>50</v>
      </c>
      <c r="G2280" s="682"/>
      <c r="H2280" s="682"/>
      <c r="I2280" s="682"/>
      <c r="J2280" s="682"/>
      <c r="K2280" s="682"/>
      <c r="L2280" s="683">
        <v>416</v>
      </c>
      <c r="M2280" s="684"/>
      <c r="N2280" s="758">
        <v>1</v>
      </c>
      <c r="O2280" s="991">
        <v>1</v>
      </c>
      <c r="P2280" s="991">
        <f t="shared" si="208"/>
        <v>0</v>
      </c>
      <c r="Q2280" s="856"/>
      <c r="R2280" s="873">
        <v>12646</v>
      </c>
      <c r="S2280" s="760">
        <f t="shared" si="207"/>
        <v>12646</v>
      </c>
      <c r="T2280" s="797"/>
      <c r="U2280" s="960"/>
      <c r="W2280" s="686"/>
    </row>
    <row r="2281" spans="1:23" ht="21" customHeight="1">
      <c r="B2281" s="686" t="s">
        <v>2172</v>
      </c>
      <c r="C2281" s="794" t="s">
        <v>2172</v>
      </c>
      <c r="D2281" s="795" t="s">
        <v>2039</v>
      </c>
      <c r="E2281" s="796" t="s">
        <v>797</v>
      </c>
      <c r="F2281" s="681">
        <v>30</v>
      </c>
      <c r="G2281" s="682"/>
      <c r="H2281" s="682"/>
      <c r="I2281" s="682"/>
      <c r="J2281" s="682"/>
      <c r="K2281" s="682"/>
      <c r="L2281" s="683">
        <v>190</v>
      </c>
      <c r="M2281" s="684"/>
      <c r="N2281" s="758">
        <v>1</v>
      </c>
      <c r="O2281" s="991">
        <v>1</v>
      </c>
      <c r="P2281" s="991">
        <f t="shared" si="208"/>
        <v>0</v>
      </c>
      <c r="Q2281" s="856"/>
      <c r="R2281" s="873">
        <v>2082</v>
      </c>
      <c r="S2281" s="760">
        <f t="shared" si="207"/>
        <v>2082</v>
      </c>
      <c r="T2281" s="797"/>
      <c r="U2281" s="960"/>
      <c r="W2281" s="686"/>
    </row>
    <row r="2282" spans="1:23" ht="21" customHeight="1">
      <c r="B2282" s="686" t="s">
        <v>2172</v>
      </c>
      <c r="C2282" s="794" t="s">
        <v>2172</v>
      </c>
      <c r="D2282" s="795" t="s">
        <v>2173</v>
      </c>
      <c r="E2282" s="796" t="s">
        <v>795</v>
      </c>
      <c r="F2282" s="681">
        <v>16</v>
      </c>
      <c r="G2282" s="682" t="s">
        <v>227</v>
      </c>
      <c r="H2282" s="682">
        <v>170</v>
      </c>
      <c r="I2282" s="682" t="s">
        <v>227</v>
      </c>
      <c r="J2282" s="682"/>
      <c r="K2282" s="682"/>
      <c r="L2282" s="683">
        <v>170</v>
      </c>
      <c r="M2282" s="684"/>
      <c r="N2282" s="758">
        <v>1</v>
      </c>
      <c r="O2282" s="991">
        <v>1</v>
      </c>
      <c r="P2282" s="991">
        <f t="shared" si="208"/>
        <v>0</v>
      </c>
      <c r="Q2282" s="856"/>
      <c r="R2282" s="873">
        <v>4325</v>
      </c>
      <c r="S2282" s="760">
        <f t="shared" si="207"/>
        <v>4325</v>
      </c>
      <c r="T2282" s="797"/>
      <c r="U2282" s="960"/>
      <c r="W2282" s="686"/>
    </row>
    <row r="2283" spans="1:23" ht="21" customHeight="1">
      <c r="B2283" s="686" t="s">
        <v>2172</v>
      </c>
      <c r="C2283" s="794" t="s">
        <v>2172</v>
      </c>
      <c r="D2283" s="795" t="s">
        <v>2173</v>
      </c>
      <c r="E2283" s="796" t="s">
        <v>797</v>
      </c>
      <c r="F2283" s="681">
        <v>90</v>
      </c>
      <c r="G2283" s="682"/>
      <c r="H2283" s="682"/>
      <c r="I2283" s="682"/>
      <c r="J2283" s="682"/>
      <c r="K2283" s="682"/>
      <c r="L2283" s="683">
        <v>85</v>
      </c>
      <c r="M2283" s="684"/>
      <c r="N2283" s="758">
        <v>1</v>
      </c>
      <c r="O2283" s="991">
        <v>1</v>
      </c>
      <c r="P2283" s="991">
        <f t="shared" si="208"/>
        <v>0</v>
      </c>
      <c r="Q2283" s="856"/>
      <c r="R2283" s="873">
        <v>8372</v>
      </c>
      <c r="S2283" s="760">
        <f t="shared" si="207"/>
        <v>8372</v>
      </c>
      <c r="T2283" s="797"/>
      <c r="U2283" s="960"/>
      <c r="W2283" s="686"/>
    </row>
    <row r="2284" spans="1:23" ht="21" customHeight="1">
      <c r="A2284" s="686" t="s">
        <v>1314</v>
      </c>
      <c r="B2284" s="686" t="s">
        <v>2172</v>
      </c>
      <c r="C2284" s="794" t="s">
        <v>2172</v>
      </c>
      <c r="D2284" s="795" t="s">
        <v>2173</v>
      </c>
      <c r="E2284" s="796" t="s">
        <v>798</v>
      </c>
      <c r="F2284" s="681" t="s">
        <v>330</v>
      </c>
      <c r="G2284" s="682" t="s">
        <v>227</v>
      </c>
      <c r="H2284" s="682" t="s">
        <v>334</v>
      </c>
      <c r="I2284" s="682"/>
      <c r="J2284" s="682"/>
      <c r="K2284" s="682"/>
      <c r="L2284" s="683"/>
      <c r="M2284" s="684"/>
      <c r="N2284" s="758">
        <v>7</v>
      </c>
      <c r="O2284" s="991">
        <v>7</v>
      </c>
      <c r="P2284" s="991">
        <f t="shared" si="208"/>
        <v>0</v>
      </c>
      <c r="Q2284" s="762"/>
      <c r="R2284" s="873">
        <v>151.80000000000001</v>
      </c>
      <c r="S2284" s="760">
        <f t="shared" si="207"/>
        <v>1062.6000000000001</v>
      </c>
      <c r="T2284" s="797"/>
      <c r="U2284" s="960"/>
      <c r="W2284" s="686"/>
    </row>
    <row r="2285" spans="1:23" ht="21" customHeight="1">
      <c r="A2285" s="686" t="s">
        <v>1233</v>
      </c>
      <c r="B2285" s="686" t="s">
        <v>2172</v>
      </c>
      <c r="C2285" s="794" t="s">
        <v>2172</v>
      </c>
      <c r="D2285" s="795" t="s">
        <v>2173</v>
      </c>
      <c r="E2285" s="796" t="s">
        <v>800</v>
      </c>
      <c r="F2285" s="681" t="s">
        <v>330</v>
      </c>
      <c r="G2285" s="682"/>
      <c r="H2285" s="682"/>
      <c r="I2285" s="682"/>
      <c r="J2285" s="682"/>
      <c r="K2285" s="682"/>
      <c r="L2285" s="683"/>
      <c r="M2285" s="684"/>
      <c r="N2285" s="758">
        <f>N2284</f>
        <v>7</v>
      </c>
      <c r="O2285" s="991">
        <v>7</v>
      </c>
      <c r="P2285" s="991">
        <f t="shared" si="208"/>
        <v>0</v>
      </c>
      <c r="Q2285" s="762"/>
      <c r="R2285" s="873">
        <v>14</v>
      </c>
      <c r="S2285" s="760">
        <f t="shared" si="207"/>
        <v>98</v>
      </c>
      <c r="T2285" s="797"/>
      <c r="U2285" s="960"/>
      <c r="W2285" s="686"/>
    </row>
    <row r="2286" spans="1:23" ht="21" customHeight="1">
      <c r="A2286" s="686" t="s">
        <v>1326</v>
      </c>
      <c r="B2286" s="686" t="s">
        <v>2172</v>
      </c>
      <c r="C2286" s="794" t="s">
        <v>2172</v>
      </c>
      <c r="D2286" s="795" t="s">
        <v>2173</v>
      </c>
      <c r="E2286" s="796" t="s">
        <v>801</v>
      </c>
      <c r="F2286" s="681" t="s">
        <v>330</v>
      </c>
      <c r="G2286" s="682"/>
      <c r="H2286" s="682"/>
      <c r="I2286" s="682"/>
      <c r="J2286" s="682"/>
      <c r="K2286" s="682"/>
      <c r="L2286" s="683"/>
      <c r="M2286" s="684"/>
      <c r="N2286" s="758">
        <f>N2284</f>
        <v>7</v>
      </c>
      <c r="O2286" s="991">
        <v>7</v>
      </c>
      <c r="P2286" s="991">
        <f t="shared" si="208"/>
        <v>0</v>
      </c>
      <c r="Q2286" s="762"/>
      <c r="R2286" s="873">
        <v>22.9</v>
      </c>
      <c r="S2286" s="760">
        <f t="shared" si="207"/>
        <v>160.29999999999998</v>
      </c>
      <c r="T2286" s="797"/>
      <c r="U2286" s="960"/>
      <c r="W2286" s="686"/>
    </row>
    <row r="2287" spans="1:23" ht="21" customHeight="1">
      <c r="B2287" s="686" t="s">
        <v>2172</v>
      </c>
      <c r="C2287" s="794" t="s">
        <v>2172</v>
      </c>
      <c r="D2287" s="795" t="s">
        <v>2173</v>
      </c>
      <c r="E2287" s="796" t="s">
        <v>1727</v>
      </c>
      <c r="F2287" s="681">
        <v>15</v>
      </c>
      <c r="G2287" s="682"/>
      <c r="H2287" s="682">
        <v>10</v>
      </c>
      <c r="I2287" s="682"/>
      <c r="J2287" s="682"/>
      <c r="K2287" s="682"/>
      <c r="L2287" s="683">
        <v>50</v>
      </c>
      <c r="M2287" s="684"/>
      <c r="N2287" s="758">
        <v>1</v>
      </c>
      <c r="O2287" s="991">
        <v>1</v>
      </c>
      <c r="P2287" s="991">
        <f t="shared" si="208"/>
        <v>0</v>
      </c>
      <c r="Q2287" s="856"/>
      <c r="R2287" s="873">
        <v>1231</v>
      </c>
      <c r="S2287" s="760">
        <f t="shared" si="207"/>
        <v>1231</v>
      </c>
      <c r="T2287" s="797"/>
      <c r="U2287" s="960"/>
      <c r="W2287" s="686"/>
    </row>
    <row r="2288" spans="1:23" ht="21" customHeight="1">
      <c r="B2288" s="686" t="s">
        <v>2172</v>
      </c>
      <c r="C2288" s="794" t="s">
        <v>2172</v>
      </c>
      <c r="D2288" s="795" t="s">
        <v>2173</v>
      </c>
      <c r="E2288" s="796" t="s">
        <v>807</v>
      </c>
      <c r="F2288" s="681" t="s">
        <v>330</v>
      </c>
      <c r="G2288" s="682"/>
      <c r="H2288" s="682"/>
      <c r="I2288" s="682"/>
      <c r="J2288" s="682"/>
      <c r="K2288" s="682"/>
      <c r="L2288" s="683">
        <v>15</v>
      </c>
      <c r="M2288" s="684"/>
      <c r="N2288" s="758">
        <v>2</v>
      </c>
      <c r="O2288" s="991">
        <v>2</v>
      </c>
      <c r="P2288" s="991">
        <f t="shared" si="208"/>
        <v>0</v>
      </c>
      <c r="Q2288" s="856"/>
      <c r="R2288" s="873">
        <v>54</v>
      </c>
      <c r="S2288" s="760">
        <f t="shared" si="207"/>
        <v>108</v>
      </c>
      <c r="T2288" s="797"/>
      <c r="U2288" s="960"/>
      <c r="W2288" s="686"/>
    </row>
    <row r="2289" spans="1:23" ht="21" customHeight="1">
      <c r="A2289" s="686" t="s">
        <v>1264</v>
      </c>
      <c r="B2289" s="686" t="s">
        <v>2172</v>
      </c>
      <c r="C2289" s="794" t="s">
        <v>2172</v>
      </c>
      <c r="D2289" s="795" t="s">
        <v>2174</v>
      </c>
      <c r="E2289" s="796" t="s">
        <v>795</v>
      </c>
      <c r="F2289" s="681">
        <v>12</v>
      </c>
      <c r="G2289" s="682" t="s">
        <v>227</v>
      </c>
      <c r="H2289" s="682">
        <v>120</v>
      </c>
      <c r="I2289" s="682" t="s">
        <v>227</v>
      </c>
      <c r="J2289" s="682"/>
      <c r="K2289" s="682"/>
      <c r="L2289" s="683">
        <v>290</v>
      </c>
      <c r="M2289" s="684"/>
      <c r="N2289" s="758">
        <v>1</v>
      </c>
      <c r="O2289" s="991">
        <v>1</v>
      </c>
      <c r="P2289" s="991">
        <f t="shared" si="208"/>
        <v>0</v>
      </c>
      <c r="Q2289" s="759">
        <f>F2289*H2289*L2289*0.00000785*N2289</f>
        <v>3.2781599999999997</v>
      </c>
      <c r="R2289" s="873">
        <v>960</v>
      </c>
      <c r="S2289" s="760">
        <f>Q2289*R2289</f>
        <v>3147.0335999999998</v>
      </c>
      <c r="T2289" s="797"/>
      <c r="U2289" s="960"/>
      <c r="W2289" s="686"/>
    </row>
    <row r="2290" spans="1:23" ht="21" customHeight="1">
      <c r="A2290" s="686" t="s">
        <v>1308</v>
      </c>
      <c r="B2290" s="686" t="s">
        <v>2172</v>
      </c>
      <c r="C2290" s="794" t="s">
        <v>2172</v>
      </c>
      <c r="D2290" s="795" t="s">
        <v>2174</v>
      </c>
      <c r="E2290" s="796" t="s">
        <v>797</v>
      </c>
      <c r="F2290" s="681">
        <v>40</v>
      </c>
      <c r="G2290" s="682"/>
      <c r="H2290" s="682"/>
      <c r="I2290" s="682"/>
      <c r="J2290" s="682"/>
      <c r="K2290" s="682"/>
      <c r="L2290" s="683">
        <v>75</v>
      </c>
      <c r="M2290" s="684"/>
      <c r="N2290" s="758">
        <v>2</v>
      </c>
      <c r="O2290" s="991">
        <v>2</v>
      </c>
      <c r="P2290" s="991">
        <f t="shared" si="208"/>
        <v>0</v>
      </c>
      <c r="Q2290" s="759">
        <f>3.14156295*(F2290/2)^2*L2290*0.00000785*N2290</f>
        <v>1.4796761494499999</v>
      </c>
      <c r="R2290" s="873">
        <v>990</v>
      </c>
      <c r="S2290" s="760">
        <f>Q2290*R2290</f>
        <v>1464.8793879554999</v>
      </c>
      <c r="T2290" s="797"/>
      <c r="U2290" s="960"/>
      <c r="W2290" s="686"/>
    </row>
    <row r="2291" spans="1:23" ht="21" customHeight="1">
      <c r="A2291" s="686" t="s">
        <v>1264</v>
      </c>
      <c r="B2291" s="686" t="s">
        <v>2172</v>
      </c>
      <c r="C2291" s="794" t="s">
        <v>2172</v>
      </c>
      <c r="D2291" s="795" t="s">
        <v>2174</v>
      </c>
      <c r="E2291" s="796" t="s">
        <v>795</v>
      </c>
      <c r="F2291" s="681">
        <v>12</v>
      </c>
      <c r="G2291" s="682" t="s">
        <v>227</v>
      </c>
      <c r="H2291" s="682">
        <v>140</v>
      </c>
      <c r="I2291" s="682" t="s">
        <v>227</v>
      </c>
      <c r="J2291" s="682"/>
      <c r="K2291" s="682"/>
      <c r="L2291" s="683">
        <v>320</v>
      </c>
      <c r="M2291" s="684"/>
      <c r="N2291" s="758">
        <v>1</v>
      </c>
      <c r="O2291" s="991">
        <v>1</v>
      </c>
      <c r="P2291" s="991">
        <f t="shared" si="208"/>
        <v>0</v>
      </c>
      <c r="Q2291" s="759">
        <f>F2291*H2291*L2291*0.00000785*N2291</f>
        <v>4.2201599999999999</v>
      </c>
      <c r="R2291" s="873">
        <v>960</v>
      </c>
      <c r="S2291" s="760">
        <f>Q2291*R2291</f>
        <v>4051.3535999999999</v>
      </c>
      <c r="T2291" s="797"/>
      <c r="U2291" s="960"/>
      <c r="W2291" s="686"/>
    </row>
    <row r="2292" spans="1:23" ht="21" customHeight="1">
      <c r="A2292" s="686" t="s">
        <v>1308</v>
      </c>
      <c r="B2292" s="686" t="s">
        <v>2172</v>
      </c>
      <c r="C2292" s="794" t="s">
        <v>2172</v>
      </c>
      <c r="D2292" s="795" t="s">
        <v>2174</v>
      </c>
      <c r="E2292" s="796" t="s">
        <v>797</v>
      </c>
      <c r="F2292" s="681">
        <v>40</v>
      </c>
      <c r="G2292" s="682"/>
      <c r="H2292" s="682"/>
      <c r="I2292" s="682"/>
      <c r="J2292" s="682"/>
      <c r="K2292" s="682"/>
      <c r="L2292" s="683">
        <v>75</v>
      </c>
      <c r="M2292" s="684"/>
      <c r="N2292" s="758">
        <v>2</v>
      </c>
      <c r="O2292" s="991">
        <v>2</v>
      </c>
      <c r="P2292" s="991">
        <f t="shared" si="208"/>
        <v>0</v>
      </c>
      <c r="Q2292" s="759">
        <f>3.14156295*(F2292/2)^2*L2292*0.00000785*N2292</f>
        <v>1.4796761494499999</v>
      </c>
      <c r="R2292" s="873">
        <v>990</v>
      </c>
      <c r="S2292" s="760">
        <f>Q2292*R2292</f>
        <v>1464.8793879554999</v>
      </c>
      <c r="T2292" s="797"/>
      <c r="U2292" s="960"/>
      <c r="W2292" s="686"/>
    </row>
    <row r="2293" spans="1:23" ht="21" customHeight="1">
      <c r="A2293" s="686" t="s">
        <v>1314</v>
      </c>
      <c r="B2293" s="686" t="s">
        <v>2172</v>
      </c>
      <c r="C2293" s="794" t="s">
        <v>2172</v>
      </c>
      <c r="D2293" s="795" t="s">
        <v>2174</v>
      </c>
      <c r="E2293" s="796" t="s">
        <v>798</v>
      </c>
      <c r="F2293" s="681" t="s">
        <v>330</v>
      </c>
      <c r="G2293" s="682" t="s">
        <v>227</v>
      </c>
      <c r="H2293" s="682" t="s">
        <v>334</v>
      </c>
      <c r="I2293" s="682"/>
      <c r="J2293" s="682"/>
      <c r="K2293" s="682"/>
      <c r="L2293" s="683"/>
      <c r="M2293" s="684"/>
      <c r="N2293" s="758">
        <v>10</v>
      </c>
      <c r="O2293" s="991">
        <v>10</v>
      </c>
      <c r="P2293" s="991">
        <f t="shared" si="208"/>
        <v>0</v>
      </c>
      <c r="Q2293" s="762"/>
      <c r="R2293" s="873">
        <v>151.80000000000001</v>
      </c>
      <c r="S2293" s="760">
        <f t="shared" ref="S2293:S2298" si="209">N2293*R2293</f>
        <v>1518</v>
      </c>
      <c r="T2293" s="797"/>
      <c r="U2293" s="960"/>
      <c r="W2293" s="686"/>
    </row>
    <row r="2294" spans="1:23" ht="21" customHeight="1">
      <c r="A2294" s="686" t="s">
        <v>1233</v>
      </c>
      <c r="B2294" s="686" t="s">
        <v>2172</v>
      </c>
      <c r="C2294" s="794" t="s">
        <v>2172</v>
      </c>
      <c r="D2294" s="795" t="s">
        <v>2174</v>
      </c>
      <c r="E2294" s="796" t="s">
        <v>800</v>
      </c>
      <c r="F2294" s="681" t="s">
        <v>330</v>
      </c>
      <c r="G2294" s="682"/>
      <c r="H2294" s="682"/>
      <c r="I2294" s="682"/>
      <c r="J2294" s="682"/>
      <c r="K2294" s="682"/>
      <c r="L2294" s="683"/>
      <c r="M2294" s="684"/>
      <c r="N2294" s="758">
        <f>N2293</f>
        <v>10</v>
      </c>
      <c r="O2294" s="991">
        <v>10</v>
      </c>
      <c r="P2294" s="991">
        <f t="shared" si="208"/>
        <v>0</v>
      </c>
      <c r="Q2294" s="762"/>
      <c r="R2294" s="873">
        <v>14</v>
      </c>
      <c r="S2294" s="760">
        <f t="shared" si="209"/>
        <v>140</v>
      </c>
      <c r="T2294" s="797"/>
      <c r="U2294" s="960"/>
      <c r="W2294" s="686"/>
    </row>
    <row r="2295" spans="1:23" ht="21" customHeight="1">
      <c r="A2295" s="686" t="s">
        <v>1326</v>
      </c>
      <c r="B2295" s="686" t="s">
        <v>2172</v>
      </c>
      <c r="C2295" s="794" t="s">
        <v>2172</v>
      </c>
      <c r="D2295" s="795" t="s">
        <v>2174</v>
      </c>
      <c r="E2295" s="796" t="s">
        <v>801</v>
      </c>
      <c r="F2295" s="681" t="s">
        <v>330</v>
      </c>
      <c r="G2295" s="682"/>
      <c r="H2295" s="682"/>
      <c r="I2295" s="682"/>
      <c r="J2295" s="682"/>
      <c r="K2295" s="682"/>
      <c r="L2295" s="683"/>
      <c r="M2295" s="684"/>
      <c r="N2295" s="758">
        <f>N2293</f>
        <v>10</v>
      </c>
      <c r="O2295" s="991">
        <v>10</v>
      </c>
      <c r="P2295" s="991">
        <f t="shared" si="208"/>
        <v>0</v>
      </c>
      <c r="Q2295" s="762"/>
      <c r="R2295" s="873">
        <v>22.9</v>
      </c>
      <c r="S2295" s="760">
        <f t="shared" si="209"/>
        <v>229</v>
      </c>
      <c r="T2295" s="797"/>
      <c r="U2295" s="960"/>
      <c r="W2295" s="686"/>
    </row>
    <row r="2296" spans="1:23" ht="21" customHeight="1">
      <c r="B2296" s="686" t="s">
        <v>2172</v>
      </c>
      <c r="C2296" s="794" t="s">
        <v>2172</v>
      </c>
      <c r="D2296" s="795" t="s">
        <v>2174</v>
      </c>
      <c r="E2296" s="796" t="s">
        <v>1832</v>
      </c>
      <c r="F2296" s="681" t="s">
        <v>1714</v>
      </c>
      <c r="G2296" s="682"/>
      <c r="H2296" s="682"/>
      <c r="I2296" s="682"/>
      <c r="J2296" s="682"/>
      <c r="K2296" s="682"/>
      <c r="L2296" s="683"/>
      <c r="M2296" s="684"/>
      <c r="N2296" s="758">
        <v>4</v>
      </c>
      <c r="O2296" s="991">
        <v>4</v>
      </c>
      <c r="P2296" s="991">
        <f t="shared" si="208"/>
        <v>0</v>
      </c>
      <c r="Q2296" s="856" t="s">
        <v>806</v>
      </c>
      <c r="R2296" s="873">
        <v>18120</v>
      </c>
      <c r="S2296" s="760">
        <f t="shared" si="209"/>
        <v>72480</v>
      </c>
      <c r="T2296" s="797"/>
      <c r="U2296" s="960"/>
      <c r="W2296" s="686"/>
    </row>
    <row r="2297" spans="1:23" ht="21" customHeight="1">
      <c r="A2297" s="686" t="s">
        <v>1305</v>
      </c>
      <c r="B2297" s="686" t="s">
        <v>2172</v>
      </c>
      <c r="C2297" s="794" t="s">
        <v>2172</v>
      </c>
      <c r="D2297" s="795" t="s">
        <v>2174</v>
      </c>
      <c r="E2297" s="796" t="s">
        <v>802</v>
      </c>
      <c r="F2297" s="681">
        <v>6205</v>
      </c>
      <c r="G2297" s="682"/>
      <c r="H2297" s="682"/>
      <c r="I2297" s="682"/>
      <c r="J2297" s="682"/>
      <c r="K2297" s="682"/>
      <c r="L2297" s="683"/>
      <c r="M2297" s="684"/>
      <c r="N2297" s="758">
        <v>4</v>
      </c>
      <c r="O2297" s="991">
        <v>4</v>
      </c>
      <c r="P2297" s="991">
        <f t="shared" si="208"/>
        <v>0</v>
      </c>
      <c r="Q2297" s="762"/>
      <c r="R2297" s="873">
        <v>2960</v>
      </c>
      <c r="S2297" s="760">
        <f t="shared" si="209"/>
        <v>11840</v>
      </c>
      <c r="T2297" s="797"/>
      <c r="U2297" s="960"/>
      <c r="W2297" s="686"/>
    </row>
    <row r="2298" spans="1:23" ht="21" customHeight="1">
      <c r="B2298" s="686" t="s">
        <v>2172</v>
      </c>
      <c r="C2298" s="794" t="s">
        <v>2172</v>
      </c>
      <c r="D2298" s="795" t="s">
        <v>2174</v>
      </c>
      <c r="E2298" s="796" t="s">
        <v>815</v>
      </c>
      <c r="F2298" s="681" t="s">
        <v>365</v>
      </c>
      <c r="G2298" s="682"/>
      <c r="H2298" s="682"/>
      <c r="I2298" s="682"/>
      <c r="J2298" s="682"/>
      <c r="K2298" s="682"/>
      <c r="L2298" s="683"/>
      <c r="M2298" s="684"/>
      <c r="N2298" s="758">
        <v>4</v>
      </c>
      <c r="O2298" s="991">
        <v>4</v>
      </c>
      <c r="P2298" s="991">
        <f t="shared" si="208"/>
        <v>0</v>
      </c>
      <c r="Q2298" s="762"/>
      <c r="R2298" s="873">
        <v>187</v>
      </c>
      <c r="S2298" s="760">
        <f t="shared" si="209"/>
        <v>748</v>
      </c>
      <c r="T2298" s="797"/>
      <c r="U2298" s="960"/>
      <c r="W2298" s="686"/>
    </row>
    <row r="2299" spans="1:23" ht="21" customHeight="1">
      <c r="A2299" s="686" t="s">
        <v>1419</v>
      </c>
      <c r="B2299" s="686" t="s">
        <v>2172</v>
      </c>
      <c r="C2299" s="794" t="s">
        <v>2172</v>
      </c>
      <c r="D2299" s="795" t="s">
        <v>2174</v>
      </c>
      <c r="E2299" s="796" t="s">
        <v>826</v>
      </c>
      <c r="F2299" s="681" t="s">
        <v>391</v>
      </c>
      <c r="G2299" s="682"/>
      <c r="H2299" s="682"/>
      <c r="I2299" s="682"/>
      <c r="J2299" s="682"/>
      <c r="K2299" s="682"/>
      <c r="L2299" s="683">
        <v>5000</v>
      </c>
      <c r="M2299" s="684"/>
      <c r="N2299" s="758">
        <v>1</v>
      </c>
      <c r="O2299" s="991">
        <v>1</v>
      </c>
      <c r="P2299" s="991">
        <f t="shared" si="208"/>
        <v>0</v>
      </c>
      <c r="Q2299" s="762"/>
      <c r="R2299" s="873">
        <v>6660</v>
      </c>
      <c r="S2299" s="760">
        <f>L2299*(R2299/304.8)*N2299</f>
        <v>109251.96850393699</v>
      </c>
      <c r="T2299" s="797"/>
      <c r="U2299" s="960"/>
      <c r="W2299" s="686"/>
    </row>
    <row r="2300" spans="1:23" ht="21" customHeight="1">
      <c r="A2300" s="686" t="s">
        <v>1264</v>
      </c>
      <c r="B2300" s="686" t="s">
        <v>2172</v>
      </c>
      <c r="C2300" s="794" t="s">
        <v>2172</v>
      </c>
      <c r="D2300" s="795" t="s">
        <v>2175</v>
      </c>
      <c r="E2300" s="796" t="s">
        <v>795</v>
      </c>
      <c r="F2300" s="681">
        <v>12</v>
      </c>
      <c r="G2300" s="682" t="s">
        <v>227</v>
      </c>
      <c r="H2300" s="682">
        <v>120</v>
      </c>
      <c r="I2300" s="682" t="s">
        <v>227</v>
      </c>
      <c r="J2300" s="682"/>
      <c r="K2300" s="682"/>
      <c r="L2300" s="683">
        <v>225</v>
      </c>
      <c r="M2300" s="684"/>
      <c r="N2300" s="758">
        <v>1</v>
      </c>
      <c r="O2300" s="991">
        <v>1</v>
      </c>
      <c r="P2300" s="991">
        <f t="shared" si="208"/>
        <v>0</v>
      </c>
      <c r="Q2300" s="759">
        <f>F2300*H2300*L2300*0.00000785*N2300</f>
        <v>2.5433999999999997</v>
      </c>
      <c r="R2300" s="873">
        <v>960</v>
      </c>
      <c r="S2300" s="760">
        <f>Q2300*R2300</f>
        <v>2441.6639999999998</v>
      </c>
      <c r="T2300" s="797"/>
      <c r="U2300" s="960"/>
      <c r="W2300" s="686"/>
    </row>
    <row r="2301" spans="1:23" ht="21" customHeight="1">
      <c r="A2301" s="686" t="s">
        <v>1308</v>
      </c>
      <c r="B2301" s="686" t="s">
        <v>2172</v>
      </c>
      <c r="C2301" s="794" t="s">
        <v>2172</v>
      </c>
      <c r="D2301" s="795" t="s">
        <v>2175</v>
      </c>
      <c r="E2301" s="796" t="s">
        <v>797</v>
      </c>
      <c r="F2301" s="681">
        <v>40</v>
      </c>
      <c r="G2301" s="682"/>
      <c r="H2301" s="682"/>
      <c r="I2301" s="682"/>
      <c r="J2301" s="682"/>
      <c r="K2301" s="682"/>
      <c r="L2301" s="683">
        <v>75</v>
      </c>
      <c r="M2301" s="684"/>
      <c r="N2301" s="758">
        <v>2</v>
      </c>
      <c r="O2301" s="991">
        <v>2</v>
      </c>
      <c r="P2301" s="991">
        <f t="shared" si="208"/>
        <v>0</v>
      </c>
      <c r="Q2301" s="759">
        <f>3.14156295*(F2301/2)^2*L2301*0.00000785*N2301</f>
        <v>1.4796761494499999</v>
      </c>
      <c r="R2301" s="873">
        <v>990</v>
      </c>
      <c r="S2301" s="760">
        <f>Q2301*R2301</f>
        <v>1464.8793879554999</v>
      </c>
      <c r="T2301" s="797"/>
      <c r="U2301" s="960"/>
      <c r="W2301" s="686"/>
    </row>
    <row r="2302" spans="1:23" ht="21" customHeight="1">
      <c r="A2302" s="686" t="s">
        <v>1264</v>
      </c>
      <c r="B2302" s="686" t="s">
        <v>2172</v>
      </c>
      <c r="C2302" s="794" t="s">
        <v>2172</v>
      </c>
      <c r="D2302" s="795" t="s">
        <v>2175</v>
      </c>
      <c r="E2302" s="796" t="s">
        <v>795</v>
      </c>
      <c r="F2302" s="681">
        <v>12</v>
      </c>
      <c r="G2302" s="682" t="s">
        <v>227</v>
      </c>
      <c r="H2302" s="682">
        <v>140</v>
      </c>
      <c r="I2302" s="682" t="s">
        <v>227</v>
      </c>
      <c r="J2302" s="682"/>
      <c r="K2302" s="682"/>
      <c r="L2302" s="683">
        <v>290</v>
      </c>
      <c r="M2302" s="684"/>
      <c r="N2302" s="758">
        <v>1</v>
      </c>
      <c r="O2302" s="991">
        <v>1</v>
      </c>
      <c r="P2302" s="991">
        <f t="shared" si="208"/>
        <v>0</v>
      </c>
      <c r="Q2302" s="759">
        <f>F2302*H2302*L2302*0.00000785*N2302</f>
        <v>3.8245199999999997</v>
      </c>
      <c r="R2302" s="873">
        <v>960</v>
      </c>
      <c r="S2302" s="760">
        <f>Q2302*R2302</f>
        <v>3671.5391999999997</v>
      </c>
      <c r="T2302" s="797"/>
      <c r="U2302" s="960"/>
      <c r="W2302" s="686"/>
    </row>
    <row r="2303" spans="1:23" ht="21" customHeight="1">
      <c r="A2303" s="686" t="s">
        <v>1308</v>
      </c>
      <c r="B2303" s="686" t="s">
        <v>2172</v>
      </c>
      <c r="C2303" s="794" t="s">
        <v>2172</v>
      </c>
      <c r="D2303" s="795" t="s">
        <v>2175</v>
      </c>
      <c r="E2303" s="796" t="s">
        <v>797</v>
      </c>
      <c r="F2303" s="681">
        <v>40</v>
      </c>
      <c r="G2303" s="682"/>
      <c r="H2303" s="682"/>
      <c r="I2303" s="682"/>
      <c r="J2303" s="682"/>
      <c r="K2303" s="682"/>
      <c r="L2303" s="683">
        <v>75</v>
      </c>
      <c r="M2303" s="684"/>
      <c r="N2303" s="758">
        <v>2</v>
      </c>
      <c r="O2303" s="991">
        <v>2</v>
      </c>
      <c r="P2303" s="991">
        <f t="shared" si="208"/>
        <v>0</v>
      </c>
      <c r="Q2303" s="759">
        <f>3.14156295*(F2303/2)^2*L2303*0.00000785*N2303</f>
        <v>1.4796761494499999</v>
      </c>
      <c r="R2303" s="873">
        <v>990</v>
      </c>
      <c r="S2303" s="760">
        <f>Q2303*R2303</f>
        <v>1464.8793879554999</v>
      </c>
      <c r="T2303" s="797"/>
      <c r="U2303" s="960"/>
      <c r="W2303" s="686"/>
    </row>
    <row r="2304" spans="1:23" ht="21" customHeight="1">
      <c r="A2304" s="686" t="s">
        <v>1314</v>
      </c>
      <c r="B2304" s="686" t="s">
        <v>2172</v>
      </c>
      <c r="C2304" s="794" t="s">
        <v>2172</v>
      </c>
      <c r="D2304" s="795" t="s">
        <v>2175</v>
      </c>
      <c r="E2304" s="796" t="s">
        <v>798</v>
      </c>
      <c r="F2304" s="681" t="s">
        <v>330</v>
      </c>
      <c r="G2304" s="682" t="s">
        <v>227</v>
      </c>
      <c r="H2304" s="682" t="s">
        <v>334</v>
      </c>
      <c r="I2304" s="682"/>
      <c r="J2304" s="682"/>
      <c r="K2304" s="682"/>
      <c r="L2304" s="683"/>
      <c r="M2304" s="684"/>
      <c r="N2304" s="758">
        <v>10</v>
      </c>
      <c r="O2304" s="991">
        <v>10</v>
      </c>
      <c r="P2304" s="991">
        <f t="shared" si="208"/>
        <v>0</v>
      </c>
      <c r="Q2304" s="762"/>
      <c r="R2304" s="873">
        <v>151.80000000000001</v>
      </c>
      <c r="S2304" s="760">
        <f t="shared" ref="S2304:S2309" si="210">N2304*R2304</f>
        <v>1518</v>
      </c>
      <c r="T2304" s="797"/>
      <c r="U2304" s="960"/>
      <c r="W2304" s="686"/>
    </row>
    <row r="2305" spans="1:23" ht="21" customHeight="1">
      <c r="A2305" s="686" t="s">
        <v>1233</v>
      </c>
      <c r="B2305" s="686" t="s">
        <v>2172</v>
      </c>
      <c r="C2305" s="794" t="s">
        <v>2172</v>
      </c>
      <c r="D2305" s="795" t="s">
        <v>2175</v>
      </c>
      <c r="E2305" s="796" t="s">
        <v>800</v>
      </c>
      <c r="F2305" s="681" t="s">
        <v>330</v>
      </c>
      <c r="G2305" s="682"/>
      <c r="H2305" s="682"/>
      <c r="I2305" s="682"/>
      <c r="J2305" s="682"/>
      <c r="K2305" s="682"/>
      <c r="L2305" s="683"/>
      <c r="M2305" s="684"/>
      <c r="N2305" s="758">
        <f>N2304</f>
        <v>10</v>
      </c>
      <c r="O2305" s="991">
        <v>10</v>
      </c>
      <c r="P2305" s="991">
        <f t="shared" si="208"/>
        <v>0</v>
      </c>
      <c r="Q2305" s="762"/>
      <c r="R2305" s="873">
        <v>14</v>
      </c>
      <c r="S2305" s="760">
        <f t="shared" si="210"/>
        <v>140</v>
      </c>
      <c r="T2305" s="797"/>
      <c r="U2305" s="960"/>
      <c r="W2305" s="686"/>
    </row>
    <row r="2306" spans="1:23" ht="21" customHeight="1">
      <c r="A2306" s="686" t="s">
        <v>1326</v>
      </c>
      <c r="B2306" s="686" t="s">
        <v>2172</v>
      </c>
      <c r="C2306" s="794" t="s">
        <v>2172</v>
      </c>
      <c r="D2306" s="795" t="s">
        <v>2175</v>
      </c>
      <c r="E2306" s="796" t="s">
        <v>801</v>
      </c>
      <c r="F2306" s="681" t="s">
        <v>330</v>
      </c>
      <c r="G2306" s="682"/>
      <c r="H2306" s="682"/>
      <c r="I2306" s="682"/>
      <c r="J2306" s="682"/>
      <c r="K2306" s="682"/>
      <c r="L2306" s="683"/>
      <c r="M2306" s="684"/>
      <c r="N2306" s="758">
        <f>N2304</f>
        <v>10</v>
      </c>
      <c r="O2306" s="991">
        <v>10</v>
      </c>
      <c r="P2306" s="991">
        <f t="shared" si="208"/>
        <v>0</v>
      </c>
      <c r="Q2306" s="762"/>
      <c r="R2306" s="873">
        <v>22.9</v>
      </c>
      <c r="S2306" s="760">
        <f t="shared" si="210"/>
        <v>229</v>
      </c>
      <c r="T2306" s="797"/>
      <c r="U2306" s="960"/>
      <c r="W2306" s="686"/>
    </row>
    <row r="2307" spans="1:23" ht="21" customHeight="1">
      <c r="B2307" s="686" t="s">
        <v>2172</v>
      </c>
      <c r="C2307" s="794" t="s">
        <v>2172</v>
      </c>
      <c r="D2307" s="795" t="s">
        <v>2175</v>
      </c>
      <c r="E2307" s="796" t="s">
        <v>1832</v>
      </c>
      <c r="F2307" s="681" t="s">
        <v>1714</v>
      </c>
      <c r="G2307" s="682"/>
      <c r="H2307" s="682"/>
      <c r="I2307" s="682"/>
      <c r="J2307" s="682"/>
      <c r="K2307" s="682"/>
      <c r="L2307" s="683"/>
      <c r="M2307" s="684"/>
      <c r="N2307" s="758">
        <v>4</v>
      </c>
      <c r="O2307" s="991">
        <v>4</v>
      </c>
      <c r="P2307" s="991">
        <f t="shared" si="208"/>
        <v>0</v>
      </c>
      <c r="Q2307" s="856" t="s">
        <v>806</v>
      </c>
      <c r="R2307" s="873">
        <v>18120</v>
      </c>
      <c r="S2307" s="760">
        <f t="shared" si="210"/>
        <v>72480</v>
      </c>
      <c r="T2307" s="797"/>
      <c r="U2307" s="960"/>
      <c r="W2307" s="686"/>
    </row>
    <row r="2308" spans="1:23" ht="21" customHeight="1">
      <c r="A2308" s="686" t="s">
        <v>1305</v>
      </c>
      <c r="B2308" s="686" t="s">
        <v>2172</v>
      </c>
      <c r="C2308" s="794" t="s">
        <v>2172</v>
      </c>
      <c r="D2308" s="795" t="s">
        <v>2175</v>
      </c>
      <c r="E2308" s="796" t="s">
        <v>802</v>
      </c>
      <c r="F2308" s="681">
        <v>6205</v>
      </c>
      <c r="G2308" s="682"/>
      <c r="H2308" s="682"/>
      <c r="I2308" s="682"/>
      <c r="J2308" s="682"/>
      <c r="K2308" s="682"/>
      <c r="L2308" s="683"/>
      <c r="M2308" s="684"/>
      <c r="N2308" s="758">
        <v>4</v>
      </c>
      <c r="O2308" s="991">
        <v>4</v>
      </c>
      <c r="P2308" s="991">
        <f t="shared" si="208"/>
        <v>0</v>
      </c>
      <c r="Q2308" s="762"/>
      <c r="R2308" s="873">
        <v>2960</v>
      </c>
      <c r="S2308" s="760">
        <f t="shared" si="210"/>
        <v>11840</v>
      </c>
      <c r="T2308" s="797"/>
      <c r="U2308" s="960"/>
      <c r="W2308" s="686"/>
    </row>
    <row r="2309" spans="1:23" ht="21" customHeight="1">
      <c r="B2309" s="686" t="s">
        <v>2172</v>
      </c>
      <c r="C2309" s="794" t="s">
        <v>2172</v>
      </c>
      <c r="D2309" s="795" t="s">
        <v>2175</v>
      </c>
      <c r="E2309" s="796" t="s">
        <v>815</v>
      </c>
      <c r="F2309" s="681" t="s">
        <v>365</v>
      </c>
      <c r="G2309" s="682"/>
      <c r="H2309" s="682"/>
      <c r="I2309" s="682"/>
      <c r="J2309" s="682"/>
      <c r="K2309" s="682"/>
      <c r="L2309" s="683"/>
      <c r="M2309" s="684"/>
      <c r="N2309" s="758">
        <v>4</v>
      </c>
      <c r="O2309" s="991">
        <v>4</v>
      </c>
      <c r="P2309" s="991">
        <f t="shared" si="208"/>
        <v>0</v>
      </c>
      <c r="Q2309" s="762"/>
      <c r="R2309" s="873">
        <v>187</v>
      </c>
      <c r="S2309" s="760">
        <f t="shared" si="210"/>
        <v>748</v>
      </c>
      <c r="T2309" s="797"/>
      <c r="U2309" s="960"/>
      <c r="W2309" s="686"/>
    </row>
    <row r="2310" spans="1:23" ht="21" customHeight="1">
      <c r="A2310" s="686" t="s">
        <v>1419</v>
      </c>
      <c r="B2310" s="686" t="s">
        <v>2172</v>
      </c>
      <c r="C2310" s="794" t="s">
        <v>2172</v>
      </c>
      <c r="D2310" s="795" t="s">
        <v>2175</v>
      </c>
      <c r="E2310" s="796" t="s">
        <v>826</v>
      </c>
      <c r="F2310" s="681" t="s">
        <v>391</v>
      </c>
      <c r="G2310" s="682"/>
      <c r="H2310" s="682"/>
      <c r="I2310" s="682"/>
      <c r="J2310" s="682"/>
      <c r="K2310" s="682"/>
      <c r="L2310" s="683">
        <v>3000</v>
      </c>
      <c r="M2310" s="684"/>
      <c r="N2310" s="758">
        <v>1</v>
      </c>
      <c r="O2310" s="991">
        <v>1</v>
      </c>
      <c r="P2310" s="991">
        <f t="shared" si="208"/>
        <v>0</v>
      </c>
      <c r="Q2310" s="762"/>
      <c r="R2310" s="873">
        <v>6660</v>
      </c>
      <c r="S2310" s="760">
        <f>L2310*(R2310/304.8)*N2310</f>
        <v>65551.181102362199</v>
      </c>
      <c r="T2310" s="797"/>
      <c r="U2310" s="960"/>
      <c r="W2310" s="686"/>
    </row>
    <row r="2311" spans="1:23" ht="21" customHeight="1">
      <c r="A2311" s="686" t="s">
        <v>1392</v>
      </c>
      <c r="B2311" s="686" t="s">
        <v>2172</v>
      </c>
      <c r="C2311" s="794" t="s">
        <v>2172</v>
      </c>
      <c r="D2311" s="795" t="s">
        <v>2073</v>
      </c>
      <c r="E2311" s="796" t="s">
        <v>797</v>
      </c>
      <c r="F2311" s="681">
        <v>55</v>
      </c>
      <c r="G2311" s="682"/>
      <c r="H2311" s="682"/>
      <c r="I2311" s="682"/>
      <c r="J2311" s="682"/>
      <c r="K2311" s="682"/>
      <c r="L2311" s="683">
        <v>4342</v>
      </c>
      <c r="M2311" s="684"/>
      <c r="N2311" s="758">
        <v>1</v>
      </c>
      <c r="O2311" s="991">
        <v>1</v>
      </c>
      <c r="P2311" s="991">
        <f t="shared" si="208"/>
        <v>0</v>
      </c>
      <c r="Q2311" s="759">
        <f>3.14156295*(F2311/2)^2*L2311*0.00000785*N2311</f>
        <v>80.97866820316041</v>
      </c>
      <c r="R2311" s="873">
        <v>990</v>
      </c>
      <c r="S2311" s="760">
        <f>Q2311*R2311</f>
        <v>80168.881521128802</v>
      </c>
      <c r="T2311" s="797"/>
      <c r="U2311" s="960"/>
      <c r="W2311" s="686"/>
    </row>
    <row r="2312" spans="1:23" ht="21" customHeight="1">
      <c r="B2312" s="686" t="s">
        <v>2172</v>
      </c>
      <c r="C2312" s="794" t="s">
        <v>2172</v>
      </c>
      <c r="D2312" s="795" t="s">
        <v>2073</v>
      </c>
      <c r="E2312" s="796" t="s">
        <v>802</v>
      </c>
      <c r="F2312" s="681" t="s">
        <v>594</v>
      </c>
      <c r="G2312" s="682"/>
      <c r="H2312" s="682"/>
      <c r="I2312" s="682"/>
      <c r="J2312" s="682"/>
      <c r="K2312" s="682"/>
      <c r="L2312" s="683"/>
      <c r="M2312" s="684"/>
      <c r="N2312" s="758">
        <v>6</v>
      </c>
      <c r="O2312" s="991">
        <v>6</v>
      </c>
      <c r="P2312" s="991">
        <f t="shared" si="208"/>
        <v>0</v>
      </c>
      <c r="Q2312" s="762"/>
      <c r="R2312" s="873">
        <v>30384</v>
      </c>
      <c r="S2312" s="760">
        <f>N2312*R2312</f>
        <v>182304</v>
      </c>
      <c r="T2312" s="797"/>
      <c r="U2312" s="960"/>
      <c r="W2312" s="686"/>
    </row>
    <row r="2313" spans="1:23" ht="21" customHeight="1">
      <c r="B2313" s="686" t="s">
        <v>2172</v>
      </c>
      <c r="C2313" s="794" t="s">
        <v>2172</v>
      </c>
      <c r="D2313" s="795" t="s">
        <v>2073</v>
      </c>
      <c r="E2313" s="796" t="s">
        <v>1832</v>
      </c>
      <c r="F2313" s="681" t="s">
        <v>1717</v>
      </c>
      <c r="G2313" s="682"/>
      <c r="H2313" s="682"/>
      <c r="I2313" s="682"/>
      <c r="J2313" s="682"/>
      <c r="K2313" s="682"/>
      <c r="L2313" s="683"/>
      <c r="M2313" s="684"/>
      <c r="N2313" s="758">
        <v>2</v>
      </c>
      <c r="O2313" s="991">
        <v>2</v>
      </c>
      <c r="P2313" s="991">
        <f t="shared" si="208"/>
        <v>0</v>
      </c>
      <c r="Q2313" s="856" t="s">
        <v>806</v>
      </c>
      <c r="R2313" s="873">
        <v>78750</v>
      </c>
      <c r="S2313" s="760">
        <f>N2313*R2313</f>
        <v>157500</v>
      </c>
      <c r="T2313" s="797"/>
      <c r="U2313" s="960"/>
      <c r="W2313" s="686"/>
    </row>
    <row r="2314" spans="1:23" ht="21" customHeight="1">
      <c r="B2314" s="686" t="s">
        <v>2172</v>
      </c>
      <c r="C2314" s="794" t="s">
        <v>2172</v>
      </c>
      <c r="D2314" s="795" t="s">
        <v>2073</v>
      </c>
      <c r="E2314" s="796" t="s">
        <v>1951</v>
      </c>
      <c r="F2314" s="681" t="s">
        <v>1719</v>
      </c>
      <c r="G2314" s="682"/>
      <c r="H2314" s="682"/>
      <c r="I2314" s="682"/>
      <c r="J2314" s="682"/>
      <c r="K2314" s="682"/>
      <c r="L2314" s="683"/>
      <c r="M2314" s="684"/>
      <c r="N2314" s="758">
        <v>1</v>
      </c>
      <c r="O2314" s="991">
        <v>1</v>
      </c>
      <c r="P2314" s="991">
        <f t="shared" si="208"/>
        <v>0</v>
      </c>
      <c r="Q2314" s="856" t="s">
        <v>806</v>
      </c>
      <c r="R2314" s="873">
        <v>25060</v>
      </c>
      <c r="S2314" s="760">
        <f>N2314*R2314</f>
        <v>25060</v>
      </c>
      <c r="T2314" s="797"/>
      <c r="U2314" s="960"/>
      <c r="W2314" s="686"/>
    </row>
    <row r="2315" spans="1:23" ht="21" customHeight="1">
      <c r="B2315" s="686" t="s">
        <v>2172</v>
      </c>
      <c r="C2315" s="794" t="s">
        <v>2172</v>
      </c>
      <c r="D2315" s="795" t="s">
        <v>2073</v>
      </c>
      <c r="E2315" s="796" t="s">
        <v>1727</v>
      </c>
      <c r="F2315" s="681">
        <v>15</v>
      </c>
      <c r="G2315" s="682"/>
      <c r="H2315" s="682">
        <v>10</v>
      </c>
      <c r="I2315" s="682"/>
      <c r="J2315" s="682"/>
      <c r="K2315" s="682"/>
      <c r="L2315" s="683">
        <v>50</v>
      </c>
      <c r="M2315" s="684"/>
      <c r="N2315" s="758">
        <f>N2313</f>
        <v>2</v>
      </c>
      <c r="O2315" s="991">
        <v>2</v>
      </c>
      <c r="P2315" s="991">
        <f t="shared" si="208"/>
        <v>0</v>
      </c>
      <c r="Q2315" s="763"/>
      <c r="R2315" s="873">
        <v>1231</v>
      </c>
      <c r="S2315" s="760">
        <f>N2315*R2315</f>
        <v>2462</v>
      </c>
      <c r="T2315" s="797"/>
      <c r="U2315" s="960"/>
      <c r="W2315" s="686"/>
    </row>
    <row r="2316" spans="1:23" ht="21" customHeight="1">
      <c r="A2316" s="686" t="s">
        <v>1234</v>
      </c>
      <c r="B2316" s="686" t="s">
        <v>2172</v>
      </c>
      <c r="C2316" s="794" t="s">
        <v>2172</v>
      </c>
      <c r="D2316" s="795" t="s">
        <v>2073</v>
      </c>
      <c r="E2316" s="796" t="s">
        <v>807</v>
      </c>
      <c r="F2316" s="681" t="s">
        <v>330</v>
      </c>
      <c r="G2316" s="682"/>
      <c r="H2316" s="682"/>
      <c r="I2316" s="682"/>
      <c r="J2316" s="682"/>
      <c r="K2316" s="682"/>
      <c r="L2316" s="683">
        <v>15</v>
      </c>
      <c r="M2316" s="684"/>
      <c r="N2316" s="758">
        <f>N2313*2</f>
        <v>4</v>
      </c>
      <c r="O2316" s="991">
        <v>4</v>
      </c>
      <c r="P2316" s="991">
        <f t="shared" si="208"/>
        <v>0</v>
      </c>
      <c r="Q2316" s="762"/>
      <c r="R2316" s="873">
        <v>52</v>
      </c>
      <c r="S2316" s="760">
        <f>N2316*R2316</f>
        <v>208</v>
      </c>
      <c r="T2316" s="797"/>
      <c r="U2316" s="960"/>
      <c r="W2316" s="686"/>
    </row>
    <row r="2317" spans="1:23" ht="21" customHeight="1">
      <c r="A2317" s="686" t="s">
        <v>1264</v>
      </c>
      <c r="B2317" s="686" t="s">
        <v>2172</v>
      </c>
      <c r="C2317" s="794" t="s">
        <v>2172</v>
      </c>
      <c r="D2317" s="795" t="s">
        <v>2173</v>
      </c>
      <c r="E2317" s="796" t="s">
        <v>795</v>
      </c>
      <c r="F2317" s="681">
        <v>16</v>
      </c>
      <c r="G2317" s="682" t="s">
        <v>227</v>
      </c>
      <c r="H2317" s="682">
        <v>170</v>
      </c>
      <c r="I2317" s="682" t="s">
        <v>227</v>
      </c>
      <c r="J2317" s="682"/>
      <c r="K2317" s="682"/>
      <c r="L2317" s="683">
        <v>170</v>
      </c>
      <c r="M2317" s="684"/>
      <c r="N2317" s="758">
        <v>1</v>
      </c>
      <c r="O2317" s="991">
        <v>1</v>
      </c>
      <c r="P2317" s="991">
        <f t="shared" si="208"/>
        <v>0</v>
      </c>
      <c r="Q2317" s="759">
        <f>F2317*H2317*L2317*0.00000785*N2317</f>
        <v>3.6298399999999997</v>
      </c>
      <c r="R2317" s="873">
        <v>960</v>
      </c>
      <c r="S2317" s="760">
        <f>Q2317*R2317</f>
        <v>3484.6463999999996</v>
      </c>
      <c r="T2317" s="797"/>
      <c r="U2317" s="960"/>
      <c r="W2317" s="686"/>
    </row>
    <row r="2318" spans="1:23" ht="21" customHeight="1">
      <c r="A2318" s="686" t="s">
        <v>1355</v>
      </c>
      <c r="B2318" s="686" t="s">
        <v>2172</v>
      </c>
      <c r="C2318" s="794" t="s">
        <v>2172</v>
      </c>
      <c r="D2318" s="795" t="s">
        <v>2173</v>
      </c>
      <c r="E2318" s="796" t="s">
        <v>797</v>
      </c>
      <c r="F2318" s="681">
        <v>90</v>
      </c>
      <c r="G2318" s="682"/>
      <c r="H2318" s="682"/>
      <c r="I2318" s="682"/>
      <c r="J2318" s="682"/>
      <c r="K2318" s="682"/>
      <c r="L2318" s="683">
        <v>85</v>
      </c>
      <c r="M2318" s="684"/>
      <c r="N2318" s="758">
        <v>1</v>
      </c>
      <c r="O2318" s="991">
        <v>1</v>
      </c>
      <c r="P2318" s="991">
        <f t="shared" si="208"/>
        <v>0</v>
      </c>
      <c r="Q2318" s="759">
        <f>3.14156295*(F2318/2)^2*L2318*0.00000785*N2318</f>
        <v>4.2448209537346866</v>
      </c>
      <c r="R2318" s="873">
        <v>990</v>
      </c>
      <c r="S2318" s="760">
        <f>Q2318*R2318</f>
        <v>4202.3727441973397</v>
      </c>
      <c r="T2318" s="797"/>
      <c r="U2318" s="960"/>
      <c r="W2318" s="686"/>
    </row>
    <row r="2319" spans="1:23" ht="21" customHeight="1">
      <c r="A2319" s="686" t="s">
        <v>1314</v>
      </c>
      <c r="B2319" s="686" t="s">
        <v>2172</v>
      </c>
      <c r="C2319" s="794" t="s">
        <v>2172</v>
      </c>
      <c r="D2319" s="795" t="s">
        <v>2173</v>
      </c>
      <c r="E2319" s="796" t="s">
        <v>798</v>
      </c>
      <c r="F2319" s="681" t="s">
        <v>330</v>
      </c>
      <c r="G2319" s="682" t="s">
        <v>227</v>
      </c>
      <c r="H2319" s="682" t="s">
        <v>334</v>
      </c>
      <c r="I2319" s="682"/>
      <c r="J2319" s="682"/>
      <c r="K2319" s="682"/>
      <c r="L2319" s="683"/>
      <c r="M2319" s="684"/>
      <c r="N2319" s="758">
        <v>7</v>
      </c>
      <c r="O2319" s="991">
        <v>7</v>
      </c>
      <c r="P2319" s="991">
        <f t="shared" si="208"/>
        <v>0</v>
      </c>
      <c r="Q2319" s="762"/>
      <c r="R2319" s="873">
        <v>151.80000000000001</v>
      </c>
      <c r="S2319" s="760">
        <f>N2319*R2319</f>
        <v>1062.6000000000001</v>
      </c>
      <c r="T2319" s="797"/>
      <c r="U2319" s="960"/>
      <c r="W2319" s="686"/>
    </row>
    <row r="2320" spans="1:23" ht="21" customHeight="1">
      <c r="A2320" s="686" t="s">
        <v>1233</v>
      </c>
      <c r="B2320" s="686" t="s">
        <v>2172</v>
      </c>
      <c r="C2320" s="794" t="s">
        <v>2172</v>
      </c>
      <c r="D2320" s="795" t="s">
        <v>2173</v>
      </c>
      <c r="E2320" s="796" t="s">
        <v>800</v>
      </c>
      <c r="F2320" s="681" t="s">
        <v>330</v>
      </c>
      <c r="G2320" s="682"/>
      <c r="H2320" s="682"/>
      <c r="I2320" s="682"/>
      <c r="J2320" s="682"/>
      <c r="K2320" s="682"/>
      <c r="L2320" s="683"/>
      <c r="M2320" s="684"/>
      <c r="N2320" s="758">
        <f>N2319</f>
        <v>7</v>
      </c>
      <c r="O2320" s="991">
        <v>7</v>
      </c>
      <c r="P2320" s="991">
        <f t="shared" si="208"/>
        <v>0</v>
      </c>
      <c r="Q2320" s="762"/>
      <c r="R2320" s="873">
        <v>14</v>
      </c>
      <c r="S2320" s="760">
        <f>N2320*R2320</f>
        <v>98</v>
      </c>
      <c r="T2320" s="797"/>
      <c r="U2320" s="960"/>
      <c r="W2320" s="686"/>
    </row>
    <row r="2321" spans="1:23" ht="21" customHeight="1">
      <c r="A2321" s="686" t="s">
        <v>1326</v>
      </c>
      <c r="B2321" s="686" t="s">
        <v>2172</v>
      </c>
      <c r="C2321" s="794" t="s">
        <v>2172</v>
      </c>
      <c r="D2321" s="795" t="s">
        <v>2173</v>
      </c>
      <c r="E2321" s="796" t="s">
        <v>801</v>
      </c>
      <c r="F2321" s="681" t="s">
        <v>330</v>
      </c>
      <c r="G2321" s="682"/>
      <c r="H2321" s="682"/>
      <c r="I2321" s="682"/>
      <c r="J2321" s="682"/>
      <c r="K2321" s="682"/>
      <c r="L2321" s="683"/>
      <c r="M2321" s="684"/>
      <c r="N2321" s="758">
        <f>N2319</f>
        <v>7</v>
      </c>
      <c r="O2321" s="991">
        <v>7</v>
      </c>
      <c r="P2321" s="991">
        <f t="shared" si="208"/>
        <v>0</v>
      </c>
      <c r="Q2321" s="762"/>
      <c r="R2321" s="873">
        <v>22.9</v>
      </c>
      <c r="S2321" s="760">
        <f>N2321*R2321</f>
        <v>160.29999999999998</v>
      </c>
      <c r="T2321" s="797"/>
      <c r="U2321" s="960"/>
      <c r="W2321" s="686"/>
    </row>
    <row r="2322" spans="1:23" ht="21" customHeight="1">
      <c r="B2322" s="686" t="s">
        <v>2172</v>
      </c>
      <c r="C2322" s="794" t="s">
        <v>2172</v>
      </c>
      <c r="D2322" s="795" t="s">
        <v>2173</v>
      </c>
      <c r="E2322" s="796" t="s">
        <v>1727</v>
      </c>
      <c r="F2322" s="681">
        <v>15</v>
      </c>
      <c r="G2322" s="682"/>
      <c r="H2322" s="682">
        <v>10</v>
      </c>
      <c r="I2322" s="682"/>
      <c r="J2322" s="682"/>
      <c r="K2322" s="682"/>
      <c r="L2322" s="683">
        <v>50</v>
      </c>
      <c r="M2322" s="684"/>
      <c r="N2322" s="758">
        <v>1</v>
      </c>
      <c r="O2322" s="991">
        <v>1</v>
      </c>
      <c r="P2322" s="991">
        <f t="shared" si="208"/>
        <v>0</v>
      </c>
      <c r="Q2322" s="763"/>
      <c r="R2322" s="873">
        <v>1231</v>
      </c>
      <c r="S2322" s="760">
        <f>N2322*R2322</f>
        <v>1231</v>
      </c>
      <c r="T2322" s="797"/>
      <c r="U2322" s="960"/>
      <c r="W2322" s="686"/>
    </row>
    <row r="2323" spans="1:23" ht="21" customHeight="1">
      <c r="A2323" s="686" t="s">
        <v>1234</v>
      </c>
      <c r="B2323" s="686" t="s">
        <v>2172</v>
      </c>
      <c r="C2323" s="794" t="s">
        <v>2172</v>
      </c>
      <c r="D2323" s="795" t="s">
        <v>2173</v>
      </c>
      <c r="E2323" s="796" t="s">
        <v>807</v>
      </c>
      <c r="F2323" s="681" t="s">
        <v>330</v>
      </c>
      <c r="G2323" s="682"/>
      <c r="H2323" s="682"/>
      <c r="I2323" s="682"/>
      <c r="J2323" s="682"/>
      <c r="K2323" s="682"/>
      <c r="L2323" s="683">
        <v>15</v>
      </c>
      <c r="M2323" s="684"/>
      <c r="N2323" s="758">
        <v>2</v>
      </c>
      <c r="O2323" s="991">
        <v>2</v>
      </c>
      <c r="P2323" s="991">
        <f t="shared" si="208"/>
        <v>0</v>
      </c>
      <c r="Q2323" s="762"/>
      <c r="R2323" s="873">
        <v>52</v>
      </c>
      <c r="S2323" s="760">
        <f>N2323*R2323</f>
        <v>104</v>
      </c>
      <c r="T2323" s="797"/>
      <c r="U2323" s="960"/>
      <c r="W2323" s="686"/>
    </row>
    <row r="2324" spans="1:23" ht="21" customHeight="1">
      <c r="A2324" s="686" t="s">
        <v>1264</v>
      </c>
      <c r="B2324" s="686" t="s">
        <v>2172</v>
      </c>
      <c r="C2324" s="794" t="s">
        <v>2172</v>
      </c>
      <c r="D2324" s="795" t="s">
        <v>2176</v>
      </c>
      <c r="E2324" s="796" t="s">
        <v>795</v>
      </c>
      <c r="F2324" s="681">
        <v>12</v>
      </c>
      <c r="G2324" s="682" t="s">
        <v>227</v>
      </c>
      <c r="H2324" s="682">
        <v>220</v>
      </c>
      <c r="I2324" s="682" t="s">
        <v>227</v>
      </c>
      <c r="J2324" s="682"/>
      <c r="K2324" s="682"/>
      <c r="L2324" s="683">
        <v>200</v>
      </c>
      <c r="M2324" s="684"/>
      <c r="N2324" s="758">
        <v>2</v>
      </c>
      <c r="O2324" s="991">
        <v>2</v>
      </c>
      <c r="P2324" s="991">
        <f t="shared" si="208"/>
        <v>0</v>
      </c>
      <c r="Q2324" s="759">
        <f>F2324*H2324*L2324*0.00000785*N2324</f>
        <v>8.2896000000000001</v>
      </c>
      <c r="R2324" s="873">
        <v>960</v>
      </c>
      <c r="S2324" s="760">
        <f>Q2324*R2324</f>
        <v>7958.0159999999996</v>
      </c>
      <c r="T2324" s="797"/>
      <c r="U2324" s="960"/>
      <c r="W2324" s="686"/>
    </row>
    <row r="2325" spans="1:23" ht="21" customHeight="1">
      <c r="A2325" s="686" t="s">
        <v>1264</v>
      </c>
      <c r="B2325" s="686" t="s">
        <v>2172</v>
      </c>
      <c r="C2325" s="794" t="s">
        <v>2172</v>
      </c>
      <c r="D2325" s="795" t="s">
        <v>2176</v>
      </c>
      <c r="E2325" s="796" t="s">
        <v>795</v>
      </c>
      <c r="F2325" s="681">
        <v>12</v>
      </c>
      <c r="G2325" s="682" t="s">
        <v>227</v>
      </c>
      <c r="H2325" s="682">
        <v>150</v>
      </c>
      <c r="I2325" s="682" t="s">
        <v>227</v>
      </c>
      <c r="J2325" s="682"/>
      <c r="K2325" s="682"/>
      <c r="L2325" s="683">
        <v>190</v>
      </c>
      <c r="M2325" s="684"/>
      <c r="N2325" s="758">
        <v>2</v>
      </c>
      <c r="O2325" s="991">
        <v>2</v>
      </c>
      <c r="P2325" s="991">
        <f t="shared" si="208"/>
        <v>0</v>
      </c>
      <c r="Q2325" s="759">
        <f>F2325*H2325*L2325*0.00000785*N2325</f>
        <v>5.3693999999999997</v>
      </c>
      <c r="R2325" s="873">
        <v>960</v>
      </c>
      <c r="S2325" s="760">
        <f>Q2325*R2325</f>
        <v>5154.6239999999998</v>
      </c>
      <c r="T2325" s="797"/>
      <c r="U2325" s="960"/>
      <c r="W2325" s="686"/>
    </row>
    <row r="2326" spans="1:23" ht="21" customHeight="1">
      <c r="A2326" s="686" t="s">
        <v>1314</v>
      </c>
      <c r="B2326" s="686" t="s">
        <v>2172</v>
      </c>
      <c r="C2326" s="794" t="s">
        <v>2172</v>
      </c>
      <c r="D2326" s="795" t="s">
        <v>2176</v>
      </c>
      <c r="E2326" s="796" t="s">
        <v>798</v>
      </c>
      <c r="F2326" s="681" t="s">
        <v>330</v>
      </c>
      <c r="G2326" s="682" t="s">
        <v>227</v>
      </c>
      <c r="H2326" s="682" t="s">
        <v>334</v>
      </c>
      <c r="I2326" s="682"/>
      <c r="J2326" s="682"/>
      <c r="K2326" s="682"/>
      <c r="L2326" s="683"/>
      <c r="M2326" s="684"/>
      <c r="N2326" s="758">
        <v>8</v>
      </c>
      <c r="O2326" s="991">
        <v>8</v>
      </c>
      <c r="P2326" s="991">
        <f t="shared" si="208"/>
        <v>0</v>
      </c>
      <c r="Q2326" s="762"/>
      <c r="R2326" s="873">
        <v>151.80000000000001</v>
      </c>
      <c r="S2326" s="760">
        <f>N2326*R2326</f>
        <v>1214.4000000000001</v>
      </c>
      <c r="T2326" s="797"/>
      <c r="U2326" s="960"/>
      <c r="W2326" s="686"/>
    </row>
    <row r="2327" spans="1:23" ht="21" customHeight="1">
      <c r="A2327" s="686" t="s">
        <v>1328</v>
      </c>
      <c r="B2327" s="686" t="s">
        <v>2172</v>
      </c>
      <c r="C2327" s="794" t="s">
        <v>2172</v>
      </c>
      <c r="D2327" s="795" t="s">
        <v>2176</v>
      </c>
      <c r="E2327" s="796" t="s">
        <v>799</v>
      </c>
      <c r="F2327" s="681" t="s">
        <v>330</v>
      </c>
      <c r="G2327" s="682"/>
      <c r="H2327" s="682"/>
      <c r="I2327" s="682"/>
      <c r="J2327" s="682"/>
      <c r="K2327" s="682"/>
      <c r="L2327" s="683"/>
      <c r="M2327" s="684"/>
      <c r="N2327" s="758">
        <f>N2326</f>
        <v>8</v>
      </c>
      <c r="O2327" s="991">
        <v>8</v>
      </c>
      <c r="P2327" s="991">
        <f t="shared" si="208"/>
        <v>0</v>
      </c>
      <c r="Q2327" s="762"/>
      <c r="R2327" s="873">
        <v>41.2</v>
      </c>
      <c r="S2327" s="760">
        <f>N2327*R2327</f>
        <v>329.6</v>
      </c>
      <c r="T2327" s="797"/>
      <c r="U2327" s="960"/>
      <c r="W2327" s="686"/>
    </row>
    <row r="2328" spans="1:23" ht="21" customHeight="1">
      <c r="A2328" s="686" t="s">
        <v>1233</v>
      </c>
      <c r="B2328" s="686" t="s">
        <v>2172</v>
      </c>
      <c r="C2328" s="794" t="s">
        <v>2172</v>
      </c>
      <c r="D2328" s="795" t="s">
        <v>2176</v>
      </c>
      <c r="E2328" s="796" t="s">
        <v>800</v>
      </c>
      <c r="F2328" s="681" t="s">
        <v>330</v>
      </c>
      <c r="G2328" s="682"/>
      <c r="H2328" s="682"/>
      <c r="I2328" s="682"/>
      <c r="J2328" s="682"/>
      <c r="K2328" s="682"/>
      <c r="L2328" s="683"/>
      <c r="M2328" s="684"/>
      <c r="N2328" s="758">
        <f>N2326</f>
        <v>8</v>
      </c>
      <c r="O2328" s="991">
        <v>8</v>
      </c>
      <c r="P2328" s="991">
        <f t="shared" si="208"/>
        <v>0</v>
      </c>
      <c r="Q2328" s="762"/>
      <c r="R2328" s="873">
        <v>14</v>
      </c>
      <c r="S2328" s="760">
        <f>N2328*R2328</f>
        <v>112</v>
      </c>
      <c r="T2328" s="797"/>
      <c r="U2328" s="960"/>
      <c r="W2328" s="686"/>
    </row>
    <row r="2329" spans="1:23" ht="21" customHeight="1">
      <c r="A2329" s="686" t="s">
        <v>1326</v>
      </c>
      <c r="B2329" s="686" t="s">
        <v>2172</v>
      </c>
      <c r="C2329" s="794" t="s">
        <v>2172</v>
      </c>
      <c r="D2329" s="795" t="s">
        <v>2176</v>
      </c>
      <c r="E2329" s="796" t="s">
        <v>801</v>
      </c>
      <c r="F2329" s="681" t="s">
        <v>330</v>
      </c>
      <c r="G2329" s="682"/>
      <c r="H2329" s="682"/>
      <c r="I2329" s="682"/>
      <c r="J2329" s="682"/>
      <c r="K2329" s="682"/>
      <c r="L2329" s="683"/>
      <c r="M2329" s="684"/>
      <c r="N2329" s="758">
        <f>N2326*2</f>
        <v>16</v>
      </c>
      <c r="O2329" s="991">
        <v>16</v>
      </c>
      <c r="P2329" s="991">
        <f t="shared" si="208"/>
        <v>0</v>
      </c>
      <c r="Q2329" s="762"/>
      <c r="R2329" s="873">
        <v>22.9</v>
      </c>
      <c r="S2329" s="760">
        <f>N2329*R2329</f>
        <v>366.4</v>
      </c>
      <c r="T2329" s="797"/>
      <c r="U2329" s="960"/>
      <c r="W2329" s="686"/>
    </row>
    <row r="2330" spans="1:23" ht="21" customHeight="1">
      <c r="A2330" s="686" t="s">
        <v>1264</v>
      </c>
      <c r="B2330" s="686" t="s">
        <v>2172</v>
      </c>
      <c r="C2330" s="794" t="s">
        <v>2172</v>
      </c>
      <c r="D2330" s="795" t="s">
        <v>2177</v>
      </c>
      <c r="E2330" s="796" t="s">
        <v>795</v>
      </c>
      <c r="F2330" s="681">
        <v>12</v>
      </c>
      <c r="G2330" s="682" t="s">
        <v>227</v>
      </c>
      <c r="H2330" s="682">
        <v>150</v>
      </c>
      <c r="I2330" s="682" t="s">
        <v>227</v>
      </c>
      <c r="J2330" s="682"/>
      <c r="K2330" s="682"/>
      <c r="L2330" s="683">
        <v>150</v>
      </c>
      <c r="M2330" s="684"/>
      <c r="N2330" s="758">
        <v>2</v>
      </c>
      <c r="O2330" s="991">
        <v>2</v>
      </c>
      <c r="P2330" s="991">
        <f t="shared" si="208"/>
        <v>0</v>
      </c>
      <c r="Q2330" s="759">
        <f>F2330*H2330*L2330*0.00000785*N2330</f>
        <v>4.2389999999999999</v>
      </c>
      <c r="R2330" s="873">
        <v>960</v>
      </c>
      <c r="S2330" s="760">
        <f>Q2330*R2330</f>
        <v>4069.44</v>
      </c>
      <c r="T2330" s="797"/>
      <c r="U2330" s="960"/>
      <c r="W2330" s="686"/>
    </row>
    <row r="2331" spans="1:23" ht="21" customHeight="1">
      <c r="A2331" s="686" t="s">
        <v>1222</v>
      </c>
      <c r="B2331" s="686" t="s">
        <v>2172</v>
      </c>
      <c r="C2331" s="794" t="s">
        <v>2172</v>
      </c>
      <c r="D2331" s="795" t="s">
        <v>2177</v>
      </c>
      <c r="E2331" s="796" t="s">
        <v>797</v>
      </c>
      <c r="F2331" s="681">
        <v>50</v>
      </c>
      <c r="G2331" s="682"/>
      <c r="H2331" s="682"/>
      <c r="I2331" s="682"/>
      <c r="J2331" s="682"/>
      <c r="K2331" s="682"/>
      <c r="L2331" s="683">
        <v>111</v>
      </c>
      <c r="M2331" s="684"/>
      <c r="N2331" s="758">
        <v>2</v>
      </c>
      <c r="O2331" s="991">
        <v>2</v>
      </c>
      <c r="P2331" s="991">
        <f t="shared" si="208"/>
        <v>0</v>
      </c>
      <c r="Q2331" s="759">
        <f>3.14156295*(F2331/2)^2*L2331*0.00000785*N2331</f>
        <v>3.4217510956031245</v>
      </c>
      <c r="R2331" s="873">
        <v>990</v>
      </c>
      <c r="S2331" s="760">
        <f>Q2331*R2331</f>
        <v>3387.5335846470934</v>
      </c>
      <c r="T2331" s="797"/>
      <c r="U2331" s="960"/>
      <c r="W2331" s="686"/>
    </row>
    <row r="2332" spans="1:23" ht="21" customHeight="1">
      <c r="A2332" s="686" t="s">
        <v>1314</v>
      </c>
      <c r="B2332" s="686" t="s">
        <v>2172</v>
      </c>
      <c r="C2332" s="794" t="s">
        <v>2172</v>
      </c>
      <c r="D2332" s="795" t="s">
        <v>2177</v>
      </c>
      <c r="E2332" s="796" t="s">
        <v>798</v>
      </c>
      <c r="F2332" s="681" t="s">
        <v>330</v>
      </c>
      <c r="G2332" s="682" t="s">
        <v>227</v>
      </c>
      <c r="H2332" s="682" t="s">
        <v>334</v>
      </c>
      <c r="I2332" s="682"/>
      <c r="J2332" s="682"/>
      <c r="K2332" s="682"/>
      <c r="L2332" s="683"/>
      <c r="M2332" s="684"/>
      <c r="N2332" s="758">
        <v>8</v>
      </c>
      <c r="O2332" s="991">
        <v>8</v>
      </c>
      <c r="P2332" s="991">
        <f t="shared" si="208"/>
        <v>0</v>
      </c>
      <c r="Q2332" s="762"/>
      <c r="R2332" s="873">
        <v>151.80000000000001</v>
      </c>
      <c r="S2332" s="760">
        <f t="shared" ref="S2332:S2338" si="211">N2332*R2332</f>
        <v>1214.4000000000001</v>
      </c>
      <c r="T2332" s="797"/>
      <c r="U2332" s="960"/>
      <c r="W2332" s="686"/>
    </row>
    <row r="2333" spans="1:23" ht="21" customHeight="1">
      <c r="A2333" s="686" t="s">
        <v>1328</v>
      </c>
      <c r="B2333" s="686" t="s">
        <v>2172</v>
      </c>
      <c r="C2333" s="794" t="s">
        <v>2172</v>
      </c>
      <c r="D2333" s="795" t="s">
        <v>2177</v>
      </c>
      <c r="E2333" s="796" t="s">
        <v>799</v>
      </c>
      <c r="F2333" s="681" t="s">
        <v>330</v>
      </c>
      <c r="G2333" s="682"/>
      <c r="H2333" s="682"/>
      <c r="I2333" s="682"/>
      <c r="J2333" s="682"/>
      <c r="K2333" s="682"/>
      <c r="L2333" s="683"/>
      <c r="M2333" s="684"/>
      <c r="N2333" s="758">
        <f>N2332</f>
        <v>8</v>
      </c>
      <c r="O2333" s="991">
        <v>8</v>
      </c>
      <c r="P2333" s="991">
        <f t="shared" si="208"/>
        <v>0</v>
      </c>
      <c r="Q2333" s="762"/>
      <c r="R2333" s="873">
        <v>41.2</v>
      </c>
      <c r="S2333" s="760">
        <f t="shared" si="211"/>
        <v>329.6</v>
      </c>
      <c r="T2333" s="797"/>
      <c r="U2333" s="960"/>
      <c r="W2333" s="686"/>
    </row>
    <row r="2334" spans="1:23" ht="21" customHeight="1">
      <c r="A2334" s="686" t="s">
        <v>1233</v>
      </c>
      <c r="B2334" s="686" t="s">
        <v>2172</v>
      </c>
      <c r="C2334" s="794" t="s">
        <v>2172</v>
      </c>
      <c r="D2334" s="795" t="s">
        <v>2177</v>
      </c>
      <c r="E2334" s="796" t="s">
        <v>800</v>
      </c>
      <c r="F2334" s="681" t="s">
        <v>330</v>
      </c>
      <c r="G2334" s="682"/>
      <c r="H2334" s="682"/>
      <c r="I2334" s="682"/>
      <c r="J2334" s="682"/>
      <c r="K2334" s="682"/>
      <c r="L2334" s="683"/>
      <c r="M2334" s="684"/>
      <c r="N2334" s="758">
        <f>N2332</f>
        <v>8</v>
      </c>
      <c r="O2334" s="991">
        <v>8</v>
      </c>
      <c r="P2334" s="991">
        <f t="shared" si="208"/>
        <v>0</v>
      </c>
      <c r="Q2334" s="762"/>
      <c r="R2334" s="873">
        <v>14</v>
      </c>
      <c r="S2334" s="760">
        <f t="shared" si="211"/>
        <v>112</v>
      </c>
      <c r="T2334" s="797"/>
      <c r="U2334" s="960"/>
      <c r="W2334" s="686"/>
    </row>
    <row r="2335" spans="1:23" ht="21" customHeight="1">
      <c r="A2335" s="686" t="s">
        <v>1326</v>
      </c>
      <c r="B2335" s="686" t="s">
        <v>2172</v>
      </c>
      <c r="C2335" s="794" t="s">
        <v>2172</v>
      </c>
      <c r="D2335" s="795" t="s">
        <v>2177</v>
      </c>
      <c r="E2335" s="796" t="s">
        <v>801</v>
      </c>
      <c r="F2335" s="681" t="s">
        <v>330</v>
      </c>
      <c r="G2335" s="682"/>
      <c r="H2335" s="682"/>
      <c r="I2335" s="682"/>
      <c r="J2335" s="682"/>
      <c r="K2335" s="682"/>
      <c r="L2335" s="683"/>
      <c r="M2335" s="684"/>
      <c r="N2335" s="758">
        <f>N2332*2</f>
        <v>16</v>
      </c>
      <c r="O2335" s="991">
        <v>16</v>
      </c>
      <c r="P2335" s="991">
        <f t="shared" ref="P2335:P2398" si="212">N2335-O2335</f>
        <v>0</v>
      </c>
      <c r="Q2335" s="762"/>
      <c r="R2335" s="873">
        <v>22.9</v>
      </c>
      <c r="S2335" s="760">
        <f t="shared" si="211"/>
        <v>366.4</v>
      </c>
      <c r="T2335" s="797"/>
      <c r="U2335" s="960"/>
      <c r="W2335" s="686"/>
    </row>
    <row r="2336" spans="1:23" ht="21" customHeight="1">
      <c r="B2336" s="686" t="s">
        <v>2172</v>
      </c>
      <c r="C2336" s="794" t="s">
        <v>2172</v>
      </c>
      <c r="D2336" s="795" t="s">
        <v>2177</v>
      </c>
      <c r="E2336" s="796" t="s">
        <v>1832</v>
      </c>
      <c r="F2336" s="681" t="s">
        <v>1717</v>
      </c>
      <c r="G2336" s="682"/>
      <c r="H2336" s="682"/>
      <c r="I2336" s="682"/>
      <c r="J2336" s="682"/>
      <c r="K2336" s="682"/>
      <c r="L2336" s="683"/>
      <c r="M2336" s="684"/>
      <c r="N2336" s="758">
        <v>2</v>
      </c>
      <c r="O2336" s="991">
        <v>2</v>
      </c>
      <c r="P2336" s="991">
        <f t="shared" si="212"/>
        <v>0</v>
      </c>
      <c r="Q2336" s="856" t="s">
        <v>806</v>
      </c>
      <c r="R2336" s="873">
        <v>71250</v>
      </c>
      <c r="S2336" s="760">
        <f t="shared" si="211"/>
        <v>142500</v>
      </c>
      <c r="T2336" s="797"/>
      <c r="U2336" s="960"/>
      <c r="W2336" s="686"/>
    </row>
    <row r="2337" spans="1:23" ht="21" customHeight="1">
      <c r="A2337" s="686" t="s">
        <v>1405</v>
      </c>
      <c r="B2337" s="686" t="s">
        <v>2172</v>
      </c>
      <c r="C2337" s="794" t="s">
        <v>2172</v>
      </c>
      <c r="D2337" s="795" t="s">
        <v>2177</v>
      </c>
      <c r="E2337" s="796" t="s">
        <v>802</v>
      </c>
      <c r="F2337" s="681">
        <v>6208</v>
      </c>
      <c r="G2337" s="682"/>
      <c r="H2337" s="682"/>
      <c r="I2337" s="682"/>
      <c r="J2337" s="682"/>
      <c r="K2337" s="682"/>
      <c r="L2337" s="683"/>
      <c r="M2337" s="684"/>
      <c r="N2337" s="758">
        <v>4</v>
      </c>
      <c r="O2337" s="991">
        <v>4</v>
      </c>
      <c r="P2337" s="991">
        <f t="shared" si="212"/>
        <v>0</v>
      </c>
      <c r="Q2337" s="762"/>
      <c r="R2337" s="873">
        <v>6530</v>
      </c>
      <c r="S2337" s="760">
        <f t="shared" si="211"/>
        <v>26120</v>
      </c>
      <c r="T2337" s="797"/>
      <c r="U2337" s="960"/>
      <c r="W2337" s="686"/>
    </row>
    <row r="2338" spans="1:23" ht="21" customHeight="1">
      <c r="A2338" s="686" t="s">
        <v>1236</v>
      </c>
      <c r="B2338" s="686" t="s">
        <v>2172</v>
      </c>
      <c r="C2338" s="794" t="s">
        <v>2172</v>
      </c>
      <c r="D2338" s="795" t="s">
        <v>2177</v>
      </c>
      <c r="E2338" s="796" t="s">
        <v>798</v>
      </c>
      <c r="F2338" s="681" t="s">
        <v>338</v>
      </c>
      <c r="G2338" s="682" t="s">
        <v>227</v>
      </c>
      <c r="H2338" s="682" t="s">
        <v>334</v>
      </c>
      <c r="I2338" s="682"/>
      <c r="J2338" s="682"/>
      <c r="K2338" s="682"/>
      <c r="L2338" s="683"/>
      <c r="M2338" s="684"/>
      <c r="N2338" s="758">
        <v>4</v>
      </c>
      <c r="O2338" s="991">
        <v>4</v>
      </c>
      <c r="P2338" s="991">
        <f t="shared" si="212"/>
        <v>0</v>
      </c>
      <c r="Q2338" s="762"/>
      <c r="R2338" s="873">
        <v>102.7</v>
      </c>
      <c r="S2338" s="760">
        <f t="shared" si="211"/>
        <v>410.8</v>
      </c>
      <c r="T2338" s="797"/>
      <c r="U2338" s="960"/>
      <c r="W2338" s="686"/>
    </row>
    <row r="2339" spans="1:23" ht="21" customHeight="1">
      <c r="A2339" s="686" t="s">
        <v>1243</v>
      </c>
      <c r="B2339" s="686" t="s">
        <v>2172</v>
      </c>
      <c r="C2339" s="794" t="s">
        <v>2172</v>
      </c>
      <c r="D2339" s="795" t="s">
        <v>2177</v>
      </c>
      <c r="E2339" s="796" t="s">
        <v>795</v>
      </c>
      <c r="F2339" s="681">
        <v>4.5</v>
      </c>
      <c r="G2339" s="682"/>
      <c r="H2339" s="682">
        <v>50</v>
      </c>
      <c r="I2339" s="682"/>
      <c r="J2339" s="682"/>
      <c r="K2339" s="682"/>
      <c r="L2339" s="683">
        <v>50</v>
      </c>
      <c r="M2339" s="684"/>
      <c r="N2339" s="758">
        <v>4</v>
      </c>
      <c r="O2339" s="991">
        <v>4</v>
      </c>
      <c r="P2339" s="991">
        <f t="shared" si="212"/>
        <v>0</v>
      </c>
      <c r="Q2339" s="759">
        <f>F2339*H2339*L2339*0.00000785*N2339</f>
        <v>0.35324999999999995</v>
      </c>
      <c r="R2339" s="873">
        <v>939</v>
      </c>
      <c r="S2339" s="760">
        <f>Q2339*R2339</f>
        <v>331.70174999999995</v>
      </c>
      <c r="T2339" s="797"/>
      <c r="U2339" s="960"/>
      <c r="W2339" s="686"/>
    </row>
    <row r="2340" spans="1:23" ht="21" customHeight="1">
      <c r="B2340" s="686" t="s">
        <v>2172</v>
      </c>
      <c r="C2340" s="794" t="s">
        <v>2172</v>
      </c>
      <c r="D2340" s="795" t="s">
        <v>2178</v>
      </c>
      <c r="E2340" s="796" t="s">
        <v>797</v>
      </c>
      <c r="F2340" s="681">
        <v>50</v>
      </c>
      <c r="G2340" s="682"/>
      <c r="H2340" s="682"/>
      <c r="I2340" s="682"/>
      <c r="J2340" s="682"/>
      <c r="K2340" s="682"/>
      <c r="L2340" s="683">
        <v>4248</v>
      </c>
      <c r="M2340" s="684"/>
      <c r="N2340" s="758">
        <v>1</v>
      </c>
      <c r="O2340" s="991">
        <v>1</v>
      </c>
      <c r="P2340" s="991">
        <f t="shared" si="212"/>
        <v>0</v>
      </c>
      <c r="Q2340" s="759"/>
      <c r="R2340" s="873">
        <v>129133</v>
      </c>
      <c r="S2340" s="760">
        <f t="shared" ref="S2340:S2344" si="213">N2340*R2340</f>
        <v>129133</v>
      </c>
      <c r="T2340" s="797"/>
      <c r="U2340" s="960"/>
      <c r="W2340" s="686"/>
    </row>
    <row r="2341" spans="1:23" ht="21" customHeight="1">
      <c r="B2341" s="686" t="s">
        <v>2172</v>
      </c>
      <c r="C2341" s="794" t="s">
        <v>2172</v>
      </c>
      <c r="D2341" s="795" t="s">
        <v>2178</v>
      </c>
      <c r="E2341" s="796" t="s">
        <v>802</v>
      </c>
      <c r="F2341" s="681" t="s">
        <v>592</v>
      </c>
      <c r="G2341" s="682"/>
      <c r="H2341" s="682"/>
      <c r="I2341" s="682"/>
      <c r="J2341" s="682"/>
      <c r="K2341" s="682"/>
      <c r="L2341" s="683"/>
      <c r="M2341" s="684"/>
      <c r="N2341" s="758">
        <v>4</v>
      </c>
      <c r="O2341" s="991">
        <v>4</v>
      </c>
      <c r="P2341" s="991">
        <f t="shared" si="212"/>
        <v>0</v>
      </c>
      <c r="Q2341" s="759"/>
      <c r="R2341" s="873">
        <v>24836</v>
      </c>
      <c r="S2341" s="760">
        <f t="shared" si="213"/>
        <v>99344</v>
      </c>
      <c r="T2341" s="797"/>
      <c r="U2341" s="960"/>
      <c r="W2341" s="686"/>
    </row>
    <row r="2342" spans="1:23" ht="21" customHeight="1">
      <c r="B2342" s="686" t="s">
        <v>2172</v>
      </c>
      <c r="C2342" s="794" t="s">
        <v>2172</v>
      </c>
      <c r="D2342" s="795" t="s">
        <v>2178</v>
      </c>
      <c r="E2342" s="796" t="s">
        <v>1832</v>
      </c>
      <c r="F2342" s="681" t="s">
        <v>1717</v>
      </c>
      <c r="G2342" s="682"/>
      <c r="H2342" s="682"/>
      <c r="I2342" s="682"/>
      <c r="J2342" s="682"/>
      <c r="K2342" s="682"/>
      <c r="L2342" s="683"/>
      <c r="M2342" s="684"/>
      <c r="N2342" s="758">
        <v>2</v>
      </c>
      <c r="O2342" s="991">
        <v>2</v>
      </c>
      <c r="P2342" s="991">
        <f t="shared" si="212"/>
        <v>0</v>
      </c>
      <c r="Q2342" s="759"/>
      <c r="R2342" s="873">
        <v>78746</v>
      </c>
      <c r="S2342" s="760">
        <f t="shared" si="213"/>
        <v>157492</v>
      </c>
      <c r="T2342" s="797"/>
      <c r="U2342" s="960"/>
      <c r="W2342" s="686"/>
    </row>
    <row r="2343" spans="1:23" ht="21" customHeight="1">
      <c r="B2343" s="686" t="s">
        <v>2172</v>
      </c>
      <c r="C2343" s="794" t="s">
        <v>2172</v>
      </c>
      <c r="D2343" s="795" t="s">
        <v>2178</v>
      </c>
      <c r="E2343" s="796" t="s">
        <v>1727</v>
      </c>
      <c r="F2343" s="681">
        <v>15</v>
      </c>
      <c r="G2343" s="682"/>
      <c r="H2343" s="682">
        <v>10</v>
      </c>
      <c r="I2343" s="682"/>
      <c r="J2343" s="682"/>
      <c r="K2343" s="682"/>
      <c r="L2343" s="683">
        <v>50</v>
      </c>
      <c r="M2343" s="684"/>
      <c r="N2343" s="758">
        <f>N2341</f>
        <v>4</v>
      </c>
      <c r="O2343" s="991">
        <v>4</v>
      </c>
      <c r="P2343" s="991">
        <f t="shared" si="212"/>
        <v>0</v>
      </c>
      <c r="Q2343" s="759"/>
      <c r="R2343" s="873">
        <v>1231</v>
      </c>
      <c r="S2343" s="760">
        <f t="shared" si="213"/>
        <v>4924</v>
      </c>
      <c r="T2343" s="797"/>
      <c r="U2343" s="960"/>
      <c r="W2343" s="686"/>
    </row>
    <row r="2344" spans="1:23" ht="21" customHeight="1">
      <c r="B2344" s="686" t="s">
        <v>2172</v>
      </c>
      <c r="C2344" s="794" t="s">
        <v>2172</v>
      </c>
      <c r="D2344" s="795" t="s">
        <v>2178</v>
      </c>
      <c r="E2344" s="796" t="s">
        <v>807</v>
      </c>
      <c r="F2344" s="681" t="s">
        <v>330</v>
      </c>
      <c r="G2344" s="682"/>
      <c r="H2344" s="682"/>
      <c r="I2344" s="682"/>
      <c r="J2344" s="682"/>
      <c r="K2344" s="682"/>
      <c r="L2344" s="683">
        <v>15</v>
      </c>
      <c r="M2344" s="684"/>
      <c r="N2344" s="758">
        <f>N2341*2</f>
        <v>8</v>
      </c>
      <c r="O2344" s="991">
        <v>8</v>
      </c>
      <c r="P2344" s="991">
        <f t="shared" si="212"/>
        <v>0</v>
      </c>
      <c r="Q2344" s="759"/>
      <c r="R2344" s="873">
        <v>54</v>
      </c>
      <c r="S2344" s="760">
        <f t="shared" si="213"/>
        <v>432</v>
      </c>
      <c r="T2344" s="797"/>
      <c r="U2344" s="960"/>
      <c r="W2344" s="686"/>
    </row>
    <row r="2345" spans="1:23" ht="21" customHeight="1">
      <c r="A2345" s="686" t="s">
        <v>1264</v>
      </c>
      <c r="B2345" s="686" t="s">
        <v>2172</v>
      </c>
      <c r="C2345" s="794" t="s">
        <v>2172</v>
      </c>
      <c r="D2345" s="795" t="s">
        <v>1820</v>
      </c>
      <c r="E2345" s="796" t="s">
        <v>795</v>
      </c>
      <c r="F2345" s="681">
        <v>12</v>
      </c>
      <c r="G2345" s="682" t="s">
        <v>227</v>
      </c>
      <c r="H2345" s="682">
        <v>130</v>
      </c>
      <c r="I2345" s="682" t="s">
        <v>227</v>
      </c>
      <c r="J2345" s="682"/>
      <c r="K2345" s="682"/>
      <c r="L2345" s="683">
        <v>130</v>
      </c>
      <c r="M2345" s="684"/>
      <c r="N2345" s="758">
        <v>2</v>
      </c>
      <c r="O2345" s="991">
        <v>2</v>
      </c>
      <c r="P2345" s="991">
        <f t="shared" si="212"/>
        <v>0</v>
      </c>
      <c r="Q2345" s="759">
        <f>F2345*H2345*L2345*0.00000785*N2345</f>
        <v>3.1839599999999999</v>
      </c>
      <c r="R2345" s="873">
        <v>960</v>
      </c>
      <c r="S2345" s="760">
        <f>Q2345*R2345</f>
        <v>3056.6016</v>
      </c>
      <c r="T2345" s="797"/>
      <c r="U2345" s="960"/>
      <c r="W2345" s="686"/>
    </row>
    <row r="2346" spans="1:23" ht="21" customHeight="1">
      <c r="A2346" s="686" t="s">
        <v>1222</v>
      </c>
      <c r="B2346" s="686" t="s">
        <v>2172</v>
      </c>
      <c r="C2346" s="794" t="s">
        <v>2172</v>
      </c>
      <c r="D2346" s="795" t="s">
        <v>1820</v>
      </c>
      <c r="E2346" s="796" t="s">
        <v>797</v>
      </c>
      <c r="F2346" s="681">
        <v>50</v>
      </c>
      <c r="G2346" s="682"/>
      <c r="H2346" s="682"/>
      <c r="I2346" s="682"/>
      <c r="J2346" s="682"/>
      <c r="K2346" s="682"/>
      <c r="L2346" s="683">
        <v>111</v>
      </c>
      <c r="M2346" s="684"/>
      <c r="N2346" s="758">
        <v>2</v>
      </c>
      <c r="O2346" s="991">
        <v>2</v>
      </c>
      <c r="P2346" s="991">
        <f t="shared" si="212"/>
        <v>0</v>
      </c>
      <c r="Q2346" s="759">
        <f>3.14156295*(F2346/2)^2*L2346*0.00000785*N2346</f>
        <v>3.4217510956031245</v>
      </c>
      <c r="R2346" s="873">
        <v>990</v>
      </c>
      <c r="S2346" s="760">
        <f>Q2346*R2346</f>
        <v>3387.5335846470934</v>
      </c>
      <c r="T2346" s="797"/>
      <c r="U2346" s="960"/>
      <c r="W2346" s="686"/>
    </row>
    <row r="2347" spans="1:23" ht="21" customHeight="1">
      <c r="A2347" s="686" t="s">
        <v>1314</v>
      </c>
      <c r="B2347" s="686" t="s">
        <v>2172</v>
      </c>
      <c r="C2347" s="794" t="s">
        <v>2172</v>
      </c>
      <c r="D2347" s="795" t="s">
        <v>1820</v>
      </c>
      <c r="E2347" s="796" t="s">
        <v>798</v>
      </c>
      <c r="F2347" s="681" t="s">
        <v>330</v>
      </c>
      <c r="G2347" s="682" t="s">
        <v>227</v>
      </c>
      <c r="H2347" s="682" t="s">
        <v>334</v>
      </c>
      <c r="I2347" s="682"/>
      <c r="J2347" s="682"/>
      <c r="K2347" s="682"/>
      <c r="L2347" s="683"/>
      <c r="M2347" s="684"/>
      <c r="N2347" s="758">
        <v>8</v>
      </c>
      <c r="O2347" s="991">
        <v>8</v>
      </c>
      <c r="P2347" s="991">
        <f t="shared" si="212"/>
        <v>0</v>
      </c>
      <c r="Q2347" s="762"/>
      <c r="R2347" s="873">
        <v>151.80000000000001</v>
      </c>
      <c r="S2347" s="760">
        <f t="shared" ref="S2347:S2353" si="214">N2347*R2347</f>
        <v>1214.4000000000001</v>
      </c>
      <c r="T2347" s="797"/>
      <c r="U2347" s="960"/>
      <c r="W2347" s="686"/>
    </row>
    <row r="2348" spans="1:23" ht="21" customHeight="1">
      <c r="A2348" s="686" t="s">
        <v>1328</v>
      </c>
      <c r="B2348" s="686" t="s">
        <v>2172</v>
      </c>
      <c r="C2348" s="794" t="s">
        <v>2172</v>
      </c>
      <c r="D2348" s="795" t="s">
        <v>1820</v>
      </c>
      <c r="E2348" s="796" t="s">
        <v>799</v>
      </c>
      <c r="F2348" s="681" t="s">
        <v>330</v>
      </c>
      <c r="G2348" s="682"/>
      <c r="H2348" s="682"/>
      <c r="I2348" s="682"/>
      <c r="J2348" s="682"/>
      <c r="K2348" s="682"/>
      <c r="L2348" s="683"/>
      <c r="M2348" s="684"/>
      <c r="N2348" s="758">
        <f>N2347</f>
        <v>8</v>
      </c>
      <c r="O2348" s="991">
        <v>8</v>
      </c>
      <c r="P2348" s="991">
        <f t="shared" si="212"/>
        <v>0</v>
      </c>
      <c r="Q2348" s="762"/>
      <c r="R2348" s="873">
        <v>41.2</v>
      </c>
      <c r="S2348" s="760">
        <f t="shared" si="214"/>
        <v>329.6</v>
      </c>
      <c r="T2348" s="797"/>
      <c r="U2348" s="960"/>
      <c r="W2348" s="686"/>
    </row>
    <row r="2349" spans="1:23" ht="21" customHeight="1">
      <c r="A2349" s="686" t="s">
        <v>1233</v>
      </c>
      <c r="B2349" s="686" t="s">
        <v>2172</v>
      </c>
      <c r="C2349" s="794" t="s">
        <v>2172</v>
      </c>
      <c r="D2349" s="795" t="s">
        <v>1820</v>
      </c>
      <c r="E2349" s="796" t="s">
        <v>800</v>
      </c>
      <c r="F2349" s="681" t="s">
        <v>330</v>
      </c>
      <c r="G2349" s="682"/>
      <c r="H2349" s="682"/>
      <c r="I2349" s="682"/>
      <c r="J2349" s="682"/>
      <c r="K2349" s="682"/>
      <c r="L2349" s="683"/>
      <c r="M2349" s="684"/>
      <c r="N2349" s="758">
        <f>N2347</f>
        <v>8</v>
      </c>
      <c r="O2349" s="991">
        <v>8</v>
      </c>
      <c r="P2349" s="991">
        <f t="shared" si="212"/>
        <v>0</v>
      </c>
      <c r="Q2349" s="762"/>
      <c r="R2349" s="873">
        <v>14</v>
      </c>
      <c r="S2349" s="760">
        <f t="shared" si="214"/>
        <v>112</v>
      </c>
      <c r="T2349" s="797"/>
      <c r="U2349" s="960"/>
      <c r="W2349" s="686"/>
    </row>
    <row r="2350" spans="1:23" ht="21" customHeight="1">
      <c r="A2350" s="686" t="s">
        <v>1326</v>
      </c>
      <c r="B2350" s="686" t="s">
        <v>2172</v>
      </c>
      <c r="C2350" s="794" t="s">
        <v>2172</v>
      </c>
      <c r="D2350" s="795" t="s">
        <v>1820</v>
      </c>
      <c r="E2350" s="796" t="s">
        <v>801</v>
      </c>
      <c r="F2350" s="681" t="s">
        <v>330</v>
      </c>
      <c r="G2350" s="682"/>
      <c r="H2350" s="682"/>
      <c r="I2350" s="682"/>
      <c r="J2350" s="682"/>
      <c r="K2350" s="682"/>
      <c r="L2350" s="683"/>
      <c r="M2350" s="684"/>
      <c r="N2350" s="758">
        <f>N2347*2</f>
        <v>16</v>
      </c>
      <c r="O2350" s="991">
        <v>16</v>
      </c>
      <c r="P2350" s="991">
        <f t="shared" si="212"/>
        <v>0</v>
      </c>
      <c r="Q2350" s="762"/>
      <c r="R2350" s="873">
        <v>22.9</v>
      </c>
      <c r="S2350" s="760">
        <f t="shared" si="214"/>
        <v>366.4</v>
      </c>
      <c r="T2350" s="797"/>
      <c r="U2350" s="960"/>
      <c r="W2350" s="686"/>
    </row>
    <row r="2351" spans="1:23" ht="21" customHeight="1">
      <c r="B2351" s="686" t="s">
        <v>2172</v>
      </c>
      <c r="C2351" s="794" t="s">
        <v>2172</v>
      </c>
      <c r="D2351" s="795" t="s">
        <v>1820</v>
      </c>
      <c r="E2351" s="796" t="s">
        <v>1832</v>
      </c>
      <c r="F2351" s="681" t="s">
        <v>335</v>
      </c>
      <c r="G2351" s="682"/>
      <c r="H2351" s="682"/>
      <c r="I2351" s="682"/>
      <c r="J2351" s="682"/>
      <c r="K2351" s="682"/>
      <c r="L2351" s="683"/>
      <c r="M2351" s="684"/>
      <c r="N2351" s="758">
        <v>2</v>
      </c>
      <c r="O2351" s="991">
        <v>2</v>
      </c>
      <c r="P2351" s="991">
        <f t="shared" si="212"/>
        <v>0</v>
      </c>
      <c r="Q2351" s="856" t="s">
        <v>806</v>
      </c>
      <c r="R2351" s="873">
        <v>18120</v>
      </c>
      <c r="S2351" s="760">
        <f t="shared" si="214"/>
        <v>36240</v>
      </c>
      <c r="T2351" s="797"/>
      <c r="U2351" s="960"/>
      <c r="W2351" s="686"/>
    </row>
    <row r="2352" spans="1:23" ht="21" customHeight="1">
      <c r="A2352" s="686" t="s">
        <v>1287</v>
      </c>
      <c r="B2352" s="686" t="s">
        <v>2172</v>
      </c>
      <c r="C2352" s="794" t="s">
        <v>2172</v>
      </c>
      <c r="D2352" s="795" t="s">
        <v>1820</v>
      </c>
      <c r="E2352" s="796" t="s">
        <v>802</v>
      </c>
      <c r="F2352" s="681">
        <v>6206</v>
      </c>
      <c r="G2352" s="682"/>
      <c r="H2352" s="682"/>
      <c r="I2352" s="682"/>
      <c r="J2352" s="682"/>
      <c r="K2352" s="682"/>
      <c r="L2352" s="683"/>
      <c r="M2352" s="684"/>
      <c r="N2352" s="758">
        <v>4</v>
      </c>
      <c r="O2352" s="991">
        <v>4</v>
      </c>
      <c r="P2352" s="991">
        <f t="shared" si="212"/>
        <v>0</v>
      </c>
      <c r="Q2352" s="762"/>
      <c r="R2352" s="873">
        <v>3830</v>
      </c>
      <c r="S2352" s="760">
        <f t="shared" si="214"/>
        <v>15320</v>
      </c>
      <c r="T2352" s="797"/>
      <c r="U2352" s="960"/>
      <c r="W2352" s="686"/>
    </row>
    <row r="2353" spans="1:23" ht="21" customHeight="1">
      <c r="A2353" s="686" t="s">
        <v>1236</v>
      </c>
      <c r="B2353" s="686" t="s">
        <v>2172</v>
      </c>
      <c r="C2353" s="794" t="s">
        <v>2172</v>
      </c>
      <c r="D2353" s="795" t="s">
        <v>1820</v>
      </c>
      <c r="E2353" s="796" t="s">
        <v>798</v>
      </c>
      <c r="F2353" s="681" t="s">
        <v>338</v>
      </c>
      <c r="G2353" s="682" t="s">
        <v>227</v>
      </c>
      <c r="H2353" s="682" t="s">
        <v>334</v>
      </c>
      <c r="I2353" s="682"/>
      <c r="J2353" s="682"/>
      <c r="K2353" s="682"/>
      <c r="L2353" s="683"/>
      <c r="M2353" s="684"/>
      <c r="N2353" s="758">
        <v>4</v>
      </c>
      <c r="O2353" s="991">
        <v>4</v>
      </c>
      <c r="P2353" s="991">
        <f t="shared" si="212"/>
        <v>0</v>
      </c>
      <c r="Q2353" s="762"/>
      <c r="R2353" s="873">
        <v>102.7</v>
      </c>
      <c r="S2353" s="760">
        <f t="shared" si="214"/>
        <v>410.8</v>
      </c>
      <c r="T2353" s="797"/>
      <c r="U2353" s="960"/>
      <c r="W2353" s="686"/>
    </row>
    <row r="2354" spans="1:23" ht="21" customHeight="1">
      <c r="A2354" s="686" t="s">
        <v>1243</v>
      </c>
      <c r="B2354" s="686" t="s">
        <v>2172</v>
      </c>
      <c r="C2354" s="794" t="s">
        <v>2172</v>
      </c>
      <c r="D2354" s="795" t="s">
        <v>1820</v>
      </c>
      <c r="E2354" s="796" t="s">
        <v>795</v>
      </c>
      <c r="F2354" s="681">
        <v>4.5</v>
      </c>
      <c r="G2354" s="682"/>
      <c r="H2354" s="682">
        <v>50</v>
      </c>
      <c r="I2354" s="682"/>
      <c r="J2354" s="682"/>
      <c r="K2354" s="682"/>
      <c r="L2354" s="683">
        <v>50</v>
      </c>
      <c r="M2354" s="684"/>
      <c r="N2354" s="758">
        <v>4</v>
      </c>
      <c r="O2354" s="991">
        <v>4</v>
      </c>
      <c r="P2354" s="991">
        <f t="shared" si="212"/>
        <v>0</v>
      </c>
      <c r="Q2354" s="759">
        <f>F2354*H2354*L2354*0.00000785*N2354</f>
        <v>0.35324999999999995</v>
      </c>
      <c r="R2354" s="873">
        <v>939</v>
      </c>
      <c r="S2354" s="760">
        <f>Q2354*R2354</f>
        <v>331.70174999999995</v>
      </c>
      <c r="T2354" s="797"/>
      <c r="U2354" s="960"/>
      <c r="W2354" s="686"/>
    </row>
    <row r="2355" spans="1:23" ht="21" customHeight="1">
      <c r="A2355" s="686" t="s">
        <v>1430</v>
      </c>
      <c r="B2355" s="686" t="s">
        <v>2172</v>
      </c>
      <c r="C2355" s="794" t="s">
        <v>2172</v>
      </c>
      <c r="D2355" s="795" t="s">
        <v>1820</v>
      </c>
      <c r="E2355" s="796" t="s">
        <v>804</v>
      </c>
      <c r="F2355" s="681" t="s">
        <v>333</v>
      </c>
      <c r="G2355" s="682"/>
      <c r="H2355" s="682"/>
      <c r="I2355" s="682"/>
      <c r="J2355" s="682"/>
      <c r="K2355" s="682"/>
      <c r="L2355" s="683">
        <v>150</v>
      </c>
      <c r="M2355" s="684"/>
      <c r="N2355" s="758">
        <v>2</v>
      </c>
      <c r="O2355" s="991">
        <v>2</v>
      </c>
      <c r="P2355" s="991">
        <f t="shared" si="212"/>
        <v>0</v>
      </c>
      <c r="Q2355" s="762"/>
      <c r="R2355" s="873">
        <v>8578</v>
      </c>
      <c r="S2355" s="760">
        <f>N2355*R2355</f>
        <v>17156</v>
      </c>
      <c r="T2355" s="797"/>
      <c r="U2355" s="960"/>
      <c r="W2355" s="686"/>
    </row>
    <row r="2356" spans="1:23" ht="21" customHeight="1">
      <c r="A2356" s="686" t="s">
        <v>1229</v>
      </c>
      <c r="B2356" s="686" t="s">
        <v>2172</v>
      </c>
      <c r="C2356" s="794" t="s">
        <v>2172</v>
      </c>
      <c r="D2356" s="795" t="s">
        <v>1820</v>
      </c>
      <c r="E2356" s="796" t="s">
        <v>799</v>
      </c>
      <c r="F2356" s="681" t="s">
        <v>333</v>
      </c>
      <c r="G2356" s="682"/>
      <c r="H2356" s="682"/>
      <c r="I2356" s="682"/>
      <c r="J2356" s="682"/>
      <c r="K2356" s="682"/>
      <c r="L2356" s="683"/>
      <c r="M2356" s="684"/>
      <c r="N2356" s="758">
        <v>8</v>
      </c>
      <c r="O2356" s="991">
        <v>8</v>
      </c>
      <c r="P2356" s="991">
        <f t="shared" si="212"/>
        <v>0</v>
      </c>
      <c r="Q2356" s="762"/>
      <c r="R2356" s="873">
        <v>61.9</v>
      </c>
      <c r="S2356" s="760">
        <f>N2356*R2356</f>
        <v>495.2</v>
      </c>
      <c r="T2356" s="797"/>
      <c r="U2356" s="960"/>
      <c r="W2356" s="686"/>
    </row>
    <row r="2357" spans="1:23" ht="21" customHeight="1">
      <c r="A2357" s="686" t="s">
        <v>1230</v>
      </c>
      <c r="B2357" s="686" t="s">
        <v>2172</v>
      </c>
      <c r="C2357" s="794" t="s">
        <v>2172</v>
      </c>
      <c r="D2357" s="795" t="s">
        <v>1820</v>
      </c>
      <c r="E2357" s="796" t="s">
        <v>800</v>
      </c>
      <c r="F2357" s="681" t="s">
        <v>333</v>
      </c>
      <c r="G2357" s="682"/>
      <c r="H2357" s="682"/>
      <c r="I2357" s="682"/>
      <c r="J2357" s="682"/>
      <c r="K2357" s="682"/>
      <c r="L2357" s="683"/>
      <c r="M2357" s="684"/>
      <c r="N2357" s="758">
        <f>N2355</f>
        <v>2</v>
      </c>
      <c r="O2357" s="991">
        <v>2</v>
      </c>
      <c r="P2357" s="991">
        <f t="shared" si="212"/>
        <v>0</v>
      </c>
      <c r="Q2357" s="762"/>
      <c r="R2357" s="873">
        <v>21.7</v>
      </c>
      <c r="S2357" s="760">
        <f>N2357*R2357</f>
        <v>43.4</v>
      </c>
      <c r="T2357" s="797"/>
      <c r="U2357" s="960"/>
      <c r="W2357" s="686"/>
    </row>
    <row r="2358" spans="1:23" ht="21" customHeight="1">
      <c r="A2358" s="686" t="s">
        <v>1231</v>
      </c>
      <c r="B2358" s="686" t="s">
        <v>2172</v>
      </c>
      <c r="C2358" s="794" t="s">
        <v>2172</v>
      </c>
      <c r="D2358" s="795" t="s">
        <v>1820</v>
      </c>
      <c r="E2358" s="796" t="s">
        <v>801</v>
      </c>
      <c r="F2358" s="681" t="s">
        <v>333</v>
      </c>
      <c r="G2358" s="682"/>
      <c r="H2358" s="682"/>
      <c r="I2358" s="682"/>
      <c r="J2358" s="682"/>
      <c r="K2358" s="682"/>
      <c r="L2358" s="683"/>
      <c r="M2358" s="684"/>
      <c r="N2358" s="758">
        <f>N2355*2</f>
        <v>4</v>
      </c>
      <c r="O2358" s="991">
        <v>4</v>
      </c>
      <c r="P2358" s="991">
        <f t="shared" si="212"/>
        <v>0</v>
      </c>
      <c r="Q2358" s="762"/>
      <c r="R2358" s="873">
        <v>33.299999999999997</v>
      </c>
      <c r="S2358" s="760">
        <f>N2358*R2358</f>
        <v>133.19999999999999</v>
      </c>
      <c r="T2358" s="797"/>
      <c r="U2358" s="960"/>
      <c r="W2358" s="686"/>
    </row>
    <row r="2359" spans="1:23" ht="21" customHeight="1">
      <c r="B2359" s="686" t="s">
        <v>2172</v>
      </c>
      <c r="C2359" s="794" t="s">
        <v>2172</v>
      </c>
      <c r="D2359" s="795" t="s">
        <v>2179</v>
      </c>
      <c r="E2359" s="796" t="s">
        <v>826</v>
      </c>
      <c r="F2359" s="681" t="s">
        <v>391</v>
      </c>
      <c r="G2359" s="682"/>
      <c r="H2359" s="682"/>
      <c r="I2359" s="682"/>
      <c r="J2359" s="682"/>
      <c r="K2359" s="682"/>
      <c r="L2359" s="683">
        <v>45</v>
      </c>
      <c r="M2359" s="684"/>
      <c r="N2359" s="758">
        <v>2</v>
      </c>
      <c r="O2359" s="991">
        <v>2</v>
      </c>
      <c r="P2359" s="991">
        <f t="shared" si="212"/>
        <v>0</v>
      </c>
      <c r="Q2359" s="762"/>
      <c r="R2359" s="873">
        <v>460811</v>
      </c>
      <c r="S2359" s="760">
        <f>N2359*R2359</f>
        <v>921622</v>
      </c>
      <c r="T2359" s="797"/>
      <c r="U2359" s="960"/>
      <c r="W2359" s="686"/>
    </row>
    <row r="2360" spans="1:23" ht="21" customHeight="1">
      <c r="A2360" s="686" t="s">
        <v>1264</v>
      </c>
      <c r="B2360" s="686" t="s">
        <v>2180</v>
      </c>
      <c r="C2360" s="794" t="s">
        <v>2180</v>
      </c>
      <c r="D2360" s="795" t="s">
        <v>840</v>
      </c>
      <c r="E2360" s="796" t="s">
        <v>795</v>
      </c>
      <c r="F2360" s="681">
        <v>9</v>
      </c>
      <c r="G2360" s="682"/>
      <c r="H2360" s="682">
        <v>410</v>
      </c>
      <c r="I2360" s="682"/>
      <c r="J2360" s="682"/>
      <c r="K2360" s="682"/>
      <c r="L2360" s="683">
        <v>430</v>
      </c>
      <c r="M2360" s="684"/>
      <c r="N2360" s="758">
        <v>2</v>
      </c>
      <c r="O2360" s="991">
        <v>2</v>
      </c>
      <c r="P2360" s="991">
        <f t="shared" si="212"/>
        <v>0</v>
      </c>
      <c r="Q2360" s="759">
        <f>F2360*H2360*L2360*0.00000785*N2360</f>
        <v>24.911189999999998</v>
      </c>
      <c r="R2360" s="873">
        <v>960</v>
      </c>
      <c r="S2360" s="760">
        <f>Q2360*R2360</f>
        <v>23914.742399999999</v>
      </c>
      <c r="T2360" s="797"/>
      <c r="U2360" s="960"/>
      <c r="W2360" s="686"/>
    </row>
    <row r="2361" spans="1:23" ht="21" customHeight="1">
      <c r="A2361" s="686" t="s">
        <v>1264</v>
      </c>
      <c r="B2361" s="686" t="s">
        <v>2180</v>
      </c>
      <c r="C2361" s="794" t="s">
        <v>2180</v>
      </c>
      <c r="D2361" s="795" t="s">
        <v>840</v>
      </c>
      <c r="E2361" s="796" t="s">
        <v>795</v>
      </c>
      <c r="F2361" s="681">
        <v>9</v>
      </c>
      <c r="G2361" s="682"/>
      <c r="H2361" s="682">
        <v>40</v>
      </c>
      <c r="I2361" s="682"/>
      <c r="J2361" s="682"/>
      <c r="K2361" s="682"/>
      <c r="L2361" s="683">
        <v>50</v>
      </c>
      <c r="M2361" s="684"/>
      <c r="N2361" s="758">
        <v>2</v>
      </c>
      <c r="O2361" s="991">
        <v>2</v>
      </c>
      <c r="P2361" s="991">
        <f t="shared" si="212"/>
        <v>0</v>
      </c>
      <c r="Q2361" s="759">
        <f>F2361*H2361*L2361*0.00000785*N2361</f>
        <v>0.28259999999999996</v>
      </c>
      <c r="R2361" s="873">
        <v>960</v>
      </c>
      <c r="S2361" s="760">
        <f>Q2361*R2361</f>
        <v>271.29599999999994</v>
      </c>
      <c r="T2361" s="797"/>
      <c r="U2361" s="960"/>
      <c r="W2361" s="686"/>
    </row>
    <row r="2362" spans="1:23" ht="21" customHeight="1">
      <c r="A2362" s="686" t="s">
        <v>1314</v>
      </c>
      <c r="B2362" s="686" t="s">
        <v>2180</v>
      </c>
      <c r="C2362" s="794" t="s">
        <v>2180</v>
      </c>
      <c r="D2362" s="795" t="s">
        <v>840</v>
      </c>
      <c r="E2362" s="796" t="s">
        <v>798</v>
      </c>
      <c r="F2362" s="681" t="s">
        <v>330</v>
      </c>
      <c r="G2362" s="682" t="s">
        <v>227</v>
      </c>
      <c r="H2362" s="682" t="s">
        <v>334</v>
      </c>
      <c r="I2362" s="682"/>
      <c r="J2362" s="682"/>
      <c r="K2362" s="682"/>
      <c r="L2362" s="683"/>
      <c r="M2362" s="684"/>
      <c r="N2362" s="758">
        <v>12</v>
      </c>
      <c r="O2362" s="991">
        <v>12</v>
      </c>
      <c r="P2362" s="991">
        <f t="shared" si="212"/>
        <v>0</v>
      </c>
      <c r="Q2362" s="762"/>
      <c r="R2362" s="873">
        <v>151.80000000000001</v>
      </c>
      <c r="S2362" s="760">
        <f>N2362*R2362</f>
        <v>1821.6000000000001</v>
      </c>
      <c r="T2362" s="797"/>
      <c r="U2362" s="960"/>
      <c r="W2362" s="686"/>
    </row>
    <row r="2363" spans="1:23" ht="21" customHeight="1">
      <c r="A2363" s="686" t="s">
        <v>1328</v>
      </c>
      <c r="B2363" s="686" t="s">
        <v>2180</v>
      </c>
      <c r="C2363" s="794" t="s">
        <v>2180</v>
      </c>
      <c r="D2363" s="795" t="s">
        <v>840</v>
      </c>
      <c r="E2363" s="796" t="s">
        <v>799</v>
      </c>
      <c r="F2363" s="681" t="s">
        <v>330</v>
      </c>
      <c r="G2363" s="682"/>
      <c r="H2363" s="682"/>
      <c r="I2363" s="682"/>
      <c r="J2363" s="682"/>
      <c r="K2363" s="682"/>
      <c r="L2363" s="683"/>
      <c r="M2363" s="684"/>
      <c r="N2363" s="758">
        <f>N2362</f>
        <v>12</v>
      </c>
      <c r="O2363" s="991">
        <v>12</v>
      </c>
      <c r="P2363" s="991">
        <f t="shared" si="212"/>
        <v>0</v>
      </c>
      <c r="Q2363" s="762"/>
      <c r="R2363" s="873">
        <v>41.2</v>
      </c>
      <c r="S2363" s="760">
        <f>N2363*R2363</f>
        <v>494.40000000000003</v>
      </c>
      <c r="T2363" s="797"/>
      <c r="U2363" s="960"/>
      <c r="W2363" s="686"/>
    </row>
    <row r="2364" spans="1:23" ht="21" customHeight="1">
      <c r="A2364" s="686" t="s">
        <v>1233</v>
      </c>
      <c r="B2364" s="686" t="s">
        <v>2180</v>
      </c>
      <c r="C2364" s="794" t="s">
        <v>2180</v>
      </c>
      <c r="D2364" s="795" t="s">
        <v>840</v>
      </c>
      <c r="E2364" s="796" t="s">
        <v>800</v>
      </c>
      <c r="F2364" s="681" t="s">
        <v>330</v>
      </c>
      <c r="G2364" s="682"/>
      <c r="H2364" s="682"/>
      <c r="I2364" s="682"/>
      <c r="J2364" s="682"/>
      <c r="K2364" s="682"/>
      <c r="L2364" s="683"/>
      <c r="M2364" s="684"/>
      <c r="N2364" s="758">
        <f>N2362</f>
        <v>12</v>
      </c>
      <c r="O2364" s="991">
        <v>12</v>
      </c>
      <c r="P2364" s="991">
        <f t="shared" si="212"/>
        <v>0</v>
      </c>
      <c r="Q2364" s="762"/>
      <c r="R2364" s="873">
        <v>14</v>
      </c>
      <c r="S2364" s="760">
        <f>N2364*R2364</f>
        <v>168</v>
      </c>
      <c r="T2364" s="797"/>
      <c r="U2364" s="960"/>
      <c r="W2364" s="686"/>
    </row>
    <row r="2365" spans="1:23" ht="21" customHeight="1">
      <c r="A2365" s="686" t="s">
        <v>1326</v>
      </c>
      <c r="B2365" s="686" t="s">
        <v>2180</v>
      </c>
      <c r="C2365" s="794" t="s">
        <v>2180</v>
      </c>
      <c r="D2365" s="795" t="s">
        <v>840</v>
      </c>
      <c r="E2365" s="796" t="s">
        <v>801</v>
      </c>
      <c r="F2365" s="681" t="s">
        <v>330</v>
      </c>
      <c r="G2365" s="682"/>
      <c r="H2365" s="682"/>
      <c r="I2365" s="682"/>
      <c r="J2365" s="682"/>
      <c r="K2365" s="682"/>
      <c r="L2365" s="683"/>
      <c r="M2365" s="684"/>
      <c r="N2365" s="758">
        <f>N2362*2</f>
        <v>24</v>
      </c>
      <c r="O2365" s="991">
        <v>24</v>
      </c>
      <c r="P2365" s="991">
        <f t="shared" si="212"/>
        <v>0</v>
      </c>
      <c r="Q2365" s="762"/>
      <c r="R2365" s="873">
        <v>22.9</v>
      </c>
      <c r="S2365" s="760">
        <f>N2365*R2365</f>
        <v>549.59999999999991</v>
      </c>
      <c r="T2365" s="797"/>
      <c r="U2365" s="960"/>
      <c r="W2365" s="686"/>
    </row>
    <row r="2366" spans="1:23" ht="21" customHeight="1">
      <c r="A2366" s="686" t="s">
        <v>1243</v>
      </c>
      <c r="B2366" s="686" t="s">
        <v>2180</v>
      </c>
      <c r="C2366" s="794" t="s">
        <v>2180</v>
      </c>
      <c r="D2366" s="795" t="s">
        <v>1972</v>
      </c>
      <c r="E2366" s="796" t="s">
        <v>795</v>
      </c>
      <c r="F2366" s="681">
        <v>4.5</v>
      </c>
      <c r="G2366" s="682"/>
      <c r="H2366" s="682">
        <v>70</v>
      </c>
      <c r="I2366" s="682"/>
      <c r="J2366" s="682"/>
      <c r="K2366" s="682"/>
      <c r="L2366" s="683">
        <v>220</v>
      </c>
      <c r="M2366" s="684"/>
      <c r="N2366" s="758">
        <v>4</v>
      </c>
      <c r="O2366" s="991">
        <v>4</v>
      </c>
      <c r="P2366" s="991">
        <f t="shared" si="212"/>
        <v>0</v>
      </c>
      <c r="Q2366" s="759">
        <f>F2366*H2366*L2366*0.00000785*N2366</f>
        <v>2.1760199999999998</v>
      </c>
      <c r="R2366" s="873">
        <v>939</v>
      </c>
      <c r="S2366" s="760">
        <f>Q2366*R2366</f>
        <v>2043.2827799999998</v>
      </c>
      <c r="T2366" s="797"/>
      <c r="U2366" s="960"/>
      <c r="W2366" s="686"/>
    </row>
    <row r="2367" spans="1:23" ht="21" customHeight="1">
      <c r="A2367" s="686" t="s">
        <v>1236</v>
      </c>
      <c r="B2367" s="686" t="s">
        <v>2180</v>
      </c>
      <c r="C2367" s="794" t="s">
        <v>2180</v>
      </c>
      <c r="D2367" s="795" t="s">
        <v>1972</v>
      </c>
      <c r="E2367" s="796" t="s">
        <v>798</v>
      </c>
      <c r="F2367" s="681" t="s">
        <v>338</v>
      </c>
      <c r="G2367" s="682" t="s">
        <v>227</v>
      </c>
      <c r="H2367" s="682" t="s">
        <v>334</v>
      </c>
      <c r="I2367" s="682"/>
      <c r="J2367" s="682"/>
      <c r="K2367" s="682"/>
      <c r="L2367" s="683"/>
      <c r="M2367" s="684"/>
      <c r="N2367" s="758">
        <v>8</v>
      </c>
      <c r="O2367" s="991">
        <v>8</v>
      </c>
      <c r="P2367" s="991">
        <f t="shared" si="212"/>
        <v>0</v>
      </c>
      <c r="Q2367" s="762"/>
      <c r="R2367" s="873">
        <v>102.7</v>
      </c>
      <c r="S2367" s="760">
        <f>N2367*R2367</f>
        <v>821.6</v>
      </c>
      <c r="T2367" s="797"/>
      <c r="U2367" s="960"/>
      <c r="W2367" s="686"/>
    </row>
    <row r="2368" spans="1:23" ht="21" customHeight="1">
      <c r="A2368" s="686" t="s">
        <v>1239</v>
      </c>
      <c r="B2368" s="686" t="s">
        <v>2180</v>
      </c>
      <c r="C2368" s="794" t="s">
        <v>2180</v>
      </c>
      <c r="D2368" s="795" t="s">
        <v>1972</v>
      </c>
      <c r="E2368" s="796" t="s">
        <v>799</v>
      </c>
      <c r="F2368" s="681" t="s">
        <v>338</v>
      </c>
      <c r="G2368" s="682"/>
      <c r="H2368" s="682"/>
      <c r="I2368" s="682"/>
      <c r="J2368" s="682"/>
      <c r="K2368" s="682"/>
      <c r="L2368" s="683"/>
      <c r="M2368" s="684"/>
      <c r="N2368" s="758">
        <f>N2367</f>
        <v>8</v>
      </c>
      <c r="O2368" s="991">
        <v>8</v>
      </c>
      <c r="P2368" s="991">
        <f t="shared" si="212"/>
        <v>0</v>
      </c>
      <c r="Q2368" s="762"/>
      <c r="R2368" s="873">
        <v>28.7</v>
      </c>
      <c r="S2368" s="760">
        <f>N2368*R2368</f>
        <v>229.6</v>
      </c>
      <c r="T2368" s="797"/>
      <c r="U2368" s="960"/>
      <c r="W2368" s="686"/>
    </row>
    <row r="2369" spans="1:23" ht="21" customHeight="1">
      <c r="A2369" s="686" t="s">
        <v>1238</v>
      </c>
      <c r="B2369" s="686" t="s">
        <v>2180</v>
      </c>
      <c r="C2369" s="794" t="s">
        <v>2180</v>
      </c>
      <c r="D2369" s="795" t="s">
        <v>1972</v>
      </c>
      <c r="E2369" s="796" t="s">
        <v>800</v>
      </c>
      <c r="F2369" s="681" t="s">
        <v>338</v>
      </c>
      <c r="G2369" s="682"/>
      <c r="H2369" s="682"/>
      <c r="I2369" s="682"/>
      <c r="J2369" s="682"/>
      <c r="K2369" s="682"/>
      <c r="L2369" s="683"/>
      <c r="M2369" s="684"/>
      <c r="N2369" s="758">
        <f>N2367</f>
        <v>8</v>
      </c>
      <c r="O2369" s="991">
        <v>8</v>
      </c>
      <c r="P2369" s="991">
        <f t="shared" si="212"/>
        <v>0</v>
      </c>
      <c r="Q2369" s="762"/>
      <c r="R2369" s="873">
        <v>9.1999999999999993</v>
      </c>
      <c r="S2369" s="760">
        <f>N2369*R2369</f>
        <v>73.599999999999994</v>
      </c>
      <c r="T2369" s="797"/>
      <c r="U2369" s="960"/>
      <c r="W2369" s="686"/>
    </row>
    <row r="2370" spans="1:23" ht="21" customHeight="1">
      <c r="A2370" s="686" t="s">
        <v>1237</v>
      </c>
      <c r="B2370" s="686" t="s">
        <v>2180</v>
      </c>
      <c r="C2370" s="794" t="s">
        <v>2180</v>
      </c>
      <c r="D2370" s="795" t="s">
        <v>1972</v>
      </c>
      <c r="E2370" s="796" t="s">
        <v>801</v>
      </c>
      <c r="F2370" s="681" t="s">
        <v>338</v>
      </c>
      <c r="G2370" s="682"/>
      <c r="H2370" s="682"/>
      <c r="I2370" s="682"/>
      <c r="J2370" s="682"/>
      <c r="K2370" s="682"/>
      <c r="L2370" s="683"/>
      <c r="M2370" s="684"/>
      <c r="N2370" s="758">
        <f>N2367*2</f>
        <v>16</v>
      </c>
      <c r="O2370" s="991">
        <v>16</v>
      </c>
      <c r="P2370" s="991">
        <f t="shared" si="212"/>
        <v>0</v>
      </c>
      <c r="Q2370" s="762"/>
      <c r="R2370" s="873">
        <v>13.5</v>
      </c>
      <c r="S2370" s="760">
        <f>N2370*R2370</f>
        <v>216</v>
      </c>
      <c r="T2370" s="797"/>
      <c r="U2370" s="960"/>
      <c r="W2370" s="686"/>
    </row>
    <row r="2371" spans="1:23" ht="21" customHeight="1">
      <c r="A2371" s="686" t="s">
        <v>1264</v>
      </c>
      <c r="B2371" s="686" t="s">
        <v>2180</v>
      </c>
      <c r="C2371" s="794" t="s">
        <v>2180</v>
      </c>
      <c r="D2371" s="795" t="s">
        <v>2181</v>
      </c>
      <c r="E2371" s="796" t="s">
        <v>795</v>
      </c>
      <c r="F2371" s="681">
        <v>9</v>
      </c>
      <c r="G2371" s="682"/>
      <c r="H2371" s="682">
        <v>100</v>
      </c>
      <c r="I2371" s="682"/>
      <c r="J2371" s="682"/>
      <c r="K2371" s="682"/>
      <c r="L2371" s="683">
        <v>170</v>
      </c>
      <c r="M2371" s="684"/>
      <c r="N2371" s="758">
        <v>2</v>
      </c>
      <c r="O2371" s="991">
        <v>2</v>
      </c>
      <c r="P2371" s="991">
        <f t="shared" si="212"/>
        <v>0</v>
      </c>
      <c r="Q2371" s="759">
        <f>F2371*H2371*L2371*0.00000785*N2371</f>
        <v>2.4020999999999999</v>
      </c>
      <c r="R2371" s="873">
        <v>960</v>
      </c>
      <c r="S2371" s="760">
        <f>Q2371*R2371</f>
        <v>2306.0160000000001</v>
      </c>
      <c r="T2371" s="797"/>
      <c r="U2371" s="960"/>
      <c r="W2371" s="686"/>
    </row>
    <row r="2372" spans="1:23" ht="21" customHeight="1">
      <c r="A2372" s="686" t="s">
        <v>1308</v>
      </c>
      <c r="B2372" s="686" t="s">
        <v>2180</v>
      </c>
      <c r="C2372" s="794" t="s">
        <v>2180</v>
      </c>
      <c r="D2372" s="795" t="s">
        <v>2181</v>
      </c>
      <c r="E2372" s="796" t="s">
        <v>797</v>
      </c>
      <c r="F2372" s="681">
        <v>40</v>
      </c>
      <c r="G2372" s="682"/>
      <c r="H2372" s="682"/>
      <c r="I2372" s="682"/>
      <c r="J2372" s="682"/>
      <c r="K2372" s="682"/>
      <c r="L2372" s="683">
        <v>80</v>
      </c>
      <c r="M2372" s="684"/>
      <c r="N2372" s="758">
        <v>2</v>
      </c>
      <c r="O2372" s="991">
        <v>2</v>
      </c>
      <c r="P2372" s="991">
        <f t="shared" si="212"/>
        <v>0</v>
      </c>
      <c r="Q2372" s="759">
        <f>3.14156295*(F2372/2)^2*L2372*0.00000785*N2372</f>
        <v>1.5783212260799999</v>
      </c>
      <c r="R2372" s="873">
        <v>990</v>
      </c>
      <c r="S2372" s="760">
        <f>Q2372*R2372</f>
        <v>1562.5380138191999</v>
      </c>
      <c r="T2372" s="797"/>
      <c r="U2372" s="960"/>
      <c r="W2372" s="686"/>
    </row>
    <row r="2373" spans="1:23" ht="21" customHeight="1">
      <c r="A2373" s="686" t="s">
        <v>1314</v>
      </c>
      <c r="B2373" s="686" t="s">
        <v>2180</v>
      </c>
      <c r="C2373" s="794" t="s">
        <v>2180</v>
      </c>
      <c r="D2373" s="795" t="s">
        <v>2181</v>
      </c>
      <c r="E2373" s="796" t="s">
        <v>798</v>
      </c>
      <c r="F2373" s="681" t="s">
        <v>330</v>
      </c>
      <c r="G2373" s="682" t="s">
        <v>227</v>
      </c>
      <c r="H2373" s="682" t="s">
        <v>334</v>
      </c>
      <c r="I2373" s="682"/>
      <c r="J2373" s="682"/>
      <c r="K2373" s="682"/>
      <c r="L2373" s="683"/>
      <c r="M2373" s="684"/>
      <c r="N2373" s="758">
        <v>4</v>
      </c>
      <c r="O2373" s="991">
        <v>4</v>
      </c>
      <c r="P2373" s="991">
        <f t="shared" si="212"/>
        <v>0</v>
      </c>
      <c r="Q2373" s="762"/>
      <c r="R2373" s="873">
        <v>151.80000000000001</v>
      </c>
      <c r="S2373" s="760">
        <f t="shared" ref="S2373:S2378" si="215">N2373*R2373</f>
        <v>607.20000000000005</v>
      </c>
      <c r="T2373" s="797"/>
      <c r="U2373" s="960"/>
      <c r="W2373" s="686"/>
    </row>
    <row r="2374" spans="1:23" ht="21" customHeight="1">
      <c r="A2374" s="686" t="s">
        <v>1233</v>
      </c>
      <c r="B2374" s="686" t="s">
        <v>2180</v>
      </c>
      <c r="C2374" s="794" t="s">
        <v>2180</v>
      </c>
      <c r="D2374" s="795" t="s">
        <v>2181</v>
      </c>
      <c r="E2374" s="796" t="s">
        <v>800</v>
      </c>
      <c r="F2374" s="681" t="s">
        <v>330</v>
      </c>
      <c r="G2374" s="682"/>
      <c r="H2374" s="682"/>
      <c r="I2374" s="682"/>
      <c r="J2374" s="682"/>
      <c r="K2374" s="682"/>
      <c r="L2374" s="683"/>
      <c r="M2374" s="684"/>
      <c r="N2374" s="758">
        <v>4</v>
      </c>
      <c r="O2374" s="991">
        <v>4</v>
      </c>
      <c r="P2374" s="991">
        <f t="shared" si="212"/>
        <v>0</v>
      </c>
      <c r="Q2374" s="762"/>
      <c r="R2374" s="873">
        <v>14</v>
      </c>
      <c r="S2374" s="760">
        <f t="shared" si="215"/>
        <v>56</v>
      </c>
      <c r="T2374" s="797"/>
      <c r="U2374" s="960"/>
      <c r="W2374" s="686"/>
    </row>
    <row r="2375" spans="1:23" ht="21" customHeight="1">
      <c r="A2375" s="686" t="s">
        <v>1326</v>
      </c>
      <c r="B2375" s="686" t="s">
        <v>2180</v>
      </c>
      <c r="C2375" s="794" t="s">
        <v>2180</v>
      </c>
      <c r="D2375" s="795" t="s">
        <v>2181</v>
      </c>
      <c r="E2375" s="796" t="s">
        <v>801</v>
      </c>
      <c r="F2375" s="681" t="s">
        <v>330</v>
      </c>
      <c r="G2375" s="682"/>
      <c r="H2375" s="682"/>
      <c r="I2375" s="682"/>
      <c r="J2375" s="682"/>
      <c r="K2375" s="682"/>
      <c r="L2375" s="683"/>
      <c r="M2375" s="684"/>
      <c r="N2375" s="758">
        <f>N2372*2</f>
        <v>4</v>
      </c>
      <c r="O2375" s="991">
        <v>4</v>
      </c>
      <c r="P2375" s="991">
        <f t="shared" si="212"/>
        <v>0</v>
      </c>
      <c r="Q2375" s="762"/>
      <c r="R2375" s="873">
        <v>22.9</v>
      </c>
      <c r="S2375" s="760">
        <f t="shared" si="215"/>
        <v>91.6</v>
      </c>
      <c r="T2375" s="797"/>
      <c r="U2375" s="960"/>
      <c r="W2375" s="686"/>
    </row>
    <row r="2376" spans="1:23" ht="21" customHeight="1">
      <c r="A2376" s="686" t="s">
        <v>1287</v>
      </c>
      <c r="B2376" s="686" t="s">
        <v>2180</v>
      </c>
      <c r="C2376" s="794" t="s">
        <v>2180</v>
      </c>
      <c r="D2376" s="795" t="s">
        <v>2181</v>
      </c>
      <c r="E2376" s="796" t="s">
        <v>802</v>
      </c>
      <c r="F2376" s="681">
        <v>6206</v>
      </c>
      <c r="G2376" s="682"/>
      <c r="H2376" s="682"/>
      <c r="I2376" s="682"/>
      <c r="J2376" s="682"/>
      <c r="K2376" s="682"/>
      <c r="L2376" s="683"/>
      <c r="M2376" s="684"/>
      <c r="N2376" s="758">
        <v>4</v>
      </c>
      <c r="O2376" s="991">
        <v>4</v>
      </c>
      <c r="P2376" s="991">
        <f t="shared" si="212"/>
        <v>0</v>
      </c>
      <c r="Q2376" s="762"/>
      <c r="R2376" s="873">
        <v>3830</v>
      </c>
      <c r="S2376" s="760">
        <f t="shared" si="215"/>
        <v>15320</v>
      </c>
      <c r="T2376" s="797"/>
      <c r="U2376" s="960"/>
      <c r="W2376" s="686"/>
    </row>
    <row r="2377" spans="1:23" ht="21" customHeight="1">
      <c r="B2377" s="686" t="s">
        <v>2180</v>
      </c>
      <c r="C2377" s="794" t="s">
        <v>2180</v>
      </c>
      <c r="D2377" s="795" t="s">
        <v>2181</v>
      </c>
      <c r="E2377" s="796" t="s">
        <v>815</v>
      </c>
      <c r="F2377" s="681" t="s">
        <v>386</v>
      </c>
      <c r="G2377" s="682"/>
      <c r="H2377" s="682"/>
      <c r="I2377" s="682"/>
      <c r="J2377" s="682"/>
      <c r="K2377" s="682"/>
      <c r="L2377" s="683"/>
      <c r="M2377" s="684"/>
      <c r="N2377" s="758">
        <v>2</v>
      </c>
      <c r="O2377" s="991">
        <v>2</v>
      </c>
      <c r="P2377" s="991">
        <f t="shared" si="212"/>
        <v>0</v>
      </c>
      <c r="Q2377" s="762"/>
      <c r="R2377" s="873">
        <v>125</v>
      </c>
      <c r="S2377" s="760">
        <f t="shared" si="215"/>
        <v>250</v>
      </c>
      <c r="T2377" s="797"/>
      <c r="U2377" s="960"/>
      <c r="W2377" s="686"/>
    </row>
    <row r="2378" spans="1:23" ht="21" customHeight="1">
      <c r="B2378" s="686" t="s">
        <v>2180</v>
      </c>
      <c r="C2378" s="794" t="s">
        <v>2180</v>
      </c>
      <c r="D2378" s="795" t="s">
        <v>2181</v>
      </c>
      <c r="E2378" s="796" t="s">
        <v>1832</v>
      </c>
      <c r="F2378" s="681" t="s">
        <v>335</v>
      </c>
      <c r="G2378" s="682"/>
      <c r="H2378" s="682"/>
      <c r="I2378" s="682"/>
      <c r="J2378" s="682"/>
      <c r="K2378" s="682"/>
      <c r="L2378" s="683"/>
      <c r="M2378" s="684"/>
      <c r="N2378" s="758">
        <v>2</v>
      </c>
      <c r="O2378" s="991">
        <v>2</v>
      </c>
      <c r="P2378" s="991">
        <f t="shared" si="212"/>
        <v>0</v>
      </c>
      <c r="Q2378" s="856" t="s">
        <v>806</v>
      </c>
      <c r="R2378" s="873">
        <v>47500</v>
      </c>
      <c r="S2378" s="760">
        <f t="shared" si="215"/>
        <v>95000</v>
      </c>
      <c r="T2378" s="797"/>
      <c r="U2378" s="960"/>
      <c r="W2378" s="686"/>
    </row>
    <row r="2379" spans="1:23" ht="21" customHeight="1">
      <c r="A2379" s="686" t="s">
        <v>1264</v>
      </c>
      <c r="B2379" s="686" t="s">
        <v>2180</v>
      </c>
      <c r="C2379" s="794" t="s">
        <v>2180</v>
      </c>
      <c r="D2379" s="795" t="s">
        <v>2182</v>
      </c>
      <c r="E2379" s="796" t="s">
        <v>795</v>
      </c>
      <c r="F2379" s="681">
        <v>9</v>
      </c>
      <c r="G2379" s="682"/>
      <c r="H2379" s="682">
        <v>80</v>
      </c>
      <c r="I2379" s="682"/>
      <c r="J2379" s="682"/>
      <c r="K2379" s="682"/>
      <c r="L2379" s="683">
        <v>80</v>
      </c>
      <c r="M2379" s="684"/>
      <c r="N2379" s="758">
        <v>2</v>
      </c>
      <c r="O2379" s="991">
        <v>2</v>
      </c>
      <c r="P2379" s="991">
        <f t="shared" si="212"/>
        <v>0</v>
      </c>
      <c r="Q2379" s="759">
        <f>F2379*H2379*L2379*0.00000785*N2379</f>
        <v>0.9043199999999999</v>
      </c>
      <c r="R2379" s="873">
        <v>960</v>
      </c>
      <c r="S2379" s="760">
        <f>Q2379*R2379</f>
        <v>868.14719999999988</v>
      </c>
      <c r="T2379" s="797"/>
      <c r="U2379" s="960"/>
      <c r="W2379" s="686"/>
    </row>
    <row r="2380" spans="1:23" ht="21" customHeight="1">
      <c r="A2380" s="686" t="s">
        <v>1308</v>
      </c>
      <c r="B2380" s="686" t="s">
        <v>2180</v>
      </c>
      <c r="C2380" s="794" t="s">
        <v>2180</v>
      </c>
      <c r="D2380" s="795" t="s">
        <v>2182</v>
      </c>
      <c r="E2380" s="796" t="s">
        <v>797</v>
      </c>
      <c r="F2380" s="681">
        <v>40</v>
      </c>
      <c r="G2380" s="682"/>
      <c r="H2380" s="682"/>
      <c r="I2380" s="682"/>
      <c r="J2380" s="682"/>
      <c r="K2380" s="682"/>
      <c r="L2380" s="683">
        <v>86</v>
      </c>
      <c r="M2380" s="684"/>
      <c r="N2380" s="758">
        <v>2</v>
      </c>
      <c r="O2380" s="991">
        <v>2</v>
      </c>
      <c r="P2380" s="991">
        <f t="shared" si="212"/>
        <v>0</v>
      </c>
      <c r="Q2380" s="759">
        <f>3.14156295*(F2380/2)^2*L2380*0.00000785*N2380</f>
        <v>1.6966953180359998</v>
      </c>
      <c r="R2380" s="873">
        <v>990</v>
      </c>
      <c r="S2380" s="760">
        <f>Q2380*R2380</f>
        <v>1679.7283648556397</v>
      </c>
      <c r="T2380" s="797"/>
      <c r="U2380" s="960"/>
      <c r="W2380" s="686"/>
    </row>
    <row r="2381" spans="1:23" ht="21" customHeight="1">
      <c r="A2381" s="686" t="s">
        <v>1314</v>
      </c>
      <c r="B2381" s="686" t="s">
        <v>2180</v>
      </c>
      <c r="C2381" s="794" t="s">
        <v>2180</v>
      </c>
      <c r="D2381" s="795" t="s">
        <v>2182</v>
      </c>
      <c r="E2381" s="796" t="s">
        <v>798</v>
      </c>
      <c r="F2381" s="681" t="s">
        <v>330</v>
      </c>
      <c r="G2381" s="682" t="s">
        <v>227</v>
      </c>
      <c r="H2381" s="682" t="s">
        <v>334</v>
      </c>
      <c r="I2381" s="682"/>
      <c r="J2381" s="682"/>
      <c r="K2381" s="682"/>
      <c r="L2381" s="683"/>
      <c r="M2381" s="684"/>
      <c r="N2381" s="758">
        <v>16</v>
      </c>
      <c r="O2381" s="991">
        <v>16</v>
      </c>
      <c r="P2381" s="991">
        <f t="shared" si="212"/>
        <v>0</v>
      </c>
      <c r="Q2381" s="762"/>
      <c r="R2381" s="873">
        <v>151.80000000000001</v>
      </c>
      <c r="S2381" s="760">
        <f>N2381*R2381</f>
        <v>2428.8000000000002</v>
      </c>
      <c r="T2381" s="797"/>
      <c r="U2381" s="960"/>
      <c r="W2381" s="686"/>
    </row>
    <row r="2382" spans="1:23" ht="21" customHeight="1">
      <c r="A2382" s="686" t="s">
        <v>1233</v>
      </c>
      <c r="B2382" s="686" t="s">
        <v>2180</v>
      </c>
      <c r="C2382" s="794" t="s">
        <v>2180</v>
      </c>
      <c r="D2382" s="795" t="s">
        <v>2182</v>
      </c>
      <c r="E2382" s="796" t="s">
        <v>800</v>
      </c>
      <c r="F2382" s="681" t="s">
        <v>330</v>
      </c>
      <c r="G2382" s="682"/>
      <c r="H2382" s="682"/>
      <c r="I2382" s="682"/>
      <c r="J2382" s="682"/>
      <c r="K2382" s="682"/>
      <c r="L2382" s="683"/>
      <c r="M2382" s="684"/>
      <c r="N2382" s="758">
        <v>16</v>
      </c>
      <c r="O2382" s="991">
        <v>16</v>
      </c>
      <c r="P2382" s="991">
        <f t="shared" si="212"/>
        <v>0</v>
      </c>
      <c r="Q2382" s="762"/>
      <c r="R2382" s="873">
        <v>14</v>
      </c>
      <c r="S2382" s="760">
        <f>N2382*R2382</f>
        <v>224</v>
      </c>
      <c r="T2382" s="797"/>
      <c r="U2382" s="960"/>
      <c r="W2382" s="686"/>
    </row>
    <row r="2383" spans="1:23" ht="21" customHeight="1">
      <c r="A2383" s="686" t="s">
        <v>1326</v>
      </c>
      <c r="B2383" s="686" t="s">
        <v>2180</v>
      </c>
      <c r="C2383" s="794" t="s">
        <v>2180</v>
      </c>
      <c r="D2383" s="795" t="s">
        <v>2182</v>
      </c>
      <c r="E2383" s="796" t="s">
        <v>801</v>
      </c>
      <c r="F2383" s="681" t="s">
        <v>330</v>
      </c>
      <c r="G2383" s="682"/>
      <c r="H2383" s="682"/>
      <c r="I2383" s="682"/>
      <c r="J2383" s="682"/>
      <c r="K2383" s="682"/>
      <c r="L2383" s="683"/>
      <c r="M2383" s="684"/>
      <c r="N2383" s="758">
        <v>16</v>
      </c>
      <c r="O2383" s="991">
        <v>16</v>
      </c>
      <c r="P2383" s="991">
        <f t="shared" si="212"/>
        <v>0</v>
      </c>
      <c r="Q2383" s="762"/>
      <c r="R2383" s="873">
        <v>22.9</v>
      </c>
      <c r="S2383" s="760">
        <f>N2383*R2383</f>
        <v>366.4</v>
      </c>
      <c r="T2383" s="797"/>
      <c r="U2383" s="960"/>
      <c r="W2383" s="686"/>
    </row>
    <row r="2384" spans="1:23" ht="21" customHeight="1">
      <c r="A2384" s="686" t="s">
        <v>1287</v>
      </c>
      <c r="B2384" s="686" t="s">
        <v>2180</v>
      </c>
      <c r="C2384" s="794" t="s">
        <v>2180</v>
      </c>
      <c r="D2384" s="795" t="s">
        <v>2182</v>
      </c>
      <c r="E2384" s="796" t="s">
        <v>802</v>
      </c>
      <c r="F2384" s="681">
        <v>6206</v>
      </c>
      <c r="G2384" s="682"/>
      <c r="H2384" s="682"/>
      <c r="I2384" s="682"/>
      <c r="J2384" s="682"/>
      <c r="K2384" s="682"/>
      <c r="L2384" s="683"/>
      <c r="M2384" s="684"/>
      <c r="N2384" s="758">
        <v>8</v>
      </c>
      <c r="O2384" s="991">
        <v>8</v>
      </c>
      <c r="P2384" s="991">
        <f t="shared" si="212"/>
        <v>0</v>
      </c>
      <c r="Q2384" s="762"/>
      <c r="R2384" s="873">
        <v>3830</v>
      </c>
      <c r="S2384" s="760">
        <f>N2384*R2384</f>
        <v>30640</v>
      </c>
      <c r="T2384" s="797"/>
      <c r="U2384" s="960"/>
      <c r="W2384" s="686"/>
    </row>
    <row r="2385" spans="1:23" ht="21" customHeight="1">
      <c r="B2385" s="686" t="s">
        <v>2180</v>
      </c>
      <c r="C2385" s="794" t="s">
        <v>2180</v>
      </c>
      <c r="D2385" s="795" t="s">
        <v>2182</v>
      </c>
      <c r="E2385" s="796" t="s">
        <v>1832</v>
      </c>
      <c r="F2385" s="681" t="s">
        <v>335</v>
      </c>
      <c r="G2385" s="682"/>
      <c r="H2385" s="682"/>
      <c r="I2385" s="682"/>
      <c r="J2385" s="682"/>
      <c r="K2385" s="682"/>
      <c r="L2385" s="683"/>
      <c r="M2385" s="684"/>
      <c r="N2385" s="758">
        <v>4</v>
      </c>
      <c r="O2385" s="991">
        <v>4</v>
      </c>
      <c r="P2385" s="991">
        <f t="shared" si="212"/>
        <v>0</v>
      </c>
      <c r="Q2385" s="856" t="s">
        <v>806</v>
      </c>
      <c r="R2385" s="873">
        <v>47500</v>
      </c>
      <c r="S2385" s="760">
        <f>N2385*R2385</f>
        <v>190000</v>
      </c>
      <c r="T2385" s="797"/>
      <c r="U2385" s="960"/>
      <c r="W2385" s="686"/>
    </row>
    <row r="2386" spans="1:23" ht="21" customHeight="1">
      <c r="A2386" s="686" t="s">
        <v>1294</v>
      </c>
      <c r="B2386" s="686" t="s">
        <v>2180</v>
      </c>
      <c r="C2386" s="794" t="s">
        <v>2180</v>
      </c>
      <c r="D2386" s="795" t="s">
        <v>1911</v>
      </c>
      <c r="E2386" s="796" t="s">
        <v>797</v>
      </c>
      <c r="F2386" s="681">
        <v>30</v>
      </c>
      <c r="G2386" s="682"/>
      <c r="H2386" s="682"/>
      <c r="I2386" s="682"/>
      <c r="J2386" s="682"/>
      <c r="K2386" s="682"/>
      <c r="L2386" s="683">
        <v>30</v>
      </c>
      <c r="M2386" s="684"/>
      <c r="N2386" s="758">
        <v>2</v>
      </c>
      <c r="O2386" s="991">
        <v>2</v>
      </c>
      <c r="P2386" s="991">
        <f t="shared" si="212"/>
        <v>0</v>
      </c>
      <c r="Q2386" s="759">
        <f>3.14156295*(F2386/2)^2*L2386*0.00000785*N2386</f>
        <v>0.33292713362624993</v>
      </c>
      <c r="R2386" s="873">
        <v>990</v>
      </c>
      <c r="S2386" s="760">
        <f>Q2386*R2386</f>
        <v>329.5978622899874</v>
      </c>
      <c r="T2386" s="797"/>
      <c r="U2386" s="960"/>
      <c r="W2386" s="686"/>
    </row>
    <row r="2387" spans="1:23" ht="21" customHeight="1">
      <c r="A2387" s="686" t="s">
        <v>1299</v>
      </c>
      <c r="B2387" s="686" t="s">
        <v>2180</v>
      </c>
      <c r="C2387" s="794" t="s">
        <v>2180</v>
      </c>
      <c r="D2387" s="795" t="s">
        <v>1911</v>
      </c>
      <c r="E2387" s="796" t="s">
        <v>804</v>
      </c>
      <c r="F2387" s="681" t="s">
        <v>330</v>
      </c>
      <c r="G2387" s="682"/>
      <c r="H2387" s="682"/>
      <c r="I2387" s="682"/>
      <c r="J2387" s="682"/>
      <c r="K2387" s="682"/>
      <c r="L2387" s="683">
        <v>70</v>
      </c>
      <c r="M2387" s="684"/>
      <c r="N2387" s="758">
        <v>2</v>
      </c>
      <c r="O2387" s="991">
        <v>2</v>
      </c>
      <c r="P2387" s="991">
        <f t="shared" si="212"/>
        <v>0</v>
      </c>
      <c r="Q2387" s="792">
        <f>L2387/1000*N2387</f>
        <v>0.14000000000000001</v>
      </c>
      <c r="R2387" s="873">
        <v>5990</v>
      </c>
      <c r="S2387" s="760">
        <f>Q2387*R2387</f>
        <v>838.60000000000014</v>
      </c>
      <c r="T2387" s="797"/>
      <c r="U2387" s="960"/>
      <c r="W2387" s="686"/>
    </row>
    <row r="2388" spans="1:23" ht="21" customHeight="1">
      <c r="A2388" s="686" t="s">
        <v>1328</v>
      </c>
      <c r="B2388" s="686" t="s">
        <v>2180</v>
      </c>
      <c r="C2388" s="794" t="s">
        <v>2180</v>
      </c>
      <c r="D2388" s="795" t="s">
        <v>1911</v>
      </c>
      <c r="E2388" s="796" t="s">
        <v>799</v>
      </c>
      <c r="F2388" s="681" t="s">
        <v>330</v>
      </c>
      <c r="G2388" s="682"/>
      <c r="H2388" s="682"/>
      <c r="I2388" s="682"/>
      <c r="J2388" s="682"/>
      <c r="K2388" s="682"/>
      <c r="L2388" s="683"/>
      <c r="M2388" s="684"/>
      <c r="N2388" s="758">
        <v>4</v>
      </c>
      <c r="O2388" s="991">
        <v>4</v>
      </c>
      <c r="P2388" s="991">
        <f t="shared" si="212"/>
        <v>0</v>
      </c>
      <c r="Q2388" s="762"/>
      <c r="R2388" s="873">
        <v>41.2</v>
      </c>
      <c r="S2388" s="760">
        <f>N2388*R2388</f>
        <v>164.8</v>
      </c>
      <c r="T2388" s="797"/>
      <c r="U2388" s="960"/>
      <c r="W2388" s="686"/>
    </row>
    <row r="2389" spans="1:23" ht="21" customHeight="1">
      <c r="A2389" s="686" t="s">
        <v>1233</v>
      </c>
      <c r="B2389" s="686" t="s">
        <v>2180</v>
      </c>
      <c r="C2389" s="794" t="s">
        <v>2180</v>
      </c>
      <c r="D2389" s="795" t="s">
        <v>1911</v>
      </c>
      <c r="E2389" s="796" t="s">
        <v>800</v>
      </c>
      <c r="F2389" s="681" t="s">
        <v>330</v>
      </c>
      <c r="G2389" s="682"/>
      <c r="H2389" s="682"/>
      <c r="I2389" s="682"/>
      <c r="J2389" s="682"/>
      <c r="K2389" s="682"/>
      <c r="L2389" s="683"/>
      <c r="M2389" s="684"/>
      <c r="N2389" s="758">
        <v>4</v>
      </c>
      <c r="O2389" s="991">
        <v>4</v>
      </c>
      <c r="P2389" s="991">
        <f t="shared" si="212"/>
        <v>0</v>
      </c>
      <c r="Q2389" s="762"/>
      <c r="R2389" s="873">
        <v>14</v>
      </c>
      <c r="S2389" s="760">
        <f>N2389*R2389</f>
        <v>56</v>
      </c>
      <c r="T2389" s="797"/>
      <c r="U2389" s="960"/>
      <c r="W2389" s="686"/>
    </row>
    <row r="2390" spans="1:23" ht="21" customHeight="1">
      <c r="A2390" s="686" t="s">
        <v>1326</v>
      </c>
      <c r="B2390" s="686" t="s">
        <v>2180</v>
      </c>
      <c r="C2390" s="794" t="s">
        <v>2180</v>
      </c>
      <c r="D2390" s="795" t="s">
        <v>1911</v>
      </c>
      <c r="E2390" s="796" t="s">
        <v>801</v>
      </c>
      <c r="F2390" s="681" t="s">
        <v>330</v>
      </c>
      <c r="G2390" s="682"/>
      <c r="H2390" s="682"/>
      <c r="I2390" s="682"/>
      <c r="J2390" s="682"/>
      <c r="K2390" s="682"/>
      <c r="L2390" s="683"/>
      <c r="M2390" s="684"/>
      <c r="N2390" s="758">
        <v>8</v>
      </c>
      <c r="O2390" s="991">
        <v>8</v>
      </c>
      <c r="P2390" s="991">
        <f t="shared" si="212"/>
        <v>0</v>
      </c>
      <c r="Q2390" s="762"/>
      <c r="R2390" s="873">
        <v>22.9</v>
      </c>
      <c r="S2390" s="760">
        <f>N2390*R2390</f>
        <v>183.2</v>
      </c>
      <c r="T2390" s="797"/>
      <c r="U2390" s="960"/>
      <c r="W2390" s="686"/>
    </row>
    <row r="2391" spans="1:23" ht="21" customHeight="1">
      <c r="B2391" s="686" t="s">
        <v>2180</v>
      </c>
      <c r="C2391" s="794" t="s">
        <v>2180</v>
      </c>
      <c r="D2391" s="795" t="s">
        <v>2149</v>
      </c>
      <c r="E2391" s="796" t="s">
        <v>797</v>
      </c>
      <c r="F2391" s="681">
        <v>60</v>
      </c>
      <c r="G2391" s="682"/>
      <c r="H2391" s="682"/>
      <c r="I2391" s="682"/>
      <c r="J2391" s="682"/>
      <c r="K2391" s="682"/>
      <c r="L2391" s="683">
        <v>17</v>
      </c>
      <c r="M2391" s="684"/>
      <c r="N2391" s="758">
        <v>4</v>
      </c>
      <c r="O2391" s="991">
        <v>4</v>
      </c>
      <c r="P2391" s="991">
        <f t="shared" si="212"/>
        <v>0</v>
      </c>
      <c r="Q2391" s="759"/>
      <c r="R2391" s="873">
        <v>653</v>
      </c>
      <c r="S2391" s="760">
        <f>N2391*R2391</f>
        <v>2612</v>
      </c>
      <c r="T2391" s="797"/>
      <c r="U2391" s="960"/>
      <c r="W2391" s="686"/>
    </row>
    <row r="2392" spans="1:23" ht="21" customHeight="1">
      <c r="B2392" s="686" t="s">
        <v>2180</v>
      </c>
      <c r="C2392" s="794" t="s">
        <v>2180</v>
      </c>
      <c r="D2392" s="795" t="s">
        <v>2183</v>
      </c>
      <c r="E2392" s="796" t="s">
        <v>797</v>
      </c>
      <c r="F2392" s="681">
        <v>70</v>
      </c>
      <c r="G2392" s="682"/>
      <c r="H2392" s="682"/>
      <c r="I2392" s="682"/>
      <c r="J2392" s="682"/>
      <c r="K2392" s="682"/>
      <c r="L2392" s="683">
        <v>5</v>
      </c>
      <c r="M2392" s="684"/>
      <c r="N2392" s="758">
        <v>2</v>
      </c>
      <c r="O2392" s="991">
        <v>2</v>
      </c>
      <c r="P2392" s="991">
        <f t="shared" si="212"/>
        <v>0</v>
      </c>
      <c r="Q2392" s="759"/>
      <c r="R2392" s="873">
        <v>281</v>
      </c>
      <c r="S2392" s="760">
        <f>N2392*R2392</f>
        <v>562</v>
      </c>
      <c r="T2392" s="797"/>
      <c r="U2392" s="960"/>
      <c r="W2392" s="686"/>
    </row>
    <row r="2393" spans="1:23" ht="21" customHeight="1">
      <c r="A2393" s="686" t="s">
        <v>1362</v>
      </c>
      <c r="B2393" s="686" t="s">
        <v>2180</v>
      </c>
      <c r="C2393" s="794" t="s">
        <v>2180</v>
      </c>
      <c r="D2393" s="795" t="s">
        <v>842</v>
      </c>
      <c r="E2393" s="796" t="s">
        <v>795</v>
      </c>
      <c r="F2393" s="681">
        <v>1.2</v>
      </c>
      <c r="G2393" s="682"/>
      <c r="H2393" s="682">
        <v>380</v>
      </c>
      <c r="I2393" s="682"/>
      <c r="J2393" s="682"/>
      <c r="K2393" s="682"/>
      <c r="L2393" s="683">
        <v>440</v>
      </c>
      <c r="M2393" s="684" t="s">
        <v>228</v>
      </c>
      <c r="N2393" s="758">
        <v>2</v>
      </c>
      <c r="O2393" s="991">
        <v>2</v>
      </c>
      <c r="P2393" s="991">
        <f t="shared" si="212"/>
        <v>0</v>
      </c>
      <c r="Q2393" s="759">
        <f>F2393*H2393*L2393*0.00000793*N2393</f>
        <v>3.1821504000000003</v>
      </c>
      <c r="R2393" s="873">
        <v>4150</v>
      </c>
      <c r="S2393" s="760">
        <f t="shared" ref="S2393:S2405" si="216">Q2393*R2393</f>
        <v>13205.92416</v>
      </c>
      <c r="T2393" s="797"/>
      <c r="U2393" s="960"/>
      <c r="W2393" s="686"/>
    </row>
    <row r="2394" spans="1:23" ht="21" customHeight="1">
      <c r="B2394" s="686" t="s">
        <v>1802</v>
      </c>
      <c r="C2394" s="794" t="s">
        <v>1802</v>
      </c>
      <c r="D2394" s="795" t="s">
        <v>2184</v>
      </c>
      <c r="E2394" s="796" t="s">
        <v>1587</v>
      </c>
      <c r="F2394" s="681">
        <v>4.5</v>
      </c>
      <c r="G2394" s="682"/>
      <c r="H2394" s="682">
        <v>620</v>
      </c>
      <c r="I2394" s="682"/>
      <c r="J2394" s="682"/>
      <c r="K2394" s="682"/>
      <c r="L2394" s="683">
        <v>1175</v>
      </c>
      <c r="M2394" s="684" t="s">
        <v>1525</v>
      </c>
      <c r="N2394" s="758">
        <v>2</v>
      </c>
      <c r="O2394" s="991">
        <v>2</v>
      </c>
      <c r="P2394" s="991">
        <f t="shared" si="212"/>
        <v>0</v>
      </c>
      <c r="Q2394" s="759"/>
      <c r="R2394" s="873">
        <v>63863</v>
      </c>
      <c r="S2394" s="760">
        <f t="shared" ref="S2394:S2404" si="217">N2394*R2394</f>
        <v>127726</v>
      </c>
      <c r="T2394" s="798"/>
      <c r="U2394" s="960"/>
      <c r="W2394" s="686"/>
    </row>
    <row r="2395" spans="1:23" ht="21" customHeight="1">
      <c r="B2395" s="686" t="s">
        <v>1802</v>
      </c>
      <c r="C2395" s="794" t="s">
        <v>1802</v>
      </c>
      <c r="D2395" s="795" t="s">
        <v>2185</v>
      </c>
      <c r="E2395" s="796" t="s">
        <v>1587</v>
      </c>
      <c r="F2395" s="681">
        <v>4.5</v>
      </c>
      <c r="G2395" s="682"/>
      <c r="H2395" s="682">
        <v>620</v>
      </c>
      <c r="I2395" s="682"/>
      <c r="J2395" s="682"/>
      <c r="K2395" s="682"/>
      <c r="L2395" s="683">
        <v>470</v>
      </c>
      <c r="M2395" s="684" t="s">
        <v>1525</v>
      </c>
      <c r="N2395" s="758">
        <v>4</v>
      </c>
      <c r="O2395" s="991">
        <v>4</v>
      </c>
      <c r="P2395" s="991">
        <f t="shared" si="212"/>
        <v>0</v>
      </c>
      <c r="Q2395" s="759"/>
      <c r="R2395" s="873">
        <v>25545</v>
      </c>
      <c r="S2395" s="760">
        <f t="shared" si="217"/>
        <v>102180</v>
      </c>
      <c r="T2395" s="798"/>
      <c r="U2395" s="960"/>
      <c r="W2395" s="686"/>
    </row>
    <row r="2396" spans="1:23" ht="21" customHeight="1">
      <c r="B2396" s="686" t="s">
        <v>1802</v>
      </c>
      <c r="C2396" s="794" t="s">
        <v>1802</v>
      </c>
      <c r="D2396" s="795" t="s">
        <v>2186</v>
      </c>
      <c r="E2396" s="796" t="s">
        <v>1587</v>
      </c>
      <c r="F2396" s="681">
        <v>4.5</v>
      </c>
      <c r="G2396" s="682"/>
      <c r="H2396" s="682">
        <v>450</v>
      </c>
      <c r="I2396" s="682"/>
      <c r="J2396" s="682"/>
      <c r="K2396" s="682"/>
      <c r="L2396" s="683">
        <v>1700</v>
      </c>
      <c r="M2396" s="684" t="s">
        <v>1525</v>
      </c>
      <c r="N2396" s="758">
        <v>2</v>
      </c>
      <c r="O2396" s="991">
        <v>2</v>
      </c>
      <c r="P2396" s="991">
        <f t="shared" si="212"/>
        <v>0</v>
      </c>
      <c r="Q2396" s="759"/>
      <c r="R2396" s="873">
        <v>67063</v>
      </c>
      <c r="S2396" s="760">
        <f t="shared" si="217"/>
        <v>134126</v>
      </c>
      <c r="T2396" s="798"/>
      <c r="U2396" s="960"/>
      <c r="W2396" s="686"/>
    </row>
    <row r="2397" spans="1:23" ht="21" customHeight="1">
      <c r="B2397" s="686" t="s">
        <v>1802</v>
      </c>
      <c r="C2397" s="794" t="s">
        <v>1802</v>
      </c>
      <c r="D2397" s="795" t="s">
        <v>2187</v>
      </c>
      <c r="E2397" s="796" t="s">
        <v>795</v>
      </c>
      <c r="F2397" s="681">
        <v>12</v>
      </c>
      <c r="G2397" s="682" t="s">
        <v>227</v>
      </c>
      <c r="H2397" s="682">
        <v>130</v>
      </c>
      <c r="I2397" s="682" t="s">
        <v>227</v>
      </c>
      <c r="J2397" s="682"/>
      <c r="K2397" s="682"/>
      <c r="L2397" s="683">
        <v>130</v>
      </c>
      <c r="M2397" s="684"/>
      <c r="N2397" s="758">
        <v>4</v>
      </c>
      <c r="O2397" s="991">
        <v>4</v>
      </c>
      <c r="P2397" s="991">
        <f t="shared" si="212"/>
        <v>0</v>
      </c>
      <c r="Q2397" s="759"/>
      <c r="R2397" s="873">
        <v>1897</v>
      </c>
      <c r="S2397" s="760">
        <f t="shared" si="217"/>
        <v>7588</v>
      </c>
      <c r="T2397" s="799"/>
      <c r="U2397" s="960"/>
      <c r="W2397" s="686"/>
    </row>
    <row r="2398" spans="1:23" ht="21" customHeight="1">
      <c r="B2398" s="686" t="s">
        <v>1802</v>
      </c>
      <c r="C2398" s="794" t="s">
        <v>1802</v>
      </c>
      <c r="D2398" s="795" t="s">
        <v>2187</v>
      </c>
      <c r="E2398" s="796" t="s">
        <v>795</v>
      </c>
      <c r="F2398" s="681">
        <v>12</v>
      </c>
      <c r="G2398" s="682" t="s">
        <v>227</v>
      </c>
      <c r="H2398" s="682">
        <v>70</v>
      </c>
      <c r="I2398" s="682" t="s">
        <v>227</v>
      </c>
      <c r="J2398" s="682"/>
      <c r="K2398" s="682"/>
      <c r="L2398" s="683">
        <v>130</v>
      </c>
      <c r="M2398" s="684"/>
      <c r="N2398" s="758">
        <v>4</v>
      </c>
      <c r="O2398" s="991">
        <v>4</v>
      </c>
      <c r="P2398" s="991">
        <f t="shared" si="212"/>
        <v>0</v>
      </c>
      <c r="Q2398" s="759"/>
      <c r="R2398" s="873">
        <v>1021</v>
      </c>
      <c r="S2398" s="760">
        <f t="shared" si="217"/>
        <v>4084</v>
      </c>
      <c r="T2398" s="798"/>
      <c r="U2398" s="960"/>
      <c r="W2398" s="686"/>
    </row>
    <row r="2399" spans="1:23" ht="21" customHeight="1">
      <c r="B2399" s="686" t="s">
        <v>1802</v>
      </c>
      <c r="C2399" s="794" t="s">
        <v>1802</v>
      </c>
      <c r="D2399" s="795" t="s">
        <v>2187</v>
      </c>
      <c r="E2399" s="796" t="s">
        <v>795</v>
      </c>
      <c r="F2399" s="681">
        <v>12</v>
      </c>
      <c r="G2399" s="682" t="s">
        <v>227</v>
      </c>
      <c r="H2399" s="682">
        <v>130</v>
      </c>
      <c r="I2399" s="682" t="s">
        <v>227</v>
      </c>
      <c r="J2399" s="682"/>
      <c r="K2399" s="682"/>
      <c r="L2399" s="683">
        <v>400</v>
      </c>
      <c r="M2399" s="684"/>
      <c r="N2399" s="758">
        <v>4</v>
      </c>
      <c r="O2399" s="991">
        <v>4</v>
      </c>
      <c r="P2399" s="991">
        <f t="shared" ref="P2399:P2429" si="218">N2399-O2399</f>
        <v>0</v>
      </c>
      <c r="Q2399" s="759"/>
      <c r="R2399" s="873">
        <v>5837</v>
      </c>
      <c r="S2399" s="760">
        <f t="shared" si="217"/>
        <v>23348</v>
      </c>
      <c r="T2399" s="798"/>
      <c r="U2399" s="960"/>
      <c r="W2399" s="686"/>
    </row>
    <row r="2400" spans="1:23" ht="21" customHeight="1">
      <c r="B2400" s="686" t="s">
        <v>1802</v>
      </c>
      <c r="C2400" s="794" t="s">
        <v>1802</v>
      </c>
      <c r="D2400" s="795" t="s">
        <v>2187</v>
      </c>
      <c r="E2400" s="796" t="s">
        <v>797</v>
      </c>
      <c r="F2400" s="681">
        <v>25</v>
      </c>
      <c r="G2400" s="682"/>
      <c r="H2400" s="682"/>
      <c r="I2400" s="682"/>
      <c r="J2400" s="682"/>
      <c r="K2400" s="682"/>
      <c r="L2400" s="683">
        <v>50</v>
      </c>
      <c r="M2400" s="684"/>
      <c r="N2400" s="758">
        <v>8</v>
      </c>
      <c r="O2400" s="991">
        <v>8</v>
      </c>
      <c r="P2400" s="991">
        <f t="shared" si="218"/>
        <v>0</v>
      </c>
      <c r="Q2400" s="759"/>
      <c r="R2400" s="873">
        <v>380</v>
      </c>
      <c r="S2400" s="760">
        <f t="shared" si="217"/>
        <v>3040</v>
      </c>
      <c r="T2400" s="798"/>
      <c r="U2400" s="960"/>
      <c r="W2400" s="686"/>
    </row>
    <row r="2401" spans="1:23" ht="21" customHeight="1">
      <c r="B2401" s="686" t="s">
        <v>1802</v>
      </c>
      <c r="C2401" s="794" t="s">
        <v>1802</v>
      </c>
      <c r="D2401" s="795" t="s">
        <v>2187</v>
      </c>
      <c r="E2401" s="796" t="s">
        <v>798</v>
      </c>
      <c r="F2401" s="681" t="s">
        <v>338</v>
      </c>
      <c r="G2401" s="682" t="s">
        <v>227</v>
      </c>
      <c r="H2401" s="682" t="s">
        <v>334</v>
      </c>
      <c r="I2401" s="682"/>
      <c r="J2401" s="682"/>
      <c r="K2401" s="682"/>
      <c r="L2401" s="683"/>
      <c r="M2401" s="684"/>
      <c r="N2401" s="758">
        <v>16</v>
      </c>
      <c r="O2401" s="991">
        <v>16</v>
      </c>
      <c r="P2401" s="991">
        <f t="shared" si="218"/>
        <v>0</v>
      </c>
      <c r="Q2401" s="759"/>
      <c r="R2401" s="873">
        <v>266</v>
      </c>
      <c r="S2401" s="760">
        <f t="shared" si="217"/>
        <v>4256</v>
      </c>
      <c r="T2401" s="798"/>
      <c r="U2401" s="960"/>
      <c r="W2401" s="686"/>
    </row>
    <row r="2402" spans="1:23" ht="21" customHeight="1">
      <c r="B2402" s="686" t="s">
        <v>1802</v>
      </c>
      <c r="C2402" s="794" t="s">
        <v>1802</v>
      </c>
      <c r="D2402" s="795" t="s">
        <v>2187</v>
      </c>
      <c r="E2402" s="796" t="s">
        <v>799</v>
      </c>
      <c r="F2402" s="681" t="s">
        <v>338</v>
      </c>
      <c r="G2402" s="682"/>
      <c r="H2402" s="682"/>
      <c r="I2402" s="682"/>
      <c r="J2402" s="682"/>
      <c r="K2402" s="682"/>
      <c r="L2402" s="683"/>
      <c r="M2402" s="684"/>
      <c r="N2402" s="758">
        <f>N2401</f>
        <v>16</v>
      </c>
      <c r="O2402" s="991">
        <v>16</v>
      </c>
      <c r="P2402" s="991">
        <f t="shared" si="218"/>
        <v>0</v>
      </c>
      <c r="Q2402" s="759"/>
      <c r="R2402" s="873">
        <v>31</v>
      </c>
      <c r="S2402" s="760">
        <f t="shared" si="217"/>
        <v>496</v>
      </c>
      <c r="T2402" s="798"/>
      <c r="U2402" s="960"/>
      <c r="W2402" s="686"/>
    </row>
    <row r="2403" spans="1:23" ht="21" customHeight="1">
      <c r="B2403" s="686" t="s">
        <v>1802</v>
      </c>
      <c r="C2403" s="794" t="s">
        <v>1802</v>
      </c>
      <c r="D2403" s="795" t="s">
        <v>2187</v>
      </c>
      <c r="E2403" s="796" t="s">
        <v>800</v>
      </c>
      <c r="F2403" s="681" t="s">
        <v>338</v>
      </c>
      <c r="G2403" s="682"/>
      <c r="H2403" s="682"/>
      <c r="I2403" s="682"/>
      <c r="J2403" s="682"/>
      <c r="K2403" s="682"/>
      <c r="L2403" s="683"/>
      <c r="M2403" s="684"/>
      <c r="N2403" s="758">
        <f>N2401</f>
        <v>16</v>
      </c>
      <c r="O2403" s="991">
        <v>16</v>
      </c>
      <c r="P2403" s="991">
        <f t="shared" si="218"/>
        <v>0</v>
      </c>
      <c r="Q2403" s="759"/>
      <c r="R2403" s="873">
        <v>30</v>
      </c>
      <c r="S2403" s="760">
        <f t="shared" si="217"/>
        <v>480</v>
      </c>
      <c r="T2403" s="798"/>
      <c r="U2403" s="960"/>
      <c r="W2403" s="686"/>
    </row>
    <row r="2404" spans="1:23" ht="21" customHeight="1">
      <c r="B2404" s="686" t="s">
        <v>1802</v>
      </c>
      <c r="C2404" s="794" t="s">
        <v>1802</v>
      </c>
      <c r="D2404" s="795" t="s">
        <v>2187</v>
      </c>
      <c r="E2404" s="796" t="s">
        <v>801</v>
      </c>
      <c r="F2404" s="681" t="s">
        <v>338</v>
      </c>
      <c r="G2404" s="682"/>
      <c r="H2404" s="682"/>
      <c r="I2404" s="682"/>
      <c r="J2404" s="682"/>
      <c r="K2404" s="682"/>
      <c r="L2404" s="683"/>
      <c r="M2404" s="684"/>
      <c r="N2404" s="758">
        <f>N2401*2</f>
        <v>32</v>
      </c>
      <c r="O2404" s="991">
        <v>32</v>
      </c>
      <c r="P2404" s="991">
        <f t="shared" si="218"/>
        <v>0</v>
      </c>
      <c r="Q2404" s="759"/>
      <c r="R2404" s="873">
        <v>26</v>
      </c>
      <c r="S2404" s="760">
        <f t="shared" si="217"/>
        <v>832</v>
      </c>
      <c r="T2404" s="798"/>
      <c r="U2404" s="960"/>
      <c r="W2404" s="686"/>
    </row>
    <row r="2405" spans="1:23" ht="21" customHeight="1">
      <c r="A2405" s="686" t="s">
        <v>1432</v>
      </c>
      <c r="B2405" s="686" t="s">
        <v>1802</v>
      </c>
      <c r="C2405" s="794" t="s">
        <v>1802</v>
      </c>
      <c r="D2405" s="795" t="s">
        <v>842</v>
      </c>
      <c r="E2405" s="796" t="s">
        <v>795</v>
      </c>
      <c r="F2405" s="681">
        <v>1.2</v>
      </c>
      <c r="G2405" s="682"/>
      <c r="H2405" s="682">
        <v>460</v>
      </c>
      <c r="I2405" s="682"/>
      <c r="J2405" s="682"/>
      <c r="K2405" s="682"/>
      <c r="L2405" s="683">
        <v>580</v>
      </c>
      <c r="M2405" s="684" t="s">
        <v>228</v>
      </c>
      <c r="N2405" s="758">
        <v>2</v>
      </c>
      <c r="O2405" s="991">
        <v>2</v>
      </c>
      <c r="P2405" s="991">
        <f t="shared" si="218"/>
        <v>0</v>
      </c>
      <c r="Q2405" s="759">
        <f>F2405*H2405*L2405*0.00000785*N2405</f>
        <v>5.0265119999999994</v>
      </c>
      <c r="R2405" s="873">
        <v>3050</v>
      </c>
      <c r="S2405" s="760">
        <f t="shared" si="216"/>
        <v>15330.861599999998</v>
      </c>
      <c r="T2405" s="797"/>
      <c r="U2405" s="960"/>
      <c r="W2405" s="686"/>
    </row>
    <row r="2406" spans="1:23" ht="21" customHeight="1">
      <c r="A2406" s="686" t="s">
        <v>1353</v>
      </c>
      <c r="B2406" s="686" t="s">
        <v>1802</v>
      </c>
      <c r="C2406" s="794" t="s">
        <v>1802</v>
      </c>
      <c r="D2406" s="795" t="s">
        <v>842</v>
      </c>
      <c r="E2406" s="796" t="s">
        <v>798</v>
      </c>
      <c r="F2406" s="681" t="s">
        <v>341</v>
      </c>
      <c r="G2406" s="682" t="s">
        <v>227</v>
      </c>
      <c r="H2406" s="682" t="s">
        <v>345</v>
      </c>
      <c r="I2406" s="682"/>
      <c r="J2406" s="682"/>
      <c r="K2406" s="682"/>
      <c r="L2406" s="683"/>
      <c r="M2406" s="684"/>
      <c r="N2406" s="758">
        <v>8</v>
      </c>
      <c r="O2406" s="991">
        <v>8</v>
      </c>
      <c r="P2406" s="991">
        <f t="shared" si="218"/>
        <v>0</v>
      </c>
      <c r="Q2406" s="762"/>
      <c r="R2406" s="873">
        <v>47.4</v>
      </c>
      <c r="S2406" s="760">
        <f>N2406*R2406</f>
        <v>379.2</v>
      </c>
      <c r="T2406" s="797"/>
      <c r="U2406" s="960"/>
      <c r="W2406" s="686"/>
    </row>
    <row r="2407" spans="1:23" ht="21" customHeight="1">
      <c r="A2407" s="686" t="s">
        <v>1339</v>
      </c>
      <c r="B2407" s="686" t="s">
        <v>1802</v>
      </c>
      <c r="C2407" s="794" t="s">
        <v>1802</v>
      </c>
      <c r="D2407" s="795" t="s">
        <v>842</v>
      </c>
      <c r="E2407" s="796" t="s">
        <v>800</v>
      </c>
      <c r="F2407" s="681" t="s">
        <v>341</v>
      </c>
      <c r="G2407" s="682"/>
      <c r="H2407" s="682"/>
      <c r="I2407" s="682"/>
      <c r="J2407" s="682"/>
      <c r="K2407" s="682"/>
      <c r="L2407" s="683"/>
      <c r="M2407" s="684"/>
      <c r="N2407" s="758">
        <f>N2406</f>
        <v>8</v>
      </c>
      <c r="O2407" s="991">
        <v>8</v>
      </c>
      <c r="P2407" s="991">
        <f t="shared" si="218"/>
        <v>0</v>
      </c>
      <c r="Q2407" s="762"/>
      <c r="R2407" s="873">
        <v>5.8</v>
      </c>
      <c r="S2407" s="760">
        <f>N2407*R2407</f>
        <v>46.4</v>
      </c>
      <c r="T2407" s="797"/>
      <c r="U2407" s="960"/>
      <c r="W2407" s="686"/>
    </row>
    <row r="2408" spans="1:23" ht="21" customHeight="1">
      <c r="A2408" s="686" t="s">
        <v>1335</v>
      </c>
      <c r="B2408" s="686" t="s">
        <v>1802</v>
      </c>
      <c r="C2408" s="794" t="s">
        <v>1802</v>
      </c>
      <c r="D2408" s="795" t="s">
        <v>842</v>
      </c>
      <c r="E2408" s="796" t="s">
        <v>801</v>
      </c>
      <c r="F2408" s="681" t="s">
        <v>341</v>
      </c>
      <c r="G2408" s="682"/>
      <c r="H2408" s="682"/>
      <c r="I2408" s="682"/>
      <c r="J2408" s="682"/>
      <c r="K2408" s="682"/>
      <c r="L2408" s="683"/>
      <c r="M2408" s="684"/>
      <c r="N2408" s="758">
        <f>N2407</f>
        <v>8</v>
      </c>
      <c r="O2408" s="991">
        <v>8</v>
      </c>
      <c r="P2408" s="991">
        <f t="shared" si="218"/>
        <v>0</v>
      </c>
      <c r="Q2408" s="762"/>
      <c r="R2408" s="873">
        <v>7.4</v>
      </c>
      <c r="S2408" s="760">
        <f>N2408*R2408</f>
        <v>59.2</v>
      </c>
      <c r="T2408" s="797"/>
      <c r="U2408" s="960"/>
      <c r="W2408" s="686"/>
    </row>
    <row r="2409" spans="1:23" ht="21" customHeight="1">
      <c r="A2409" s="686" t="s">
        <v>1432</v>
      </c>
      <c r="B2409" s="686" t="s">
        <v>1802</v>
      </c>
      <c r="C2409" s="794" t="s">
        <v>1802</v>
      </c>
      <c r="D2409" s="795" t="s">
        <v>842</v>
      </c>
      <c r="E2409" s="796" t="s">
        <v>795</v>
      </c>
      <c r="F2409" s="681">
        <v>1.2</v>
      </c>
      <c r="G2409" s="682"/>
      <c r="H2409" s="682">
        <v>330</v>
      </c>
      <c r="I2409" s="682"/>
      <c r="J2409" s="682"/>
      <c r="K2409" s="682"/>
      <c r="L2409" s="683">
        <v>1100</v>
      </c>
      <c r="M2409" s="684" t="s">
        <v>228</v>
      </c>
      <c r="N2409" s="758">
        <v>1</v>
      </c>
      <c r="O2409" s="991">
        <v>1</v>
      </c>
      <c r="P2409" s="991">
        <f t="shared" si="218"/>
        <v>0</v>
      </c>
      <c r="Q2409" s="759">
        <f>F2409*H2409*L2409*0.00000785*N2409</f>
        <v>3.4194599999999999</v>
      </c>
      <c r="R2409" s="873">
        <v>3050</v>
      </c>
      <c r="S2409" s="760">
        <f>Q2409*R2409</f>
        <v>10429.352999999999</v>
      </c>
      <c r="T2409" s="797"/>
      <c r="U2409" s="960"/>
      <c r="W2409" s="686"/>
    </row>
    <row r="2410" spans="1:23" ht="21" customHeight="1">
      <c r="A2410" s="686" t="s">
        <v>1353</v>
      </c>
      <c r="B2410" s="686" t="s">
        <v>1802</v>
      </c>
      <c r="C2410" s="794" t="s">
        <v>1802</v>
      </c>
      <c r="D2410" s="795" t="s">
        <v>842</v>
      </c>
      <c r="E2410" s="796" t="s">
        <v>798</v>
      </c>
      <c r="F2410" s="681" t="s">
        <v>341</v>
      </c>
      <c r="G2410" s="682" t="s">
        <v>227</v>
      </c>
      <c r="H2410" s="682" t="s">
        <v>345</v>
      </c>
      <c r="I2410" s="682"/>
      <c r="J2410" s="682"/>
      <c r="K2410" s="682"/>
      <c r="L2410" s="683"/>
      <c r="M2410" s="684"/>
      <c r="N2410" s="758">
        <v>2</v>
      </c>
      <c r="O2410" s="991">
        <v>2</v>
      </c>
      <c r="P2410" s="991">
        <f t="shared" si="218"/>
        <v>0</v>
      </c>
      <c r="Q2410" s="762"/>
      <c r="R2410" s="873">
        <v>47.4</v>
      </c>
      <c r="S2410" s="760">
        <f>N2410*R2410</f>
        <v>94.8</v>
      </c>
      <c r="T2410" s="797"/>
      <c r="U2410" s="960"/>
      <c r="W2410" s="686"/>
    </row>
    <row r="2411" spans="1:23" ht="21" customHeight="1">
      <c r="A2411" s="686" t="s">
        <v>1339</v>
      </c>
      <c r="B2411" s="686" t="s">
        <v>1802</v>
      </c>
      <c r="C2411" s="794" t="s">
        <v>1802</v>
      </c>
      <c r="D2411" s="795" t="s">
        <v>842</v>
      </c>
      <c r="E2411" s="796" t="s">
        <v>800</v>
      </c>
      <c r="F2411" s="681" t="s">
        <v>341</v>
      </c>
      <c r="G2411" s="682"/>
      <c r="H2411" s="682"/>
      <c r="I2411" s="682"/>
      <c r="J2411" s="682"/>
      <c r="K2411" s="682"/>
      <c r="L2411" s="683"/>
      <c r="M2411" s="684"/>
      <c r="N2411" s="758">
        <f>N2410</f>
        <v>2</v>
      </c>
      <c r="O2411" s="991">
        <v>2</v>
      </c>
      <c r="P2411" s="991">
        <f t="shared" si="218"/>
        <v>0</v>
      </c>
      <c r="Q2411" s="762"/>
      <c r="R2411" s="873">
        <v>5.8</v>
      </c>
      <c r="S2411" s="760">
        <f>N2411*R2411</f>
        <v>11.6</v>
      </c>
      <c r="T2411" s="797"/>
      <c r="U2411" s="960"/>
      <c r="W2411" s="686"/>
    </row>
    <row r="2412" spans="1:23" ht="21" customHeight="1">
      <c r="A2412" s="686" t="s">
        <v>1335</v>
      </c>
      <c r="B2412" s="686" t="s">
        <v>1802</v>
      </c>
      <c r="C2412" s="794" t="s">
        <v>1802</v>
      </c>
      <c r="D2412" s="795" t="s">
        <v>842</v>
      </c>
      <c r="E2412" s="796" t="s">
        <v>801</v>
      </c>
      <c r="F2412" s="681" t="s">
        <v>341</v>
      </c>
      <c r="G2412" s="682"/>
      <c r="H2412" s="682"/>
      <c r="I2412" s="682"/>
      <c r="J2412" s="682"/>
      <c r="K2412" s="682"/>
      <c r="L2412" s="683"/>
      <c r="M2412" s="684"/>
      <c r="N2412" s="758">
        <f>N2411</f>
        <v>2</v>
      </c>
      <c r="O2412" s="991">
        <v>2</v>
      </c>
      <c r="P2412" s="991">
        <f t="shared" si="218"/>
        <v>0</v>
      </c>
      <c r="Q2412" s="762"/>
      <c r="R2412" s="873">
        <v>7.4</v>
      </c>
      <c r="S2412" s="760">
        <f>N2412*R2412</f>
        <v>14.8</v>
      </c>
      <c r="T2412" s="797"/>
      <c r="U2412" s="960"/>
      <c r="W2412" s="686"/>
    </row>
    <row r="2413" spans="1:23" ht="21" customHeight="1">
      <c r="A2413" s="686" t="s">
        <v>1432</v>
      </c>
      <c r="B2413" s="686" t="s">
        <v>1802</v>
      </c>
      <c r="C2413" s="794" t="s">
        <v>1802</v>
      </c>
      <c r="D2413" s="795" t="s">
        <v>842</v>
      </c>
      <c r="E2413" s="796" t="s">
        <v>795</v>
      </c>
      <c r="F2413" s="681">
        <v>1.2</v>
      </c>
      <c r="G2413" s="682"/>
      <c r="H2413" s="682">
        <v>480</v>
      </c>
      <c r="I2413" s="682"/>
      <c r="J2413" s="682"/>
      <c r="K2413" s="682"/>
      <c r="L2413" s="683">
        <v>850</v>
      </c>
      <c r="M2413" s="684" t="s">
        <v>228</v>
      </c>
      <c r="N2413" s="758">
        <v>1</v>
      </c>
      <c r="O2413" s="991">
        <v>1</v>
      </c>
      <c r="P2413" s="991">
        <f t="shared" si="218"/>
        <v>0</v>
      </c>
      <c r="Q2413" s="759">
        <f>F2413*H2413*L2413*0.00000785*N2413</f>
        <v>3.8433599999999997</v>
      </c>
      <c r="R2413" s="873">
        <v>3050</v>
      </c>
      <c r="S2413" s="760">
        <f>Q2413*R2413</f>
        <v>11722.248</v>
      </c>
      <c r="T2413" s="797"/>
      <c r="U2413" s="960"/>
      <c r="W2413" s="686"/>
    </row>
    <row r="2414" spans="1:23" ht="21" customHeight="1">
      <c r="A2414" s="686" t="s">
        <v>1432</v>
      </c>
      <c r="B2414" s="686" t="s">
        <v>1802</v>
      </c>
      <c r="C2414" s="794" t="s">
        <v>1802</v>
      </c>
      <c r="D2414" s="795" t="s">
        <v>842</v>
      </c>
      <c r="E2414" s="796" t="s">
        <v>795</v>
      </c>
      <c r="F2414" s="681">
        <v>1.2</v>
      </c>
      <c r="G2414" s="682"/>
      <c r="H2414" s="682">
        <v>500</v>
      </c>
      <c r="I2414" s="682"/>
      <c r="J2414" s="682"/>
      <c r="K2414" s="682"/>
      <c r="L2414" s="683">
        <v>850</v>
      </c>
      <c r="M2414" s="684" t="s">
        <v>228</v>
      </c>
      <c r="N2414" s="758">
        <v>2</v>
      </c>
      <c r="O2414" s="991">
        <v>2</v>
      </c>
      <c r="P2414" s="991">
        <f t="shared" si="218"/>
        <v>0</v>
      </c>
      <c r="Q2414" s="759">
        <f>F2414*H2414*L2414*0.00000785*N2414</f>
        <v>8.0069999999999997</v>
      </c>
      <c r="R2414" s="873">
        <v>3050</v>
      </c>
      <c r="S2414" s="760">
        <f>Q2414*R2414</f>
        <v>24421.35</v>
      </c>
      <c r="T2414" s="797"/>
      <c r="U2414" s="960"/>
      <c r="W2414" s="686"/>
    </row>
    <row r="2415" spans="1:23" ht="21" customHeight="1">
      <c r="A2415" s="686" t="s">
        <v>1353</v>
      </c>
      <c r="B2415" s="686" t="s">
        <v>1802</v>
      </c>
      <c r="C2415" s="794" t="s">
        <v>1802</v>
      </c>
      <c r="D2415" s="795" t="s">
        <v>842</v>
      </c>
      <c r="E2415" s="796" t="s">
        <v>798</v>
      </c>
      <c r="F2415" s="681" t="s">
        <v>341</v>
      </c>
      <c r="G2415" s="682" t="s">
        <v>227</v>
      </c>
      <c r="H2415" s="682" t="s">
        <v>345</v>
      </c>
      <c r="I2415" s="682"/>
      <c r="J2415" s="682"/>
      <c r="K2415" s="682"/>
      <c r="L2415" s="683"/>
      <c r="M2415" s="684"/>
      <c r="N2415" s="758">
        <v>10</v>
      </c>
      <c r="O2415" s="991">
        <v>10</v>
      </c>
      <c r="P2415" s="991">
        <f t="shared" si="218"/>
        <v>0</v>
      </c>
      <c r="Q2415" s="762"/>
      <c r="R2415" s="873">
        <v>47.4</v>
      </c>
      <c r="S2415" s="760">
        <f>N2415*R2415</f>
        <v>474</v>
      </c>
      <c r="T2415" s="797"/>
      <c r="U2415" s="960"/>
      <c r="W2415" s="686"/>
    </row>
    <row r="2416" spans="1:23" ht="21" customHeight="1">
      <c r="A2416" s="686" t="s">
        <v>1339</v>
      </c>
      <c r="B2416" s="686" t="s">
        <v>1802</v>
      </c>
      <c r="C2416" s="794" t="s">
        <v>1802</v>
      </c>
      <c r="D2416" s="795" t="s">
        <v>842</v>
      </c>
      <c r="E2416" s="796" t="s">
        <v>800</v>
      </c>
      <c r="F2416" s="681" t="s">
        <v>341</v>
      </c>
      <c r="G2416" s="682"/>
      <c r="H2416" s="682"/>
      <c r="I2416" s="682"/>
      <c r="J2416" s="682"/>
      <c r="K2416" s="682"/>
      <c r="L2416" s="683"/>
      <c r="M2416" s="684"/>
      <c r="N2416" s="758">
        <f>N2415</f>
        <v>10</v>
      </c>
      <c r="O2416" s="991">
        <v>10</v>
      </c>
      <c r="P2416" s="991">
        <f t="shared" si="218"/>
        <v>0</v>
      </c>
      <c r="Q2416" s="762"/>
      <c r="R2416" s="873">
        <v>5.8</v>
      </c>
      <c r="S2416" s="760">
        <f>N2416*R2416</f>
        <v>58</v>
      </c>
      <c r="T2416" s="797"/>
      <c r="U2416" s="960"/>
      <c r="W2416" s="686"/>
    </row>
    <row r="2417" spans="1:23" ht="21" customHeight="1">
      <c r="A2417" s="686" t="s">
        <v>1335</v>
      </c>
      <c r="B2417" s="686" t="s">
        <v>1802</v>
      </c>
      <c r="C2417" s="794" t="s">
        <v>1802</v>
      </c>
      <c r="D2417" s="795" t="s">
        <v>842</v>
      </c>
      <c r="E2417" s="796" t="s">
        <v>801</v>
      </c>
      <c r="F2417" s="681" t="s">
        <v>341</v>
      </c>
      <c r="G2417" s="682"/>
      <c r="H2417" s="682"/>
      <c r="I2417" s="682"/>
      <c r="J2417" s="682"/>
      <c r="K2417" s="682"/>
      <c r="L2417" s="683"/>
      <c r="M2417" s="684"/>
      <c r="N2417" s="758">
        <f>N2416</f>
        <v>10</v>
      </c>
      <c r="O2417" s="991">
        <v>10</v>
      </c>
      <c r="P2417" s="991">
        <f t="shared" si="218"/>
        <v>0</v>
      </c>
      <c r="Q2417" s="762"/>
      <c r="R2417" s="873">
        <v>7.4</v>
      </c>
      <c r="S2417" s="760">
        <f>N2417*R2417</f>
        <v>74</v>
      </c>
      <c r="T2417" s="797"/>
      <c r="U2417" s="960"/>
      <c r="W2417" s="686"/>
    </row>
    <row r="2418" spans="1:23" ht="21" customHeight="1">
      <c r="A2418" s="686" t="s">
        <v>1362</v>
      </c>
      <c r="B2418" s="686" t="s">
        <v>1802</v>
      </c>
      <c r="C2418" s="794" t="s">
        <v>1802</v>
      </c>
      <c r="D2418" s="795" t="s">
        <v>842</v>
      </c>
      <c r="E2418" s="796" t="s">
        <v>795</v>
      </c>
      <c r="F2418" s="681">
        <v>1.2</v>
      </c>
      <c r="G2418" s="682"/>
      <c r="H2418" s="682">
        <v>340</v>
      </c>
      <c r="I2418" s="682"/>
      <c r="J2418" s="682"/>
      <c r="K2418" s="682"/>
      <c r="L2418" s="683">
        <v>830</v>
      </c>
      <c r="M2418" s="684" t="s">
        <v>228</v>
      </c>
      <c r="N2418" s="758">
        <v>3</v>
      </c>
      <c r="O2418" s="991">
        <v>3</v>
      </c>
      <c r="P2418" s="991">
        <f t="shared" si="218"/>
        <v>0</v>
      </c>
      <c r="Q2418" s="759">
        <f>F2418*H2418*L2418*0.00000793*N2418</f>
        <v>8.0562456000000005</v>
      </c>
      <c r="R2418" s="873">
        <v>4150</v>
      </c>
      <c r="S2418" s="760">
        <f>Q2418*R2418</f>
        <v>33433.419240000003</v>
      </c>
      <c r="T2418" s="797"/>
      <c r="U2418" s="960"/>
      <c r="W2418" s="686"/>
    </row>
    <row r="2419" spans="1:23" ht="21" customHeight="1">
      <c r="A2419" s="686" t="s">
        <v>1432</v>
      </c>
      <c r="B2419" s="686" t="s">
        <v>1802</v>
      </c>
      <c r="C2419" s="794" t="s">
        <v>1802</v>
      </c>
      <c r="D2419" s="795" t="s">
        <v>842</v>
      </c>
      <c r="E2419" s="796" t="s">
        <v>795</v>
      </c>
      <c r="F2419" s="681">
        <v>1.2</v>
      </c>
      <c r="G2419" s="682"/>
      <c r="H2419" s="682">
        <v>150</v>
      </c>
      <c r="I2419" s="682"/>
      <c r="J2419" s="682"/>
      <c r="K2419" s="682"/>
      <c r="L2419" s="683">
        <v>320</v>
      </c>
      <c r="M2419" s="684"/>
      <c r="N2419" s="758">
        <v>2</v>
      </c>
      <c r="O2419" s="991">
        <v>2</v>
      </c>
      <c r="P2419" s="991">
        <f t="shared" si="218"/>
        <v>0</v>
      </c>
      <c r="Q2419" s="759">
        <f>F2419*H2419*L2419*0.00000785*N2419</f>
        <v>0.9043199999999999</v>
      </c>
      <c r="R2419" s="873">
        <v>3050</v>
      </c>
      <c r="S2419" s="760">
        <f>Q2419*R2419</f>
        <v>2758.1759999999995</v>
      </c>
      <c r="T2419" s="797"/>
      <c r="U2419" s="960"/>
      <c r="W2419" s="686"/>
    </row>
    <row r="2420" spans="1:23" ht="21" customHeight="1">
      <c r="A2420" s="686" t="s">
        <v>1353</v>
      </c>
      <c r="B2420" s="686" t="s">
        <v>1802</v>
      </c>
      <c r="C2420" s="794" t="s">
        <v>1802</v>
      </c>
      <c r="D2420" s="795" t="s">
        <v>842</v>
      </c>
      <c r="E2420" s="796" t="s">
        <v>798</v>
      </c>
      <c r="F2420" s="681" t="s">
        <v>341</v>
      </c>
      <c r="G2420" s="682" t="s">
        <v>227</v>
      </c>
      <c r="H2420" s="682" t="s">
        <v>345</v>
      </c>
      <c r="I2420" s="682"/>
      <c r="J2420" s="682"/>
      <c r="K2420" s="682"/>
      <c r="L2420" s="683"/>
      <c r="M2420" s="684"/>
      <c r="N2420" s="758">
        <v>4</v>
      </c>
      <c r="O2420" s="991">
        <v>4</v>
      </c>
      <c r="P2420" s="991">
        <f t="shared" si="218"/>
        <v>0</v>
      </c>
      <c r="Q2420" s="762"/>
      <c r="R2420" s="873">
        <v>47.4</v>
      </c>
      <c r="S2420" s="760">
        <f>N2420*R2420</f>
        <v>189.6</v>
      </c>
      <c r="T2420" s="797"/>
      <c r="U2420" s="960"/>
      <c r="W2420" s="686"/>
    </row>
    <row r="2421" spans="1:23" ht="21" customHeight="1">
      <c r="A2421" s="686" t="s">
        <v>1339</v>
      </c>
      <c r="B2421" s="686" t="s">
        <v>1802</v>
      </c>
      <c r="C2421" s="794" t="s">
        <v>1802</v>
      </c>
      <c r="D2421" s="795" t="s">
        <v>842</v>
      </c>
      <c r="E2421" s="796" t="s">
        <v>800</v>
      </c>
      <c r="F2421" s="681" t="s">
        <v>341</v>
      </c>
      <c r="G2421" s="682"/>
      <c r="H2421" s="682"/>
      <c r="I2421" s="682"/>
      <c r="J2421" s="682"/>
      <c r="K2421" s="682"/>
      <c r="L2421" s="683"/>
      <c r="M2421" s="684"/>
      <c r="N2421" s="758">
        <f>N2420</f>
        <v>4</v>
      </c>
      <c r="O2421" s="991">
        <v>4</v>
      </c>
      <c r="P2421" s="991">
        <f t="shared" si="218"/>
        <v>0</v>
      </c>
      <c r="Q2421" s="762"/>
      <c r="R2421" s="873">
        <v>5.8</v>
      </c>
      <c r="S2421" s="760">
        <f>N2421*R2421</f>
        <v>23.2</v>
      </c>
      <c r="T2421" s="797"/>
      <c r="U2421" s="960"/>
      <c r="W2421" s="686"/>
    </row>
    <row r="2422" spans="1:23" ht="21" customHeight="1">
      <c r="A2422" s="686" t="s">
        <v>1335</v>
      </c>
      <c r="B2422" s="686" t="s">
        <v>1802</v>
      </c>
      <c r="C2422" s="794" t="s">
        <v>1802</v>
      </c>
      <c r="D2422" s="795" t="s">
        <v>842</v>
      </c>
      <c r="E2422" s="796" t="s">
        <v>801</v>
      </c>
      <c r="F2422" s="681" t="s">
        <v>341</v>
      </c>
      <c r="G2422" s="682"/>
      <c r="H2422" s="682"/>
      <c r="I2422" s="682"/>
      <c r="J2422" s="682"/>
      <c r="K2422" s="682"/>
      <c r="L2422" s="683"/>
      <c r="M2422" s="684"/>
      <c r="N2422" s="758">
        <f>N2421</f>
        <v>4</v>
      </c>
      <c r="O2422" s="991">
        <v>4</v>
      </c>
      <c r="P2422" s="991">
        <f t="shared" si="218"/>
        <v>0</v>
      </c>
      <c r="Q2422" s="762"/>
      <c r="R2422" s="873">
        <v>7.4</v>
      </c>
      <c r="S2422" s="760">
        <f>N2422*R2422</f>
        <v>29.6</v>
      </c>
      <c r="T2422" s="797"/>
      <c r="U2422" s="960"/>
      <c r="W2422" s="686"/>
    </row>
    <row r="2423" spans="1:23" ht="21" customHeight="1">
      <c r="A2423" s="686" t="s">
        <v>1432</v>
      </c>
      <c r="B2423" s="686" t="s">
        <v>1802</v>
      </c>
      <c r="C2423" s="794" t="s">
        <v>1802</v>
      </c>
      <c r="D2423" s="795" t="s">
        <v>842</v>
      </c>
      <c r="E2423" s="796" t="s">
        <v>795</v>
      </c>
      <c r="F2423" s="681">
        <v>1.2</v>
      </c>
      <c r="G2423" s="682"/>
      <c r="H2423" s="682">
        <v>120</v>
      </c>
      <c r="I2423" s="682"/>
      <c r="J2423" s="682"/>
      <c r="K2423" s="682"/>
      <c r="L2423" s="683">
        <v>320</v>
      </c>
      <c r="M2423" s="684" t="s">
        <v>228</v>
      </c>
      <c r="N2423" s="758">
        <v>2</v>
      </c>
      <c r="O2423" s="991">
        <v>2</v>
      </c>
      <c r="P2423" s="991">
        <f t="shared" si="218"/>
        <v>0</v>
      </c>
      <c r="Q2423" s="759">
        <f>F2423*H2423*L2423*0.00000785*N2423</f>
        <v>0.72345599999999999</v>
      </c>
      <c r="R2423" s="873">
        <v>3050</v>
      </c>
      <c r="S2423" s="760">
        <f>Q2423*R2423</f>
        <v>2206.5407999999998</v>
      </c>
      <c r="T2423" s="797"/>
      <c r="U2423" s="960"/>
    </row>
    <row r="2424" spans="1:23" ht="21" customHeight="1">
      <c r="A2424" s="686" t="s">
        <v>1432</v>
      </c>
      <c r="B2424" s="686" t="s">
        <v>1802</v>
      </c>
      <c r="C2424" s="794" t="s">
        <v>1802</v>
      </c>
      <c r="D2424" s="795" t="s">
        <v>842</v>
      </c>
      <c r="E2424" s="796" t="s">
        <v>795</v>
      </c>
      <c r="F2424" s="681">
        <v>1.2</v>
      </c>
      <c r="G2424" s="682"/>
      <c r="H2424" s="682">
        <v>300</v>
      </c>
      <c r="I2424" s="682"/>
      <c r="J2424" s="682"/>
      <c r="K2424" s="682"/>
      <c r="L2424" s="683">
        <v>6700</v>
      </c>
      <c r="M2424" s="684" t="s">
        <v>228</v>
      </c>
      <c r="N2424" s="758">
        <v>2</v>
      </c>
      <c r="O2424" s="991">
        <v>2</v>
      </c>
      <c r="P2424" s="991">
        <f t="shared" si="218"/>
        <v>0</v>
      </c>
      <c r="Q2424" s="759">
        <f>F2424*H2424*L2424*0.00000785*N2424</f>
        <v>37.868399999999994</v>
      </c>
      <c r="R2424" s="873">
        <v>3050</v>
      </c>
      <c r="S2424" s="760">
        <f>Q2424*R2424</f>
        <v>115498.61999999998</v>
      </c>
      <c r="T2424" s="797"/>
      <c r="U2424" s="960"/>
    </row>
    <row r="2425" spans="1:23" ht="21" customHeight="1">
      <c r="A2425" s="686" t="s">
        <v>1432</v>
      </c>
      <c r="B2425" s="686" t="s">
        <v>1802</v>
      </c>
      <c r="C2425" s="794" t="s">
        <v>1802</v>
      </c>
      <c r="D2425" s="795" t="s">
        <v>842</v>
      </c>
      <c r="E2425" s="796" t="s">
        <v>795</v>
      </c>
      <c r="F2425" s="681">
        <v>1.2</v>
      </c>
      <c r="G2425" s="682"/>
      <c r="H2425" s="682">
        <v>150</v>
      </c>
      <c r="I2425" s="682"/>
      <c r="J2425" s="682"/>
      <c r="K2425" s="682"/>
      <c r="L2425" s="683">
        <v>6700</v>
      </c>
      <c r="M2425" s="684" t="s">
        <v>228</v>
      </c>
      <c r="N2425" s="758">
        <v>2</v>
      </c>
      <c r="O2425" s="991">
        <v>2</v>
      </c>
      <c r="P2425" s="991">
        <f t="shared" si="218"/>
        <v>0</v>
      </c>
      <c r="Q2425" s="759">
        <f>F2425*H2425*L2425*0.00000785*N2425</f>
        <v>18.934199999999997</v>
      </c>
      <c r="R2425" s="873">
        <v>3050</v>
      </c>
      <c r="S2425" s="760">
        <f>Q2425*R2425</f>
        <v>57749.30999999999</v>
      </c>
      <c r="T2425" s="797"/>
      <c r="U2425" s="960"/>
    </row>
    <row r="2426" spans="1:23" ht="21" customHeight="1">
      <c r="B2426" s="686" t="s">
        <v>1802</v>
      </c>
      <c r="C2426" s="794" t="s">
        <v>1802</v>
      </c>
      <c r="D2426" s="795" t="s">
        <v>2188</v>
      </c>
      <c r="E2426" s="796" t="s">
        <v>812</v>
      </c>
      <c r="F2426" s="681" t="s">
        <v>746</v>
      </c>
      <c r="G2426" s="682"/>
      <c r="H2426" s="682"/>
      <c r="I2426" s="682"/>
      <c r="J2426" s="682"/>
      <c r="K2426" s="682"/>
      <c r="L2426" s="683">
        <v>4000</v>
      </c>
      <c r="M2426" s="684" t="s">
        <v>228</v>
      </c>
      <c r="N2426" s="758">
        <v>2</v>
      </c>
      <c r="O2426" s="991">
        <v>2</v>
      </c>
      <c r="P2426" s="991">
        <f t="shared" si="218"/>
        <v>0</v>
      </c>
      <c r="Q2426" s="759"/>
      <c r="R2426" s="873">
        <v>39633</v>
      </c>
      <c r="S2426" s="760">
        <f>N2426*R2426</f>
        <v>79266</v>
      </c>
      <c r="T2426" s="797"/>
      <c r="U2426" s="960"/>
    </row>
    <row r="2427" spans="1:23" ht="21" customHeight="1">
      <c r="B2427" s="686" t="s">
        <v>1802</v>
      </c>
      <c r="C2427" s="794" t="s">
        <v>1802</v>
      </c>
      <c r="D2427" s="795" t="s">
        <v>2188</v>
      </c>
      <c r="E2427" s="796" t="s">
        <v>795</v>
      </c>
      <c r="F2427" s="681">
        <v>2</v>
      </c>
      <c r="G2427" s="682"/>
      <c r="H2427" s="682">
        <v>320</v>
      </c>
      <c r="I2427" s="682"/>
      <c r="J2427" s="682"/>
      <c r="K2427" s="682"/>
      <c r="L2427" s="683">
        <v>90</v>
      </c>
      <c r="M2427" s="684" t="s">
        <v>228</v>
      </c>
      <c r="N2427" s="758">
        <v>6</v>
      </c>
      <c r="O2427" s="991">
        <v>6</v>
      </c>
      <c r="P2427" s="991">
        <f t="shared" si="218"/>
        <v>0</v>
      </c>
      <c r="Q2427" s="759"/>
      <c r="R2427" s="873">
        <v>2072</v>
      </c>
      <c r="S2427" s="760">
        <f>N2427*R2427</f>
        <v>12432</v>
      </c>
      <c r="T2427" s="797"/>
      <c r="U2427" s="960"/>
    </row>
    <row r="2428" spans="1:23" ht="21" customHeight="1">
      <c r="B2428" s="686" t="s">
        <v>1802</v>
      </c>
      <c r="C2428" s="794" t="s">
        <v>1802</v>
      </c>
      <c r="D2428" s="795" t="s">
        <v>2188</v>
      </c>
      <c r="E2428" s="796" t="s">
        <v>795</v>
      </c>
      <c r="F2428" s="681">
        <v>4</v>
      </c>
      <c r="G2428" s="682"/>
      <c r="H2428" s="682">
        <v>120</v>
      </c>
      <c r="I2428" s="682"/>
      <c r="J2428" s="682"/>
      <c r="K2428" s="682"/>
      <c r="L2428" s="683">
        <v>700</v>
      </c>
      <c r="M2428" s="684" t="s">
        <v>228</v>
      </c>
      <c r="N2428" s="758">
        <v>2</v>
      </c>
      <c r="O2428" s="991">
        <v>2</v>
      </c>
      <c r="P2428" s="991">
        <f t="shared" si="218"/>
        <v>0</v>
      </c>
      <c r="Q2428" s="759"/>
      <c r="R2428" s="873">
        <v>12088</v>
      </c>
      <c r="S2428" s="760">
        <f>N2428*R2428</f>
        <v>24176</v>
      </c>
      <c r="T2428" s="797"/>
      <c r="U2428" s="960"/>
    </row>
    <row r="2429" spans="1:23" ht="21" customHeight="1">
      <c r="B2429" s="686" t="s">
        <v>1802</v>
      </c>
      <c r="C2429" s="794" t="s">
        <v>1802</v>
      </c>
      <c r="D2429" s="795" t="s">
        <v>2188</v>
      </c>
      <c r="E2429" s="796" t="s">
        <v>795</v>
      </c>
      <c r="F2429" s="681">
        <v>4</v>
      </c>
      <c r="G2429" s="682"/>
      <c r="H2429" s="682">
        <v>40</v>
      </c>
      <c r="I2429" s="682"/>
      <c r="J2429" s="682"/>
      <c r="K2429" s="682"/>
      <c r="L2429" s="683">
        <v>700</v>
      </c>
      <c r="M2429" s="684" t="s">
        <v>228</v>
      </c>
      <c r="N2429" s="758">
        <v>2</v>
      </c>
      <c r="O2429" s="991">
        <v>2</v>
      </c>
      <c r="P2429" s="991">
        <f t="shared" si="218"/>
        <v>0</v>
      </c>
      <c r="Q2429" s="759"/>
      <c r="R2429" s="873">
        <v>4029</v>
      </c>
      <c r="S2429" s="760">
        <f>N2429*R2429</f>
        <v>8058</v>
      </c>
      <c r="T2429" s="797"/>
      <c r="U2429" s="960"/>
    </row>
    <row r="2430" spans="1:23" ht="21" customHeight="1">
      <c r="A2430" s="686" t="s">
        <v>2487</v>
      </c>
      <c r="C2430" s="770" t="s">
        <v>2488</v>
      </c>
      <c r="D2430" s="771"/>
      <c r="E2430" s="772"/>
      <c r="F2430" s="681"/>
      <c r="G2430" s="682"/>
      <c r="H2430" s="682"/>
      <c r="I2430" s="682"/>
      <c r="J2430" s="682"/>
      <c r="K2430" s="682"/>
      <c r="L2430" s="683"/>
      <c r="M2430" s="684"/>
      <c r="N2430" s="758"/>
      <c r="O2430" s="991"/>
      <c r="P2430" s="991"/>
      <c r="Q2430" s="773"/>
      <c r="R2430" s="760"/>
      <c r="S2430" s="760">
        <f>TRUNC(SUM(S2014:S2429),0)</f>
        <v>11211657</v>
      </c>
      <c r="T2430" s="684"/>
      <c r="U2430" s="960"/>
    </row>
    <row r="2431" spans="1:23" ht="21" customHeight="1">
      <c r="C2431" s="770"/>
      <c r="D2431" s="771"/>
      <c r="E2431" s="772"/>
      <c r="F2431" s="681"/>
      <c r="G2431" s="682"/>
      <c r="H2431" s="682"/>
      <c r="I2431" s="682"/>
      <c r="J2431" s="682"/>
      <c r="K2431" s="682"/>
      <c r="L2431" s="683"/>
      <c r="M2431" s="684"/>
      <c r="N2431" s="758"/>
      <c r="O2431" s="991"/>
      <c r="P2431" s="991"/>
      <c r="Q2431" s="773"/>
      <c r="R2431" s="760"/>
      <c r="S2431" s="760"/>
      <c r="T2431" s="684"/>
      <c r="U2431" s="960"/>
    </row>
    <row r="2432" spans="1:23" s="722" customFormat="1" ht="21" customHeight="1">
      <c r="B2432" s="686"/>
      <c r="C2432" s="950" t="str">
        <f>재료집계!B12</f>
        <v>7. 2F 개폐식 프레임</v>
      </c>
      <c r="D2432" s="750"/>
      <c r="E2432" s="751"/>
      <c r="F2432" s="1053"/>
      <c r="G2432" s="716"/>
      <c r="H2432" s="716"/>
      <c r="I2432" s="716"/>
      <c r="J2432" s="716"/>
      <c r="K2432" s="716"/>
      <c r="L2432" s="717"/>
      <c r="M2432" s="718"/>
      <c r="N2432" s="752"/>
      <c r="O2432" s="989"/>
      <c r="P2432" s="989"/>
      <c r="Q2432" s="753"/>
      <c r="R2432" s="754"/>
      <c r="S2432" s="754"/>
      <c r="T2432" s="718"/>
      <c r="U2432" s="960"/>
      <c r="V2432" s="721"/>
      <c r="W2432" s="721"/>
    </row>
    <row r="2433" spans="1:23" ht="21" customHeight="1">
      <c r="A2433" s="686" t="s">
        <v>1300</v>
      </c>
      <c r="B2433" s="686" t="s">
        <v>844</v>
      </c>
      <c r="C2433" s="800" t="s">
        <v>844</v>
      </c>
      <c r="D2433" s="801" t="s">
        <v>643</v>
      </c>
      <c r="E2433" s="802" t="s">
        <v>817</v>
      </c>
      <c r="F2433" s="681">
        <v>150</v>
      </c>
      <c r="G2433" s="682" t="s">
        <v>227</v>
      </c>
      <c r="H2433" s="682">
        <v>75</v>
      </c>
      <c r="I2433" s="682" t="s">
        <v>227</v>
      </c>
      <c r="J2433" s="682"/>
      <c r="K2433" s="682"/>
      <c r="L2433" s="683">
        <v>3090</v>
      </c>
      <c r="M2433" s="684"/>
      <c r="N2433" s="758">
        <v>2</v>
      </c>
      <c r="O2433" s="991">
        <v>2</v>
      </c>
      <c r="P2433" s="991">
        <f>N2433-O2433</f>
        <v>0</v>
      </c>
      <c r="Q2433" s="759">
        <f t="shared" ref="Q2433:Q2440" si="219">L2433/1000*N2433*T2433</f>
        <v>82.811999999999998</v>
      </c>
      <c r="R2433" s="873">
        <v>1040</v>
      </c>
      <c r="S2433" s="760">
        <f t="shared" ref="S2433:S2499" si="220">Q2433*R2433</f>
        <v>86124.479999999996</v>
      </c>
      <c r="T2433" s="803">
        <v>13.4</v>
      </c>
      <c r="U2433" s="960"/>
    </row>
    <row r="2434" spans="1:23" ht="21" customHeight="1">
      <c r="A2434" s="686" t="s">
        <v>1320</v>
      </c>
      <c r="B2434" s="686" t="s">
        <v>844</v>
      </c>
      <c r="C2434" s="800" t="s">
        <v>844</v>
      </c>
      <c r="D2434" s="801" t="s">
        <v>644</v>
      </c>
      <c r="E2434" s="802" t="s">
        <v>817</v>
      </c>
      <c r="F2434" s="681">
        <v>150</v>
      </c>
      <c r="G2434" s="682" t="s">
        <v>227</v>
      </c>
      <c r="H2434" s="682">
        <v>75</v>
      </c>
      <c r="I2434" s="682" t="s">
        <v>227</v>
      </c>
      <c r="J2434" s="682"/>
      <c r="K2434" s="682"/>
      <c r="L2434" s="683">
        <v>2310</v>
      </c>
      <c r="M2434" s="684"/>
      <c r="N2434" s="758">
        <v>2</v>
      </c>
      <c r="O2434" s="991">
        <v>2</v>
      </c>
      <c r="P2434" s="991">
        <f t="shared" ref="P2434:P2497" si="221">N2434-O2434</f>
        <v>0</v>
      </c>
      <c r="Q2434" s="759">
        <f t="shared" si="219"/>
        <v>85.932000000000002</v>
      </c>
      <c r="R2434" s="873">
        <v>1040</v>
      </c>
      <c r="S2434" s="760">
        <f t="shared" si="220"/>
        <v>89369.279999999999</v>
      </c>
      <c r="T2434" s="803">
        <v>18.600000000000001</v>
      </c>
      <c r="U2434" s="960"/>
    </row>
    <row r="2435" spans="1:23" ht="21" customHeight="1">
      <c r="A2435" s="686" t="s">
        <v>1300</v>
      </c>
      <c r="B2435" s="686" t="s">
        <v>844</v>
      </c>
      <c r="C2435" s="800" t="s">
        <v>844</v>
      </c>
      <c r="D2435" s="801" t="s">
        <v>642</v>
      </c>
      <c r="E2435" s="802" t="s">
        <v>817</v>
      </c>
      <c r="F2435" s="681">
        <v>150</v>
      </c>
      <c r="G2435" s="682" t="s">
        <v>227</v>
      </c>
      <c r="H2435" s="682">
        <v>75</v>
      </c>
      <c r="I2435" s="682" t="s">
        <v>227</v>
      </c>
      <c r="J2435" s="682"/>
      <c r="K2435" s="682"/>
      <c r="L2435" s="683">
        <v>3185</v>
      </c>
      <c r="M2435" s="684"/>
      <c r="N2435" s="758">
        <v>2</v>
      </c>
      <c r="O2435" s="991">
        <v>2</v>
      </c>
      <c r="P2435" s="991">
        <f t="shared" si="221"/>
        <v>0</v>
      </c>
      <c r="Q2435" s="759">
        <f t="shared" si="219"/>
        <v>85.358000000000004</v>
      </c>
      <c r="R2435" s="873">
        <v>1040</v>
      </c>
      <c r="S2435" s="760">
        <f>Q2435*R2435</f>
        <v>88772.32</v>
      </c>
      <c r="T2435" s="803">
        <v>13.4</v>
      </c>
      <c r="U2435" s="960"/>
    </row>
    <row r="2436" spans="1:23" ht="21" customHeight="1">
      <c r="A2436" s="686" t="s">
        <v>1320</v>
      </c>
      <c r="B2436" s="686" t="s">
        <v>844</v>
      </c>
      <c r="C2436" s="800" t="s">
        <v>844</v>
      </c>
      <c r="D2436" s="801" t="s">
        <v>641</v>
      </c>
      <c r="E2436" s="802" t="s">
        <v>817</v>
      </c>
      <c r="F2436" s="681">
        <v>150</v>
      </c>
      <c r="G2436" s="682" t="s">
        <v>227</v>
      </c>
      <c r="H2436" s="682">
        <v>75</v>
      </c>
      <c r="I2436" s="682" t="s">
        <v>227</v>
      </c>
      <c r="J2436" s="682"/>
      <c r="K2436" s="682"/>
      <c r="L2436" s="683">
        <v>1452</v>
      </c>
      <c r="M2436" s="684"/>
      <c r="N2436" s="758">
        <v>2</v>
      </c>
      <c r="O2436" s="991">
        <v>2</v>
      </c>
      <c r="P2436" s="991">
        <f t="shared" si="221"/>
        <v>0</v>
      </c>
      <c r="Q2436" s="759">
        <f t="shared" si="219"/>
        <v>54.014400000000002</v>
      </c>
      <c r="R2436" s="873">
        <v>1040</v>
      </c>
      <c r="S2436" s="760">
        <f>Q2436*R2436</f>
        <v>56174.976000000002</v>
      </c>
      <c r="T2436" s="803">
        <v>18.600000000000001</v>
      </c>
      <c r="U2436" s="960"/>
    </row>
    <row r="2437" spans="1:23" ht="21" customHeight="1">
      <c r="A2437" s="686" t="s">
        <v>1320</v>
      </c>
      <c r="B2437" s="686" t="s">
        <v>844</v>
      </c>
      <c r="C2437" s="800" t="s">
        <v>844</v>
      </c>
      <c r="D2437" s="801" t="s">
        <v>745</v>
      </c>
      <c r="E2437" s="802" t="s">
        <v>817</v>
      </c>
      <c r="F2437" s="681">
        <v>150</v>
      </c>
      <c r="G2437" s="682" t="s">
        <v>227</v>
      </c>
      <c r="H2437" s="682">
        <v>75</v>
      </c>
      <c r="I2437" s="682" t="s">
        <v>227</v>
      </c>
      <c r="J2437" s="682"/>
      <c r="K2437" s="682"/>
      <c r="L2437" s="683">
        <v>1406</v>
      </c>
      <c r="M2437" s="684"/>
      <c r="N2437" s="758">
        <v>2</v>
      </c>
      <c r="O2437" s="991">
        <v>2</v>
      </c>
      <c r="P2437" s="991">
        <f t="shared" si="221"/>
        <v>0</v>
      </c>
      <c r="Q2437" s="759">
        <f t="shared" si="219"/>
        <v>52.303200000000004</v>
      </c>
      <c r="R2437" s="873">
        <v>1040</v>
      </c>
      <c r="S2437" s="760">
        <f>Q2437*R2437</f>
        <v>54395.328000000001</v>
      </c>
      <c r="T2437" s="803">
        <v>18.600000000000001</v>
      </c>
      <c r="U2437" s="960"/>
    </row>
    <row r="2438" spans="1:23" ht="21" customHeight="1">
      <c r="A2438" s="686" t="s">
        <v>1300</v>
      </c>
      <c r="B2438" s="686" t="s">
        <v>844</v>
      </c>
      <c r="C2438" s="800" t="s">
        <v>844</v>
      </c>
      <c r="D2438" s="801" t="s">
        <v>645</v>
      </c>
      <c r="E2438" s="802" t="s">
        <v>817</v>
      </c>
      <c r="F2438" s="681">
        <v>150</v>
      </c>
      <c r="G2438" s="682" t="s">
        <v>227</v>
      </c>
      <c r="H2438" s="682">
        <v>75</v>
      </c>
      <c r="I2438" s="682" t="s">
        <v>227</v>
      </c>
      <c r="J2438" s="682"/>
      <c r="K2438" s="682"/>
      <c r="L2438" s="683">
        <v>965</v>
      </c>
      <c r="M2438" s="684"/>
      <c r="N2438" s="758">
        <v>2</v>
      </c>
      <c r="O2438" s="991">
        <v>2</v>
      </c>
      <c r="P2438" s="991">
        <f t="shared" si="221"/>
        <v>0</v>
      </c>
      <c r="Q2438" s="759">
        <f t="shared" si="219"/>
        <v>25.861999999999998</v>
      </c>
      <c r="R2438" s="873">
        <v>1040</v>
      </c>
      <c r="S2438" s="760">
        <f t="shared" si="220"/>
        <v>26896.48</v>
      </c>
      <c r="T2438" s="803">
        <v>13.4</v>
      </c>
      <c r="U2438" s="960"/>
    </row>
    <row r="2439" spans="1:23" ht="21" customHeight="1">
      <c r="A2439" s="686" t="s">
        <v>1300</v>
      </c>
      <c r="B2439" s="686" t="s">
        <v>844</v>
      </c>
      <c r="C2439" s="800" t="s">
        <v>844</v>
      </c>
      <c r="D2439" s="801" t="s">
        <v>646</v>
      </c>
      <c r="E2439" s="802" t="s">
        <v>817</v>
      </c>
      <c r="F2439" s="681">
        <v>125</v>
      </c>
      <c r="G2439" s="682" t="s">
        <v>227</v>
      </c>
      <c r="H2439" s="682">
        <v>65</v>
      </c>
      <c r="I2439" s="682" t="s">
        <v>227</v>
      </c>
      <c r="J2439" s="682"/>
      <c r="K2439" s="682"/>
      <c r="L2439" s="683">
        <v>860</v>
      </c>
      <c r="M2439" s="684"/>
      <c r="N2439" s="758">
        <v>2</v>
      </c>
      <c r="O2439" s="991">
        <v>2</v>
      </c>
      <c r="P2439" s="991">
        <f t="shared" si="221"/>
        <v>0</v>
      </c>
      <c r="Q2439" s="759">
        <f t="shared" si="219"/>
        <v>23.048000000000002</v>
      </c>
      <c r="R2439" s="873">
        <v>1040</v>
      </c>
      <c r="S2439" s="760">
        <f t="shared" si="220"/>
        <v>23969.920000000002</v>
      </c>
      <c r="T2439" s="803">
        <v>13.4</v>
      </c>
      <c r="U2439" s="960"/>
    </row>
    <row r="2440" spans="1:23" ht="21" customHeight="1">
      <c r="A2440" s="686" t="s">
        <v>1300</v>
      </c>
      <c r="B2440" s="686" t="s">
        <v>844</v>
      </c>
      <c r="C2440" s="800" t="s">
        <v>844</v>
      </c>
      <c r="D2440" s="801" t="s">
        <v>647</v>
      </c>
      <c r="E2440" s="802" t="s">
        <v>817</v>
      </c>
      <c r="F2440" s="681">
        <v>125</v>
      </c>
      <c r="G2440" s="682" t="s">
        <v>227</v>
      </c>
      <c r="H2440" s="682">
        <v>66</v>
      </c>
      <c r="I2440" s="682" t="s">
        <v>227</v>
      </c>
      <c r="J2440" s="682"/>
      <c r="K2440" s="682"/>
      <c r="L2440" s="683">
        <v>973</v>
      </c>
      <c r="M2440" s="684"/>
      <c r="N2440" s="758">
        <v>2</v>
      </c>
      <c r="O2440" s="991">
        <v>2</v>
      </c>
      <c r="P2440" s="991">
        <f t="shared" si="221"/>
        <v>0</v>
      </c>
      <c r="Q2440" s="759">
        <f t="shared" si="219"/>
        <v>26.0764</v>
      </c>
      <c r="R2440" s="873">
        <v>1040</v>
      </c>
      <c r="S2440" s="760">
        <f t="shared" si="220"/>
        <v>27119.455999999998</v>
      </c>
      <c r="T2440" s="803">
        <v>13.4</v>
      </c>
      <c r="U2440" s="960"/>
    </row>
    <row r="2441" spans="1:23" ht="21" customHeight="1">
      <c r="A2441" s="686" t="s">
        <v>1221</v>
      </c>
      <c r="B2441" s="686" t="s">
        <v>844</v>
      </c>
      <c r="C2441" s="800" t="s">
        <v>844</v>
      </c>
      <c r="D2441" s="801" t="s">
        <v>845</v>
      </c>
      <c r="E2441" s="802" t="s">
        <v>796</v>
      </c>
      <c r="F2441" s="681">
        <v>6</v>
      </c>
      <c r="G2441" s="682"/>
      <c r="H2441" s="682">
        <v>70</v>
      </c>
      <c r="I2441" s="682"/>
      <c r="J2441" s="682"/>
      <c r="K2441" s="682"/>
      <c r="L2441" s="683">
        <v>140</v>
      </c>
      <c r="M2441" s="684"/>
      <c r="N2441" s="758">
        <v>4</v>
      </c>
      <c r="O2441" s="991">
        <v>4</v>
      </c>
      <c r="P2441" s="991">
        <f t="shared" si="221"/>
        <v>0</v>
      </c>
      <c r="Q2441" s="759">
        <f>F2441*H2441*L2441*0.00000785*N2441</f>
        <v>1.84632</v>
      </c>
      <c r="R2441" s="873">
        <v>939</v>
      </c>
      <c r="S2441" s="760">
        <f t="shared" si="220"/>
        <v>1733.6944799999999</v>
      </c>
      <c r="T2441" s="804"/>
      <c r="U2441" s="960"/>
    </row>
    <row r="2442" spans="1:23" ht="21" customHeight="1">
      <c r="A2442" s="686" t="s">
        <v>1374</v>
      </c>
      <c r="B2442" s="686" t="s">
        <v>844</v>
      </c>
      <c r="C2442" s="800" t="s">
        <v>844</v>
      </c>
      <c r="D2442" s="801" t="s">
        <v>648</v>
      </c>
      <c r="E2442" s="802" t="s">
        <v>770</v>
      </c>
      <c r="F2442" s="681">
        <v>6</v>
      </c>
      <c r="G2442" s="682" t="s">
        <v>227</v>
      </c>
      <c r="H2442" s="682">
        <v>65</v>
      </c>
      <c r="I2442" s="682" t="s">
        <v>227</v>
      </c>
      <c r="J2442" s="682"/>
      <c r="K2442" s="682"/>
      <c r="L2442" s="683">
        <v>2320</v>
      </c>
      <c r="M2442" s="684"/>
      <c r="N2442" s="758">
        <v>2</v>
      </c>
      <c r="O2442" s="991">
        <v>2</v>
      </c>
      <c r="P2442" s="991">
        <f t="shared" si="221"/>
        <v>0</v>
      </c>
      <c r="Q2442" s="759">
        <f t="shared" ref="Q2442:Q2447" si="222">L2442/1000*N2442*T2442</f>
        <v>27.4224</v>
      </c>
      <c r="R2442" s="873">
        <v>1040</v>
      </c>
      <c r="S2442" s="760">
        <f t="shared" si="220"/>
        <v>28519.295999999998</v>
      </c>
      <c r="T2442" s="803">
        <v>5.91</v>
      </c>
      <c r="U2442" s="960"/>
    </row>
    <row r="2443" spans="1:23" ht="21" customHeight="1">
      <c r="A2443" s="686" t="s">
        <v>1374</v>
      </c>
      <c r="B2443" s="686" t="s">
        <v>844</v>
      </c>
      <c r="C2443" s="800" t="s">
        <v>844</v>
      </c>
      <c r="D2443" s="801" t="s">
        <v>653</v>
      </c>
      <c r="E2443" s="802" t="s">
        <v>770</v>
      </c>
      <c r="F2443" s="681">
        <v>6</v>
      </c>
      <c r="G2443" s="682" t="s">
        <v>227</v>
      </c>
      <c r="H2443" s="682">
        <v>65</v>
      </c>
      <c r="I2443" s="682" t="s">
        <v>227</v>
      </c>
      <c r="J2443" s="682"/>
      <c r="K2443" s="682"/>
      <c r="L2443" s="683">
        <v>1300</v>
      </c>
      <c r="M2443" s="684"/>
      <c r="N2443" s="758">
        <v>2</v>
      </c>
      <c r="O2443" s="991">
        <v>2</v>
      </c>
      <c r="P2443" s="991">
        <f t="shared" si="221"/>
        <v>0</v>
      </c>
      <c r="Q2443" s="759">
        <f t="shared" si="222"/>
        <v>15.366000000000001</v>
      </c>
      <c r="R2443" s="873">
        <v>1040</v>
      </c>
      <c r="S2443" s="760">
        <f>Q2443*R2443</f>
        <v>15980.640000000001</v>
      </c>
      <c r="T2443" s="803">
        <v>5.91</v>
      </c>
      <c r="U2443" s="960"/>
      <c r="W2443" s="686"/>
    </row>
    <row r="2444" spans="1:23" ht="21" customHeight="1">
      <c r="A2444" s="686" t="s">
        <v>1374</v>
      </c>
      <c r="B2444" s="686" t="s">
        <v>844</v>
      </c>
      <c r="C2444" s="800" t="s">
        <v>844</v>
      </c>
      <c r="D2444" s="801" t="s">
        <v>651</v>
      </c>
      <c r="E2444" s="802" t="s">
        <v>770</v>
      </c>
      <c r="F2444" s="681">
        <v>6</v>
      </c>
      <c r="G2444" s="682" t="s">
        <v>227</v>
      </c>
      <c r="H2444" s="682">
        <v>65</v>
      </c>
      <c r="I2444" s="682" t="s">
        <v>227</v>
      </c>
      <c r="J2444" s="682"/>
      <c r="K2444" s="682"/>
      <c r="L2444" s="683">
        <v>1452</v>
      </c>
      <c r="M2444" s="684"/>
      <c r="N2444" s="758">
        <v>2</v>
      </c>
      <c r="O2444" s="991">
        <v>2</v>
      </c>
      <c r="P2444" s="991">
        <f t="shared" si="221"/>
        <v>0</v>
      </c>
      <c r="Q2444" s="759">
        <f t="shared" si="222"/>
        <v>17.16264</v>
      </c>
      <c r="R2444" s="873">
        <v>1040</v>
      </c>
      <c r="S2444" s="760">
        <f>Q2444*R2444</f>
        <v>17849.1456</v>
      </c>
      <c r="T2444" s="803">
        <v>5.91</v>
      </c>
      <c r="U2444" s="960"/>
      <c r="W2444" s="686"/>
    </row>
    <row r="2445" spans="1:23" ht="21" customHeight="1">
      <c r="A2445" s="686" t="s">
        <v>1374</v>
      </c>
      <c r="B2445" s="686" t="s">
        <v>844</v>
      </c>
      <c r="C2445" s="800" t="s">
        <v>844</v>
      </c>
      <c r="D2445" s="801" t="s">
        <v>652</v>
      </c>
      <c r="E2445" s="802" t="s">
        <v>770</v>
      </c>
      <c r="F2445" s="681">
        <v>6</v>
      </c>
      <c r="G2445" s="682" t="s">
        <v>227</v>
      </c>
      <c r="H2445" s="682">
        <v>65</v>
      </c>
      <c r="I2445" s="682" t="s">
        <v>227</v>
      </c>
      <c r="J2445" s="682"/>
      <c r="K2445" s="682"/>
      <c r="L2445" s="683">
        <v>1208</v>
      </c>
      <c r="M2445" s="684"/>
      <c r="N2445" s="758">
        <v>2</v>
      </c>
      <c r="O2445" s="991">
        <v>2</v>
      </c>
      <c r="P2445" s="991">
        <f t="shared" si="221"/>
        <v>0</v>
      </c>
      <c r="Q2445" s="759">
        <f t="shared" si="222"/>
        <v>14.278560000000001</v>
      </c>
      <c r="R2445" s="873">
        <v>1040</v>
      </c>
      <c r="S2445" s="760">
        <f>Q2445*R2445</f>
        <v>14849.7024</v>
      </c>
      <c r="T2445" s="803">
        <v>5.91</v>
      </c>
      <c r="U2445" s="960"/>
      <c r="W2445" s="686"/>
    </row>
    <row r="2446" spans="1:23" ht="21" customHeight="1">
      <c r="A2446" s="686" t="s">
        <v>1374</v>
      </c>
      <c r="B2446" s="686" t="s">
        <v>844</v>
      </c>
      <c r="C2446" s="800" t="s">
        <v>844</v>
      </c>
      <c r="D2446" s="801" t="s">
        <v>649</v>
      </c>
      <c r="E2446" s="802" t="s">
        <v>770</v>
      </c>
      <c r="F2446" s="681">
        <v>6</v>
      </c>
      <c r="G2446" s="682" t="s">
        <v>227</v>
      </c>
      <c r="H2446" s="682">
        <v>65</v>
      </c>
      <c r="I2446" s="682" t="s">
        <v>227</v>
      </c>
      <c r="J2446" s="682"/>
      <c r="K2446" s="682"/>
      <c r="L2446" s="683">
        <v>239</v>
      </c>
      <c r="M2446" s="684"/>
      <c r="N2446" s="758">
        <v>2</v>
      </c>
      <c r="O2446" s="991">
        <v>2</v>
      </c>
      <c r="P2446" s="991">
        <f t="shared" si="221"/>
        <v>0</v>
      </c>
      <c r="Q2446" s="759">
        <f t="shared" si="222"/>
        <v>2.82498</v>
      </c>
      <c r="R2446" s="873">
        <v>1040</v>
      </c>
      <c r="S2446" s="760">
        <f t="shared" si="220"/>
        <v>2937.9792000000002</v>
      </c>
      <c r="T2446" s="803">
        <v>5.91</v>
      </c>
      <c r="U2446" s="960"/>
      <c r="W2446" s="686"/>
    </row>
    <row r="2447" spans="1:23" ht="21" customHeight="1">
      <c r="A2447" s="686" t="s">
        <v>1374</v>
      </c>
      <c r="B2447" s="686" t="s">
        <v>844</v>
      </c>
      <c r="C2447" s="800" t="s">
        <v>844</v>
      </c>
      <c r="D2447" s="801" t="s">
        <v>650</v>
      </c>
      <c r="E2447" s="802" t="s">
        <v>770</v>
      </c>
      <c r="F2447" s="681">
        <v>6</v>
      </c>
      <c r="G2447" s="682" t="s">
        <v>227</v>
      </c>
      <c r="H2447" s="682">
        <v>65</v>
      </c>
      <c r="I2447" s="682" t="s">
        <v>227</v>
      </c>
      <c r="J2447" s="682"/>
      <c r="K2447" s="682"/>
      <c r="L2447" s="683">
        <v>346</v>
      </c>
      <c r="M2447" s="684"/>
      <c r="N2447" s="758">
        <v>2</v>
      </c>
      <c r="O2447" s="991">
        <v>2</v>
      </c>
      <c r="P2447" s="991">
        <f t="shared" si="221"/>
        <v>0</v>
      </c>
      <c r="Q2447" s="759">
        <f t="shared" si="222"/>
        <v>4.0897199999999998</v>
      </c>
      <c r="R2447" s="873">
        <v>1040</v>
      </c>
      <c r="S2447" s="760">
        <f t="shared" si="220"/>
        <v>4253.3087999999998</v>
      </c>
      <c r="T2447" s="803">
        <v>5.91</v>
      </c>
      <c r="U2447" s="960"/>
      <c r="W2447" s="686"/>
    </row>
    <row r="2448" spans="1:23" ht="21" customHeight="1">
      <c r="A2448" s="686" t="s">
        <v>1324</v>
      </c>
      <c r="B2448" s="686" t="s">
        <v>844</v>
      </c>
      <c r="C2448" s="800" t="s">
        <v>844</v>
      </c>
      <c r="D2448" s="801" t="s">
        <v>846</v>
      </c>
      <c r="E2448" s="802" t="s">
        <v>796</v>
      </c>
      <c r="F2448" s="681">
        <v>16</v>
      </c>
      <c r="G2448" s="682"/>
      <c r="H2448" s="682">
        <v>125</v>
      </c>
      <c r="I2448" s="682"/>
      <c r="J2448" s="682"/>
      <c r="K2448" s="682"/>
      <c r="L2448" s="683">
        <v>160</v>
      </c>
      <c r="M2448" s="684"/>
      <c r="N2448" s="758">
        <v>8</v>
      </c>
      <c r="O2448" s="991">
        <v>8</v>
      </c>
      <c r="P2448" s="991">
        <f t="shared" si="221"/>
        <v>0</v>
      </c>
      <c r="Q2448" s="759">
        <f t="shared" ref="Q2448:Q2459" si="223">F2448*H2448*L2448*0.00000785*N2448</f>
        <v>20.096</v>
      </c>
      <c r="R2448" s="873">
        <v>1044</v>
      </c>
      <c r="S2448" s="760">
        <f t="shared" si="220"/>
        <v>20980.223999999998</v>
      </c>
      <c r="T2448" s="804"/>
      <c r="U2448" s="960"/>
      <c r="W2448" s="686"/>
    </row>
    <row r="2449" spans="1:23" ht="21" customHeight="1">
      <c r="A2449" s="686" t="s">
        <v>1221</v>
      </c>
      <c r="B2449" s="686" t="s">
        <v>844</v>
      </c>
      <c r="C2449" s="800" t="s">
        <v>844</v>
      </c>
      <c r="D2449" s="801" t="s">
        <v>654</v>
      </c>
      <c r="E2449" s="802" t="s">
        <v>796</v>
      </c>
      <c r="F2449" s="681">
        <v>8</v>
      </c>
      <c r="G2449" s="682" t="s">
        <v>227</v>
      </c>
      <c r="H2449" s="682">
        <v>1200</v>
      </c>
      <c r="I2449" s="682"/>
      <c r="J2449" s="682"/>
      <c r="K2449" s="682"/>
      <c r="L2449" s="683">
        <v>1430</v>
      </c>
      <c r="M2449" s="684"/>
      <c r="N2449" s="758">
        <v>2</v>
      </c>
      <c r="O2449" s="991">
        <v>2</v>
      </c>
      <c r="P2449" s="991">
        <f t="shared" si="221"/>
        <v>0</v>
      </c>
      <c r="Q2449" s="759">
        <f t="shared" si="223"/>
        <v>215.52959999999999</v>
      </c>
      <c r="R2449" s="873">
        <v>939</v>
      </c>
      <c r="S2449" s="760">
        <f t="shared" si="220"/>
        <v>202382.29439999998</v>
      </c>
      <c r="T2449" s="804"/>
      <c r="U2449" s="960"/>
      <c r="W2449" s="686"/>
    </row>
    <row r="2450" spans="1:23" ht="21" customHeight="1">
      <c r="A2450" s="686" t="s">
        <v>1221</v>
      </c>
      <c r="B2450" s="686" t="s">
        <v>844</v>
      </c>
      <c r="C2450" s="800" t="s">
        <v>844</v>
      </c>
      <c r="D2450" s="801" t="s">
        <v>655</v>
      </c>
      <c r="E2450" s="802" t="s">
        <v>796</v>
      </c>
      <c r="F2450" s="681">
        <v>8</v>
      </c>
      <c r="G2450" s="682" t="s">
        <v>227</v>
      </c>
      <c r="H2450" s="682">
        <v>1100</v>
      </c>
      <c r="I2450" s="682"/>
      <c r="J2450" s="682"/>
      <c r="K2450" s="682"/>
      <c r="L2450" s="683">
        <v>710</v>
      </c>
      <c r="M2450" s="684"/>
      <c r="N2450" s="758">
        <v>2</v>
      </c>
      <c r="O2450" s="991">
        <v>2</v>
      </c>
      <c r="P2450" s="991">
        <f t="shared" si="221"/>
        <v>0</v>
      </c>
      <c r="Q2450" s="759">
        <f t="shared" si="223"/>
        <v>98.093599999999995</v>
      </c>
      <c r="R2450" s="873">
        <v>939</v>
      </c>
      <c r="S2450" s="760">
        <f t="shared" si="220"/>
        <v>92109.890399999989</v>
      </c>
      <c r="T2450" s="804"/>
      <c r="U2450" s="960"/>
      <c r="W2450" s="686"/>
    </row>
    <row r="2451" spans="1:23" ht="21" customHeight="1">
      <c r="A2451" s="686" t="s">
        <v>1221</v>
      </c>
      <c r="B2451" s="686" t="s">
        <v>844</v>
      </c>
      <c r="C2451" s="800" t="s">
        <v>844</v>
      </c>
      <c r="D2451" s="801" t="s">
        <v>656</v>
      </c>
      <c r="E2451" s="802" t="s">
        <v>796</v>
      </c>
      <c r="F2451" s="681">
        <v>8</v>
      </c>
      <c r="G2451" s="682" t="s">
        <v>227</v>
      </c>
      <c r="H2451" s="682">
        <v>2040</v>
      </c>
      <c r="I2451" s="682"/>
      <c r="J2451" s="682"/>
      <c r="K2451" s="682"/>
      <c r="L2451" s="683">
        <v>1340</v>
      </c>
      <c r="M2451" s="684"/>
      <c r="N2451" s="758">
        <v>2</v>
      </c>
      <c r="O2451" s="991">
        <v>2</v>
      </c>
      <c r="P2451" s="991">
        <f t="shared" si="221"/>
        <v>0</v>
      </c>
      <c r="Q2451" s="759">
        <f t="shared" si="223"/>
        <v>343.34015999999997</v>
      </c>
      <c r="R2451" s="873">
        <v>939</v>
      </c>
      <c r="S2451" s="760">
        <f t="shared" si="220"/>
        <v>322396.41024</v>
      </c>
      <c r="T2451" s="804"/>
      <c r="U2451" s="960"/>
      <c r="W2451" s="686"/>
    </row>
    <row r="2452" spans="1:23" ht="21" customHeight="1">
      <c r="A2452" s="686" t="s">
        <v>1221</v>
      </c>
      <c r="B2452" s="686" t="s">
        <v>844</v>
      </c>
      <c r="C2452" s="800" t="s">
        <v>844</v>
      </c>
      <c r="D2452" s="801" t="s">
        <v>229</v>
      </c>
      <c r="E2452" s="802" t="s">
        <v>796</v>
      </c>
      <c r="F2452" s="681">
        <v>6</v>
      </c>
      <c r="G2452" s="682" t="s">
        <v>227</v>
      </c>
      <c r="H2452" s="682">
        <v>580</v>
      </c>
      <c r="I2452" s="682"/>
      <c r="J2452" s="682"/>
      <c r="K2452" s="682"/>
      <c r="L2452" s="683">
        <v>803</v>
      </c>
      <c r="M2452" s="684"/>
      <c r="N2452" s="758">
        <v>1</v>
      </c>
      <c r="O2452" s="991">
        <v>1</v>
      </c>
      <c r="P2452" s="991">
        <f t="shared" si="221"/>
        <v>0</v>
      </c>
      <c r="Q2452" s="759">
        <f t="shared" si="223"/>
        <v>21.936353999999998</v>
      </c>
      <c r="R2452" s="873">
        <v>939</v>
      </c>
      <c r="S2452" s="760">
        <f t="shared" si="220"/>
        <v>20598.236405999996</v>
      </c>
      <c r="T2452" s="804"/>
      <c r="U2452" s="960"/>
      <c r="W2452" s="686"/>
    </row>
    <row r="2453" spans="1:23" ht="21" customHeight="1">
      <c r="A2453" s="686" t="s">
        <v>1221</v>
      </c>
      <c r="B2453" s="686" t="s">
        <v>844</v>
      </c>
      <c r="C2453" s="800" t="s">
        <v>844</v>
      </c>
      <c r="D2453" s="801" t="s">
        <v>230</v>
      </c>
      <c r="E2453" s="802" t="s">
        <v>796</v>
      </c>
      <c r="F2453" s="681">
        <v>6</v>
      </c>
      <c r="G2453" s="682" t="s">
        <v>227</v>
      </c>
      <c r="H2453" s="682">
        <v>591</v>
      </c>
      <c r="I2453" s="682"/>
      <c r="J2453" s="682"/>
      <c r="K2453" s="682"/>
      <c r="L2453" s="683">
        <v>803</v>
      </c>
      <c r="M2453" s="684"/>
      <c r="N2453" s="758">
        <v>1</v>
      </c>
      <c r="O2453" s="991">
        <v>1</v>
      </c>
      <c r="P2453" s="991">
        <f t="shared" si="221"/>
        <v>0</v>
      </c>
      <c r="Q2453" s="759">
        <f t="shared" si="223"/>
        <v>22.352388299999998</v>
      </c>
      <c r="R2453" s="873">
        <v>939</v>
      </c>
      <c r="S2453" s="760">
        <f t="shared" si="220"/>
        <v>20988.892613699998</v>
      </c>
      <c r="T2453" s="804"/>
      <c r="U2453" s="960"/>
      <c r="W2453" s="686"/>
    </row>
    <row r="2454" spans="1:23" ht="21" customHeight="1">
      <c r="A2454" s="686" t="s">
        <v>1264</v>
      </c>
      <c r="B2454" s="686" t="s">
        <v>844</v>
      </c>
      <c r="C2454" s="800" t="s">
        <v>844</v>
      </c>
      <c r="D2454" s="801" t="s">
        <v>231</v>
      </c>
      <c r="E2454" s="802" t="s">
        <v>796</v>
      </c>
      <c r="F2454" s="681">
        <v>9</v>
      </c>
      <c r="G2454" s="682" t="s">
        <v>227</v>
      </c>
      <c r="H2454" s="682">
        <v>860</v>
      </c>
      <c r="I2454" s="682"/>
      <c r="J2454" s="682"/>
      <c r="K2454" s="682"/>
      <c r="L2454" s="683">
        <v>803</v>
      </c>
      <c r="M2454" s="684"/>
      <c r="N2454" s="758">
        <v>1</v>
      </c>
      <c r="O2454" s="991">
        <v>1</v>
      </c>
      <c r="P2454" s="991">
        <f t="shared" si="221"/>
        <v>0</v>
      </c>
      <c r="Q2454" s="759">
        <f t="shared" si="223"/>
        <v>48.789476999999998</v>
      </c>
      <c r="R2454" s="873">
        <v>960</v>
      </c>
      <c r="S2454" s="760">
        <f t="shared" si="220"/>
        <v>46837.897919999996</v>
      </c>
      <c r="T2454" s="804"/>
      <c r="U2454" s="960"/>
      <c r="W2454" s="686"/>
    </row>
    <row r="2455" spans="1:23" ht="21" customHeight="1">
      <c r="A2455" s="686" t="s">
        <v>1264</v>
      </c>
      <c r="B2455" s="686" t="s">
        <v>844</v>
      </c>
      <c r="C2455" s="800" t="s">
        <v>844</v>
      </c>
      <c r="D2455" s="801" t="s">
        <v>231</v>
      </c>
      <c r="E2455" s="802" t="s">
        <v>796</v>
      </c>
      <c r="F2455" s="681">
        <v>9</v>
      </c>
      <c r="G2455" s="682" t="s">
        <v>227</v>
      </c>
      <c r="H2455" s="682">
        <v>64</v>
      </c>
      <c r="I2455" s="682"/>
      <c r="J2455" s="682"/>
      <c r="K2455" s="682"/>
      <c r="L2455" s="683">
        <v>803</v>
      </c>
      <c r="M2455" s="684"/>
      <c r="N2455" s="758">
        <v>2</v>
      </c>
      <c r="O2455" s="991">
        <v>2</v>
      </c>
      <c r="P2455" s="991">
        <f t="shared" si="221"/>
        <v>0</v>
      </c>
      <c r="Q2455" s="759">
        <f t="shared" si="223"/>
        <v>7.2616895999999995</v>
      </c>
      <c r="R2455" s="873">
        <v>960</v>
      </c>
      <c r="S2455" s="760">
        <f t="shared" si="220"/>
        <v>6971.2220159999997</v>
      </c>
      <c r="T2455" s="804"/>
      <c r="U2455" s="960"/>
      <c r="W2455" s="686"/>
    </row>
    <row r="2456" spans="1:23" ht="21" customHeight="1">
      <c r="A2456" s="686" t="s">
        <v>1264</v>
      </c>
      <c r="B2456" s="686" t="s">
        <v>844</v>
      </c>
      <c r="C2456" s="800" t="s">
        <v>844</v>
      </c>
      <c r="D2456" s="801" t="s">
        <v>232</v>
      </c>
      <c r="E2456" s="802" t="s">
        <v>796</v>
      </c>
      <c r="F2456" s="681">
        <v>9</v>
      </c>
      <c r="G2456" s="682" t="s">
        <v>227</v>
      </c>
      <c r="H2456" s="682">
        <v>800</v>
      </c>
      <c r="I2456" s="682"/>
      <c r="J2456" s="682"/>
      <c r="K2456" s="682"/>
      <c r="L2456" s="683">
        <v>803</v>
      </c>
      <c r="M2456" s="684"/>
      <c r="N2456" s="758">
        <v>1</v>
      </c>
      <c r="O2456" s="991">
        <v>1</v>
      </c>
      <c r="P2456" s="991">
        <f t="shared" si="221"/>
        <v>0</v>
      </c>
      <c r="Q2456" s="759">
        <f t="shared" si="223"/>
        <v>45.385559999999998</v>
      </c>
      <c r="R2456" s="873">
        <v>960</v>
      </c>
      <c r="S2456" s="760">
        <f t="shared" si="220"/>
        <v>43570.137600000002</v>
      </c>
      <c r="T2456" s="804"/>
      <c r="U2456" s="960"/>
      <c r="W2456" s="686"/>
    </row>
    <row r="2457" spans="1:23" ht="21" customHeight="1">
      <c r="A2457" s="686" t="s">
        <v>1221</v>
      </c>
      <c r="B2457" s="686" t="s">
        <v>844</v>
      </c>
      <c r="C2457" s="800" t="s">
        <v>844</v>
      </c>
      <c r="D2457" s="801" t="s">
        <v>233</v>
      </c>
      <c r="E2457" s="802" t="s">
        <v>796</v>
      </c>
      <c r="F2457" s="681">
        <v>6</v>
      </c>
      <c r="G2457" s="682" t="s">
        <v>227</v>
      </c>
      <c r="H2457" s="682">
        <v>650</v>
      </c>
      <c r="I2457" s="682"/>
      <c r="J2457" s="682"/>
      <c r="K2457" s="682"/>
      <c r="L2457" s="683">
        <v>803</v>
      </c>
      <c r="M2457" s="684"/>
      <c r="N2457" s="758">
        <v>1</v>
      </c>
      <c r="O2457" s="991">
        <v>1</v>
      </c>
      <c r="P2457" s="991">
        <f t="shared" si="221"/>
        <v>0</v>
      </c>
      <c r="Q2457" s="759">
        <f t="shared" si="223"/>
        <v>24.583844999999997</v>
      </c>
      <c r="R2457" s="873">
        <v>939</v>
      </c>
      <c r="S2457" s="760">
        <f t="shared" si="220"/>
        <v>23084.230454999997</v>
      </c>
      <c r="T2457" s="804"/>
      <c r="U2457" s="960"/>
      <c r="W2457" s="686"/>
    </row>
    <row r="2458" spans="1:23" ht="21" customHeight="1">
      <c r="A2458" s="686" t="s">
        <v>1264</v>
      </c>
      <c r="B2458" s="686" t="s">
        <v>844</v>
      </c>
      <c r="C2458" s="800" t="s">
        <v>844</v>
      </c>
      <c r="D2458" s="801" t="s">
        <v>234</v>
      </c>
      <c r="E2458" s="802" t="s">
        <v>796</v>
      </c>
      <c r="F2458" s="681">
        <v>9</v>
      </c>
      <c r="G2458" s="682" t="s">
        <v>227</v>
      </c>
      <c r="H2458" s="682">
        <v>340</v>
      </c>
      <c r="I2458" s="682"/>
      <c r="J2458" s="682"/>
      <c r="K2458" s="682"/>
      <c r="L2458" s="683">
        <v>803</v>
      </c>
      <c r="M2458" s="684"/>
      <c r="N2458" s="758">
        <v>1</v>
      </c>
      <c r="O2458" s="991">
        <v>1</v>
      </c>
      <c r="P2458" s="991">
        <f t="shared" si="221"/>
        <v>0</v>
      </c>
      <c r="Q2458" s="759">
        <f t="shared" si="223"/>
        <v>19.288862999999999</v>
      </c>
      <c r="R2458" s="873">
        <v>960</v>
      </c>
      <c r="S2458" s="760">
        <f t="shared" si="220"/>
        <v>18517.30848</v>
      </c>
      <c r="T2458" s="804"/>
      <c r="U2458" s="960"/>
      <c r="W2458" s="686"/>
    </row>
    <row r="2459" spans="1:23" ht="21" customHeight="1">
      <c r="A2459" s="686" t="s">
        <v>1264</v>
      </c>
      <c r="B2459" s="686" t="s">
        <v>844</v>
      </c>
      <c r="C2459" s="800" t="s">
        <v>844</v>
      </c>
      <c r="D2459" s="801" t="s">
        <v>234</v>
      </c>
      <c r="E2459" s="802" t="s">
        <v>796</v>
      </c>
      <c r="F2459" s="681">
        <v>9</v>
      </c>
      <c r="G2459" s="682" t="s">
        <v>227</v>
      </c>
      <c r="H2459" s="682">
        <v>64</v>
      </c>
      <c r="I2459" s="682"/>
      <c r="J2459" s="682"/>
      <c r="K2459" s="682"/>
      <c r="L2459" s="683">
        <v>803</v>
      </c>
      <c r="M2459" s="684"/>
      <c r="N2459" s="758">
        <v>1</v>
      </c>
      <c r="O2459" s="991">
        <v>1</v>
      </c>
      <c r="P2459" s="991">
        <f t="shared" si="221"/>
        <v>0</v>
      </c>
      <c r="Q2459" s="759">
        <f t="shared" si="223"/>
        <v>3.6308447999999998</v>
      </c>
      <c r="R2459" s="873">
        <v>960</v>
      </c>
      <c r="S2459" s="760">
        <f t="shared" si="220"/>
        <v>3485.6110079999999</v>
      </c>
      <c r="T2459" s="804"/>
      <c r="U2459" s="960"/>
      <c r="W2459" s="686"/>
    </row>
    <row r="2460" spans="1:23" ht="21" customHeight="1">
      <c r="A2460" s="686" t="s">
        <v>1265</v>
      </c>
      <c r="B2460" s="686" t="s">
        <v>844</v>
      </c>
      <c r="C2460" s="800" t="s">
        <v>844</v>
      </c>
      <c r="D2460" s="801" t="s">
        <v>847</v>
      </c>
      <c r="E2460" s="802" t="s">
        <v>814</v>
      </c>
      <c r="F2460" s="681">
        <v>12</v>
      </c>
      <c r="G2460" s="682" t="s">
        <v>227</v>
      </c>
      <c r="H2460" s="682">
        <v>38</v>
      </c>
      <c r="I2460" s="682" t="s">
        <v>227</v>
      </c>
      <c r="J2460" s="682"/>
      <c r="K2460" s="682"/>
      <c r="L2460" s="683">
        <v>45</v>
      </c>
      <c r="M2460" s="684"/>
      <c r="N2460" s="758">
        <v>2</v>
      </c>
      <c r="O2460" s="991">
        <v>2</v>
      </c>
      <c r="P2460" s="991">
        <f t="shared" si="221"/>
        <v>0</v>
      </c>
      <c r="Q2460" s="759">
        <f t="shared" ref="Q2460:Q2473" si="224">L2460/1000*N2460*T2460</f>
        <v>0.32219999999999999</v>
      </c>
      <c r="R2460" s="873">
        <v>1020</v>
      </c>
      <c r="S2460" s="760">
        <f t="shared" si="220"/>
        <v>328.64400000000001</v>
      </c>
      <c r="T2460" s="803">
        <v>3.58</v>
      </c>
      <c r="U2460" s="960"/>
      <c r="W2460" s="686"/>
    </row>
    <row r="2461" spans="1:23" ht="21" customHeight="1">
      <c r="A2461" s="686" t="s">
        <v>1293</v>
      </c>
      <c r="B2461" s="686" t="s">
        <v>844</v>
      </c>
      <c r="C2461" s="800" t="s">
        <v>844</v>
      </c>
      <c r="D2461" s="801" t="s">
        <v>848</v>
      </c>
      <c r="E2461" s="802" t="s">
        <v>814</v>
      </c>
      <c r="F2461" s="681">
        <v>9</v>
      </c>
      <c r="G2461" s="682" t="s">
        <v>227</v>
      </c>
      <c r="H2461" s="682">
        <v>65</v>
      </c>
      <c r="I2461" s="682" t="s">
        <v>227</v>
      </c>
      <c r="J2461" s="682"/>
      <c r="K2461" s="682"/>
      <c r="L2461" s="683">
        <v>740</v>
      </c>
      <c r="M2461" s="684"/>
      <c r="N2461" s="758">
        <v>4</v>
      </c>
      <c r="O2461" s="991">
        <v>4</v>
      </c>
      <c r="P2461" s="991">
        <f t="shared" si="221"/>
        <v>0</v>
      </c>
      <c r="Q2461" s="759">
        <f t="shared" si="224"/>
        <v>13.586399999999999</v>
      </c>
      <c r="R2461" s="873">
        <v>1020</v>
      </c>
      <c r="S2461" s="760">
        <f t="shared" si="220"/>
        <v>13858.127999999999</v>
      </c>
      <c r="T2461" s="803">
        <v>4.59</v>
      </c>
      <c r="U2461" s="960"/>
      <c r="W2461" s="686"/>
    </row>
    <row r="2462" spans="1:23" ht="21" customHeight="1">
      <c r="A2462" s="686" t="s">
        <v>1293</v>
      </c>
      <c r="B2462" s="686" t="s">
        <v>844</v>
      </c>
      <c r="C2462" s="800" t="s">
        <v>844</v>
      </c>
      <c r="D2462" s="801" t="s">
        <v>848</v>
      </c>
      <c r="E2462" s="802" t="s">
        <v>814</v>
      </c>
      <c r="F2462" s="681">
        <v>9</v>
      </c>
      <c r="G2462" s="682" t="s">
        <v>227</v>
      </c>
      <c r="H2462" s="682">
        <v>65</v>
      </c>
      <c r="I2462" s="682" t="s">
        <v>227</v>
      </c>
      <c r="J2462" s="682"/>
      <c r="K2462" s="682"/>
      <c r="L2462" s="683">
        <v>310</v>
      </c>
      <c r="M2462" s="684"/>
      <c r="N2462" s="758">
        <v>2</v>
      </c>
      <c r="O2462" s="991">
        <v>2</v>
      </c>
      <c r="P2462" s="991">
        <f t="shared" si="221"/>
        <v>0</v>
      </c>
      <c r="Q2462" s="759">
        <f t="shared" si="224"/>
        <v>2.8458000000000001</v>
      </c>
      <c r="R2462" s="873">
        <v>1020</v>
      </c>
      <c r="S2462" s="760">
        <f t="shared" si="220"/>
        <v>2902.7159999999999</v>
      </c>
      <c r="T2462" s="803">
        <v>4.59</v>
      </c>
      <c r="U2462" s="960"/>
      <c r="W2462" s="686"/>
    </row>
    <row r="2463" spans="1:23" ht="21" customHeight="1">
      <c r="A2463" s="686" t="s">
        <v>1293</v>
      </c>
      <c r="B2463" s="686" t="s">
        <v>844</v>
      </c>
      <c r="C2463" s="800" t="s">
        <v>844</v>
      </c>
      <c r="D2463" s="801" t="s">
        <v>848</v>
      </c>
      <c r="E2463" s="802" t="s">
        <v>814</v>
      </c>
      <c r="F2463" s="681">
        <v>9</v>
      </c>
      <c r="G2463" s="682" t="s">
        <v>227</v>
      </c>
      <c r="H2463" s="682">
        <v>65</v>
      </c>
      <c r="I2463" s="682" t="s">
        <v>227</v>
      </c>
      <c r="J2463" s="682"/>
      <c r="K2463" s="682"/>
      <c r="L2463" s="683">
        <v>704</v>
      </c>
      <c r="M2463" s="684"/>
      <c r="N2463" s="758">
        <v>2</v>
      </c>
      <c r="O2463" s="991">
        <v>2</v>
      </c>
      <c r="P2463" s="991">
        <f t="shared" si="221"/>
        <v>0</v>
      </c>
      <c r="Q2463" s="759">
        <f t="shared" si="224"/>
        <v>6.4627199999999991</v>
      </c>
      <c r="R2463" s="873">
        <v>1020</v>
      </c>
      <c r="S2463" s="760">
        <f t="shared" si="220"/>
        <v>6591.9743999999992</v>
      </c>
      <c r="T2463" s="803">
        <v>4.59</v>
      </c>
      <c r="U2463" s="960"/>
      <c r="W2463" s="686"/>
    </row>
    <row r="2464" spans="1:23" ht="21" customHeight="1">
      <c r="A2464" s="686" t="s">
        <v>1293</v>
      </c>
      <c r="B2464" s="686" t="s">
        <v>844</v>
      </c>
      <c r="C2464" s="800" t="s">
        <v>844</v>
      </c>
      <c r="D2464" s="801" t="s">
        <v>848</v>
      </c>
      <c r="E2464" s="802" t="s">
        <v>814</v>
      </c>
      <c r="F2464" s="681">
        <v>9</v>
      </c>
      <c r="G2464" s="682" t="s">
        <v>227</v>
      </c>
      <c r="H2464" s="682">
        <v>65</v>
      </c>
      <c r="I2464" s="682" t="s">
        <v>227</v>
      </c>
      <c r="J2464" s="682"/>
      <c r="K2464" s="682"/>
      <c r="L2464" s="683">
        <v>169</v>
      </c>
      <c r="M2464" s="684"/>
      <c r="N2464" s="758">
        <v>2</v>
      </c>
      <c r="O2464" s="991">
        <v>2</v>
      </c>
      <c r="P2464" s="991">
        <f t="shared" si="221"/>
        <v>0</v>
      </c>
      <c r="Q2464" s="759">
        <f t="shared" si="224"/>
        <v>1.55142</v>
      </c>
      <c r="R2464" s="873">
        <v>1020</v>
      </c>
      <c r="S2464" s="760">
        <f t="shared" si="220"/>
        <v>1582.4484</v>
      </c>
      <c r="T2464" s="803">
        <v>4.59</v>
      </c>
      <c r="U2464" s="960"/>
      <c r="W2464" s="686"/>
    </row>
    <row r="2465" spans="1:23" ht="21" customHeight="1">
      <c r="A2465" s="686" t="s">
        <v>1293</v>
      </c>
      <c r="B2465" s="686" t="s">
        <v>844</v>
      </c>
      <c r="C2465" s="800" t="s">
        <v>844</v>
      </c>
      <c r="D2465" s="801" t="s">
        <v>848</v>
      </c>
      <c r="E2465" s="802" t="s">
        <v>814</v>
      </c>
      <c r="F2465" s="681">
        <v>9</v>
      </c>
      <c r="G2465" s="682" t="s">
        <v>227</v>
      </c>
      <c r="H2465" s="682">
        <v>65</v>
      </c>
      <c r="I2465" s="682" t="s">
        <v>227</v>
      </c>
      <c r="J2465" s="682"/>
      <c r="K2465" s="682"/>
      <c r="L2465" s="683">
        <v>439</v>
      </c>
      <c r="M2465" s="684"/>
      <c r="N2465" s="758">
        <v>2</v>
      </c>
      <c r="O2465" s="991">
        <v>2</v>
      </c>
      <c r="P2465" s="991">
        <f t="shared" si="221"/>
        <v>0</v>
      </c>
      <c r="Q2465" s="759">
        <f t="shared" si="224"/>
        <v>4.0300199999999995</v>
      </c>
      <c r="R2465" s="873">
        <v>1020</v>
      </c>
      <c r="S2465" s="760">
        <f t="shared" si="220"/>
        <v>4110.6203999999998</v>
      </c>
      <c r="T2465" s="803">
        <v>4.59</v>
      </c>
      <c r="U2465" s="960"/>
      <c r="W2465" s="686"/>
    </row>
    <row r="2466" spans="1:23" ht="21" customHeight="1">
      <c r="A2466" s="686" t="s">
        <v>1293</v>
      </c>
      <c r="B2466" s="686" t="s">
        <v>844</v>
      </c>
      <c r="C2466" s="800" t="s">
        <v>844</v>
      </c>
      <c r="D2466" s="801" t="s">
        <v>848</v>
      </c>
      <c r="E2466" s="802" t="s">
        <v>814</v>
      </c>
      <c r="F2466" s="681">
        <v>9</v>
      </c>
      <c r="G2466" s="682" t="s">
        <v>227</v>
      </c>
      <c r="H2466" s="682">
        <v>65</v>
      </c>
      <c r="I2466" s="682" t="s">
        <v>227</v>
      </c>
      <c r="J2466" s="682"/>
      <c r="K2466" s="682"/>
      <c r="L2466" s="683">
        <v>1150</v>
      </c>
      <c r="M2466" s="684"/>
      <c r="N2466" s="758">
        <v>2</v>
      </c>
      <c r="O2466" s="991">
        <v>2</v>
      </c>
      <c r="P2466" s="991">
        <f t="shared" si="221"/>
        <v>0</v>
      </c>
      <c r="Q2466" s="759">
        <f t="shared" si="224"/>
        <v>10.556999999999999</v>
      </c>
      <c r="R2466" s="873">
        <v>1020</v>
      </c>
      <c r="S2466" s="760">
        <f t="shared" ref="S2466:S2471" si="225">Q2466*R2466</f>
        <v>10768.14</v>
      </c>
      <c r="T2466" s="803">
        <v>4.59</v>
      </c>
      <c r="U2466" s="960"/>
      <c r="W2466" s="686"/>
    </row>
    <row r="2467" spans="1:23" ht="21" customHeight="1">
      <c r="A2467" s="686" t="s">
        <v>1293</v>
      </c>
      <c r="B2467" s="686" t="s">
        <v>844</v>
      </c>
      <c r="C2467" s="800" t="s">
        <v>844</v>
      </c>
      <c r="D2467" s="801" t="s">
        <v>848</v>
      </c>
      <c r="E2467" s="802" t="s">
        <v>814</v>
      </c>
      <c r="F2467" s="681">
        <v>9</v>
      </c>
      <c r="G2467" s="682" t="s">
        <v>227</v>
      </c>
      <c r="H2467" s="682">
        <v>65</v>
      </c>
      <c r="I2467" s="682" t="s">
        <v>227</v>
      </c>
      <c r="J2467" s="682"/>
      <c r="K2467" s="682"/>
      <c r="L2467" s="683">
        <v>160</v>
      </c>
      <c r="M2467" s="684"/>
      <c r="N2467" s="758">
        <v>2</v>
      </c>
      <c r="O2467" s="991">
        <v>2</v>
      </c>
      <c r="P2467" s="991">
        <f t="shared" si="221"/>
        <v>0</v>
      </c>
      <c r="Q2467" s="759">
        <f t="shared" si="224"/>
        <v>1.4687999999999999</v>
      </c>
      <c r="R2467" s="873">
        <v>1020</v>
      </c>
      <c r="S2467" s="760">
        <f t="shared" si="225"/>
        <v>1498.1759999999999</v>
      </c>
      <c r="T2467" s="803">
        <v>4.59</v>
      </c>
      <c r="U2467" s="960"/>
      <c r="W2467" s="686"/>
    </row>
    <row r="2468" spans="1:23" ht="21" customHeight="1">
      <c r="A2468" s="686" t="s">
        <v>1293</v>
      </c>
      <c r="B2468" s="686" t="s">
        <v>844</v>
      </c>
      <c r="C2468" s="800" t="s">
        <v>844</v>
      </c>
      <c r="D2468" s="801" t="s">
        <v>848</v>
      </c>
      <c r="E2468" s="802" t="s">
        <v>814</v>
      </c>
      <c r="F2468" s="681">
        <v>9</v>
      </c>
      <c r="G2468" s="682" t="s">
        <v>227</v>
      </c>
      <c r="H2468" s="682">
        <v>65</v>
      </c>
      <c r="I2468" s="682" t="s">
        <v>227</v>
      </c>
      <c r="J2468" s="682"/>
      <c r="K2468" s="682"/>
      <c r="L2468" s="683">
        <v>210</v>
      </c>
      <c r="M2468" s="684"/>
      <c r="N2468" s="758">
        <v>2</v>
      </c>
      <c r="O2468" s="991">
        <v>2</v>
      </c>
      <c r="P2468" s="991">
        <f t="shared" si="221"/>
        <v>0</v>
      </c>
      <c r="Q2468" s="759">
        <f t="shared" si="224"/>
        <v>1.9278</v>
      </c>
      <c r="R2468" s="873">
        <v>1020</v>
      </c>
      <c r="S2468" s="760">
        <f t="shared" si="225"/>
        <v>1966.356</v>
      </c>
      <c r="T2468" s="803">
        <v>4.59</v>
      </c>
      <c r="U2468" s="960"/>
      <c r="W2468" s="686"/>
    </row>
    <row r="2469" spans="1:23" ht="21" customHeight="1">
      <c r="A2469" s="686" t="s">
        <v>1293</v>
      </c>
      <c r="B2469" s="686" t="s">
        <v>844</v>
      </c>
      <c r="C2469" s="800" t="s">
        <v>844</v>
      </c>
      <c r="D2469" s="801" t="s">
        <v>848</v>
      </c>
      <c r="E2469" s="802" t="s">
        <v>814</v>
      </c>
      <c r="F2469" s="681">
        <v>9</v>
      </c>
      <c r="G2469" s="682" t="s">
        <v>227</v>
      </c>
      <c r="H2469" s="682">
        <v>65</v>
      </c>
      <c r="I2469" s="682" t="s">
        <v>227</v>
      </c>
      <c r="J2469" s="682"/>
      <c r="K2469" s="682"/>
      <c r="L2469" s="683">
        <v>246</v>
      </c>
      <c r="M2469" s="684"/>
      <c r="N2469" s="758">
        <v>2</v>
      </c>
      <c r="O2469" s="991">
        <v>2</v>
      </c>
      <c r="P2469" s="991">
        <f t="shared" si="221"/>
        <v>0</v>
      </c>
      <c r="Q2469" s="759">
        <f t="shared" si="224"/>
        <v>2.2582800000000001</v>
      </c>
      <c r="R2469" s="873">
        <v>1020</v>
      </c>
      <c r="S2469" s="760">
        <f t="shared" si="225"/>
        <v>2303.4456</v>
      </c>
      <c r="T2469" s="803">
        <v>4.59</v>
      </c>
      <c r="U2469" s="960"/>
      <c r="W2469" s="686"/>
    </row>
    <row r="2470" spans="1:23" ht="21" customHeight="1">
      <c r="A2470" s="686" t="s">
        <v>1293</v>
      </c>
      <c r="B2470" s="686" t="s">
        <v>844</v>
      </c>
      <c r="C2470" s="800" t="s">
        <v>844</v>
      </c>
      <c r="D2470" s="801" t="s">
        <v>848</v>
      </c>
      <c r="E2470" s="802" t="s">
        <v>814</v>
      </c>
      <c r="F2470" s="681">
        <v>9</v>
      </c>
      <c r="G2470" s="682" t="s">
        <v>227</v>
      </c>
      <c r="H2470" s="682">
        <v>65</v>
      </c>
      <c r="I2470" s="682" t="s">
        <v>227</v>
      </c>
      <c r="J2470" s="682"/>
      <c r="K2470" s="682"/>
      <c r="L2470" s="683">
        <v>485</v>
      </c>
      <c r="M2470" s="684"/>
      <c r="N2470" s="758">
        <v>2</v>
      </c>
      <c r="O2470" s="991">
        <v>2</v>
      </c>
      <c r="P2470" s="991">
        <f t="shared" si="221"/>
        <v>0</v>
      </c>
      <c r="Q2470" s="759">
        <f t="shared" si="224"/>
        <v>4.4523000000000001</v>
      </c>
      <c r="R2470" s="873">
        <v>1020</v>
      </c>
      <c r="S2470" s="760">
        <f t="shared" si="225"/>
        <v>4541.3460000000005</v>
      </c>
      <c r="T2470" s="803">
        <v>4.59</v>
      </c>
      <c r="U2470" s="960"/>
      <c r="W2470" s="686"/>
    </row>
    <row r="2471" spans="1:23" ht="21" customHeight="1">
      <c r="A2471" s="686" t="s">
        <v>1293</v>
      </c>
      <c r="B2471" s="686" t="s">
        <v>844</v>
      </c>
      <c r="C2471" s="800" t="s">
        <v>844</v>
      </c>
      <c r="D2471" s="801" t="s">
        <v>848</v>
      </c>
      <c r="E2471" s="802" t="s">
        <v>814</v>
      </c>
      <c r="F2471" s="681">
        <v>9</v>
      </c>
      <c r="G2471" s="682" t="s">
        <v>227</v>
      </c>
      <c r="H2471" s="682">
        <v>65</v>
      </c>
      <c r="I2471" s="682" t="s">
        <v>227</v>
      </c>
      <c r="J2471" s="682"/>
      <c r="K2471" s="682"/>
      <c r="L2471" s="683">
        <v>181</v>
      </c>
      <c r="M2471" s="684"/>
      <c r="N2471" s="758">
        <v>2</v>
      </c>
      <c r="O2471" s="991">
        <v>2</v>
      </c>
      <c r="P2471" s="991">
        <f t="shared" si="221"/>
        <v>0</v>
      </c>
      <c r="Q2471" s="759">
        <f t="shared" si="224"/>
        <v>1.6615799999999998</v>
      </c>
      <c r="R2471" s="873">
        <v>1020</v>
      </c>
      <c r="S2471" s="760">
        <f t="shared" si="225"/>
        <v>1694.8115999999998</v>
      </c>
      <c r="T2471" s="803">
        <v>4.59</v>
      </c>
      <c r="U2471" s="960"/>
      <c r="W2471" s="686"/>
    </row>
    <row r="2472" spans="1:23" ht="21" customHeight="1">
      <c r="A2472" s="686" t="s">
        <v>1293</v>
      </c>
      <c r="B2472" s="686" t="s">
        <v>844</v>
      </c>
      <c r="C2472" s="800" t="s">
        <v>844</v>
      </c>
      <c r="D2472" s="801" t="s">
        <v>848</v>
      </c>
      <c r="E2472" s="802" t="s">
        <v>814</v>
      </c>
      <c r="F2472" s="681">
        <v>9</v>
      </c>
      <c r="G2472" s="682" t="s">
        <v>227</v>
      </c>
      <c r="H2472" s="682">
        <v>65</v>
      </c>
      <c r="I2472" s="682" t="s">
        <v>227</v>
      </c>
      <c r="J2472" s="682"/>
      <c r="K2472" s="682"/>
      <c r="L2472" s="683">
        <v>1362</v>
      </c>
      <c r="M2472" s="684"/>
      <c r="N2472" s="758">
        <v>2</v>
      </c>
      <c r="O2472" s="991">
        <v>2</v>
      </c>
      <c r="P2472" s="991">
        <f t="shared" si="221"/>
        <v>0</v>
      </c>
      <c r="Q2472" s="759">
        <f t="shared" si="224"/>
        <v>12.503160000000001</v>
      </c>
      <c r="R2472" s="873">
        <v>1020</v>
      </c>
      <c r="S2472" s="760">
        <f t="shared" si="220"/>
        <v>12753.2232</v>
      </c>
      <c r="T2472" s="803">
        <v>4.59</v>
      </c>
      <c r="U2472" s="960"/>
      <c r="W2472" s="686"/>
    </row>
    <row r="2473" spans="1:23" ht="21" customHeight="1">
      <c r="A2473" s="686" t="s">
        <v>1293</v>
      </c>
      <c r="B2473" s="686" t="s">
        <v>844</v>
      </c>
      <c r="C2473" s="800" t="s">
        <v>844</v>
      </c>
      <c r="D2473" s="801" t="s">
        <v>848</v>
      </c>
      <c r="E2473" s="802" t="s">
        <v>814</v>
      </c>
      <c r="F2473" s="681">
        <v>9</v>
      </c>
      <c r="G2473" s="682" t="s">
        <v>227</v>
      </c>
      <c r="H2473" s="682">
        <v>65</v>
      </c>
      <c r="I2473" s="682" t="s">
        <v>227</v>
      </c>
      <c r="J2473" s="682"/>
      <c r="K2473" s="682"/>
      <c r="L2473" s="683">
        <v>510</v>
      </c>
      <c r="M2473" s="684"/>
      <c r="N2473" s="758">
        <v>1</v>
      </c>
      <c r="O2473" s="991">
        <v>1</v>
      </c>
      <c r="P2473" s="991">
        <f t="shared" si="221"/>
        <v>0</v>
      </c>
      <c r="Q2473" s="759">
        <f t="shared" si="224"/>
        <v>2.3409</v>
      </c>
      <c r="R2473" s="873">
        <v>1020</v>
      </c>
      <c r="S2473" s="760">
        <f t="shared" si="220"/>
        <v>2387.7179999999998</v>
      </c>
      <c r="T2473" s="803">
        <v>4.59</v>
      </c>
      <c r="U2473" s="960"/>
      <c r="W2473" s="686"/>
    </row>
    <row r="2474" spans="1:23" ht="21" customHeight="1">
      <c r="A2474" s="686" t="s">
        <v>1221</v>
      </c>
      <c r="B2474" s="686" t="s">
        <v>844</v>
      </c>
      <c r="C2474" s="800" t="s">
        <v>844</v>
      </c>
      <c r="D2474" s="805" t="s">
        <v>849</v>
      </c>
      <c r="E2474" s="806" t="s">
        <v>796</v>
      </c>
      <c r="F2474" s="681">
        <v>6</v>
      </c>
      <c r="G2474" s="682" t="s">
        <v>227</v>
      </c>
      <c r="H2474" s="682">
        <v>160</v>
      </c>
      <c r="I2474" s="682" t="s">
        <v>227</v>
      </c>
      <c r="J2474" s="682"/>
      <c r="K2474" s="682"/>
      <c r="L2474" s="683">
        <v>140</v>
      </c>
      <c r="M2474" s="684"/>
      <c r="N2474" s="758">
        <v>8</v>
      </c>
      <c r="O2474" s="991">
        <v>8</v>
      </c>
      <c r="P2474" s="991">
        <f t="shared" si="221"/>
        <v>0</v>
      </c>
      <c r="Q2474" s="759">
        <f>F2474*H2474*L2474*0.00000785*N2474</f>
        <v>8.4403199999999998</v>
      </c>
      <c r="R2474" s="873">
        <v>939</v>
      </c>
      <c r="S2474" s="760">
        <f t="shared" si="220"/>
        <v>7925.4604799999997</v>
      </c>
      <c r="T2474" s="804"/>
      <c r="U2474" s="960"/>
      <c r="W2474" s="686"/>
    </row>
    <row r="2475" spans="1:23" ht="21" customHeight="1">
      <c r="A2475" s="686" t="s">
        <v>1286</v>
      </c>
      <c r="B2475" s="686" t="s">
        <v>844</v>
      </c>
      <c r="C2475" s="800" t="s">
        <v>844</v>
      </c>
      <c r="D2475" s="801" t="s">
        <v>850</v>
      </c>
      <c r="E2475" s="802" t="s">
        <v>796</v>
      </c>
      <c r="F2475" s="681">
        <v>12</v>
      </c>
      <c r="G2475" s="682" t="s">
        <v>227</v>
      </c>
      <c r="H2475" s="682">
        <v>125</v>
      </c>
      <c r="I2475" s="682" t="s">
        <v>227</v>
      </c>
      <c r="J2475" s="682"/>
      <c r="K2475" s="682"/>
      <c r="L2475" s="683">
        <v>125</v>
      </c>
      <c r="M2475" s="684"/>
      <c r="N2475" s="758">
        <v>8</v>
      </c>
      <c r="O2475" s="991">
        <v>8</v>
      </c>
      <c r="P2475" s="991">
        <f t="shared" si="221"/>
        <v>0</v>
      </c>
      <c r="Q2475" s="759">
        <f>F2475*H2475*L2475*0.00000785*N2475</f>
        <v>11.774999999999999</v>
      </c>
      <c r="R2475" s="873">
        <v>1079</v>
      </c>
      <c r="S2475" s="760">
        <f t="shared" si="220"/>
        <v>12705.224999999999</v>
      </c>
      <c r="T2475" s="804"/>
      <c r="U2475" s="960"/>
      <c r="W2475" s="686"/>
    </row>
    <row r="2476" spans="1:23" ht="21" customHeight="1">
      <c r="A2476" s="686" t="s">
        <v>1286</v>
      </c>
      <c r="B2476" s="686" t="s">
        <v>844</v>
      </c>
      <c r="C2476" s="800" t="s">
        <v>844</v>
      </c>
      <c r="D2476" s="801" t="s">
        <v>851</v>
      </c>
      <c r="E2476" s="802" t="s">
        <v>796</v>
      </c>
      <c r="F2476" s="681">
        <v>12</v>
      </c>
      <c r="G2476" s="682" t="s">
        <v>227</v>
      </c>
      <c r="H2476" s="682">
        <v>125</v>
      </c>
      <c r="I2476" s="682" t="s">
        <v>227</v>
      </c>
      <c r="J2476" s="682"/>
      <c r="K2476" s="682"/>
      <c r="L2476" s="683">
        <v>131</v>
      </c>
      <c r="M2476" s="684"/>
      <c r="N2476" s="758">
        <v>8</v>
      </c>
      <c r="O2476" s="991">
        <v>8</v>
      </c>
      <c r="P2476" s="991">
        <f t="shared" si="221"/>
        <v>0</v>
      </c>
      <c r="Q2476" s="759">
        <f>F2476*H2476*L2476*0.00000785*N2476</f>
        <v>12.340199999999999</v>
      </c>
      <c r="R2476" s="873">
        <v>1079</v>
      </c>
      <c r="S2476" s="760">
        <f t="shared" si="220"/>
        <v>13315.075799999999</v>
      </c>
      <c r="T2476" s="804"/>
      <c r="U2476" s="960"/>
      <c r="W2476" s="686"/>
    </row>
    <row r="2477" spans="1:23" ht="21" customHeight="1">
      <c r="A2477" s="686" t="s">
        <v>1300</v>
      </c>
      <c r="B2477" s="686" t="s">
        <v>852</v>
      </c>
      <c r="C2477" s="800" t="s">
        <v>852</v>
      </c>
      <c r="D2477" s="801" t="s">
        <v>658</v>
      </c>
      <c r="E2477" s="802" t="s">
        <v>817</v>
      </c>
      <c r="F2477" s="681">
        <v>150</v>
      </c>
      <c r="G2477" s="682" t="s">
        <v>227</v>
      </c>
      <c r="H2477" s="682">
        <v>75</v>
      </c>
      <c r="I2477" s="682" t="s">
        <v>227</v>
      </c>
      <c r="J2477" s="682"/>
      <c r="K2477" s="682"/>
      <c r="L2477" s="683">
        <v>1603</v>
      </c>
      <c r="M2477" s="684"/>
      <c r="N2477" s="758">
        <v>2</v>
      </c>
      <c r="O2477" s="991">
        <v>2</v>
      </c>
      <c r="P2477" s="991">
        <f t="shared" si="221"/>
        <v>0</v>
      </c>
      <c r="Q2477" s="759">
        <f t="shared" ref="Q2477:Q2488" si="226">L2477/1000*N2477*T2477</f>
        <v>42.9604</v>
      </c>
      <c r="R2477" s="873">
        <v>1040</v>
      </c>
      <c r="S2477" s="760">
        <f t="shared" si="220"/>
        <v>44678.815999999999</v>
      </c>
      <c r="T2477" s="803">
        <v>13.4</v>
      </c>
      <c r="U2477" s="960"/>
      <c r="W2477" s="686"/>
    </row>
    <row r="2478" spans="1:23" ht="21" customHeight="1">
      <c r="A2478" s="686" t="s">
        <v>1300</v>
      </c>
      <c r="B2478" s="686" t="s">
        <v>852</v>
      </c>
      <c r="C2478" s="800" t="s">
        <v>852</v>
      </c>
      <c r="D2478" s="801" t="s">
        <v>659</v>
      </c>
      <c r="E2478" s="802" t="s">
        <v>817</v>
      </c>
      <c r="F2478" s="681">
        <v>150</v>
      </c>
      <c r="G2478" s="682" t="s">
        <v>227</v>
      </c>
      <c r="H2478" s="682">
        <v>75</v>
      </c>
      <c r="I2478" s="682" t="s">
        <v>227</v>
      </c>
      <c r="J2478" s="682"/>
      <c r="K2478" s="682"/>
      <c r="L2478" s="683">
        <v>1603</v>
      </c>
      <c r="M2478" s="684"/>
      <c r="N2478" s="758">
        <v>2</v>
      </c>
      <c r="O2478" s="991">
        <v>2</v>
      </c>
      <c r="P2478" s="991">
        <f t="shared" si="221"/>
        <v>0</v>
      </c>
      <c r="Q2478" s="759">
        <f t="shared" si="226"/>
        <v>42.9604</v>
      </c>
      <c r="R2478" s="873">
        <v>1040</v>
      </c>
      <c r="S2478" s="760">
        <f t="shared" si="220"/>
        <v>44678.815999999999</v>
      </c>
      <c r="T2478" s="803">
        <v>13.4</v>
      </c>
      <c r="U2478" s="960"/>
      <c r="W2478" s="686"/>
    </row>
    <row r="2479" spans="1:23" ht="21" customHeight="1">
      <c r="A2479" s="686" t="s">
        <v>1300</v>
      </c>
      <c r="B2479" s="686" t="s">
        <v>852</v>
      </c>
      <c r="C2479" s="800" t="s">
        <v>852</v>
      </c>
      <c r="D2479" s="801" t="s">
        <v>660</v>
      </c>
      <c r="E2479" s="802" t="s">
        <v>817</v>
      </c>
      <c r="F2479" s="681">
        <v>150</v>
      </c>
      <c r="G2479" s="682" t="s">
        <v>227</v>
      </c>
      <c r="H2479" s="682">
        <v>75</v>
      </c>
      <c r="I2479" s="682" t="s">
        <v>227</v>
      </c>
      <c r="J2479" s="682"/>
      <c r="K2479" s="682"/>
      <c r="L2479" s="683">
        <v>1503</v>
      </c>
      <c r="M2479" s="684"/>
      <c r="N2479" s="758">
        <v>2</v>
      </c>
      <c r="O2479" s="991">
        <v>2</v>
      </c>
      <c r="P2479" s="991">
        <f t="shared" si="221"/>
        <v>0</v>
      </c>
      <c r="Q2479" s="759">
        <f t="shared" si="226"/>
        <v>40.2804</v>
      </c>
      <c r="R2479" s="873">
        <v>1040</v>
      </c>
      <c r="S2479" s="760">
        <f t="shared" si="220"/>
        <v>41891.616000000002</v>
      </c>
      <c r="T2479" s="803">
        <v>13.4</v>
      </c>
      <c r="U2479" s="960"/>
      <c r="W2479" s="686"/>
    </row>
    <row r="2480" spans="1:23" ht="21" customHeight="1">
      <c r="A2480" s="686" t="s">
        <v>1300</v>
      </c>
      <c r="B2480" s="686" t="s">
        <v>852</v>
      </c>
      <c r="C2480" s="800" t="s">
        <v>852</v>
      </c>
      <c r="D2480" s="801" t="s">
        <v>657</v>
      </c>
      <c r="E2480" s="802" t="s">
        <v>817</v>
      </c>
      <c r="F2480" s="681">
        <v>150</v>
      </c>
      <c r="G2480" s="682" t="s">
        <v>227</v>
      </c>
      <c r="H2480" s="682">
        <v>75</v>
      </c>
      <c r="I2480" s="682" t="s">
        <v>227</v>
      </c>
      <c r="J2480" s="682"/>
      <c r="K2480" s="682"/>
      <c r="L2480" s="683">
        <v>1503</v>
      </c>
      <c r="M2480" s="684"/>
      <c r="N2480" s="758">
        <v>2</v>
      </c>
      <c r="O2480" s="991">
        <v>2</v>
      </c>
      <c r="P2480" s="991">
        <f t="shared" si="221"/>
        <v>0</v>
      </c>
      <c r="Q2480" s="759">
        <f t="shared" si="226"/>
        <v>40.2804</v>
      </c>
      <c r="R2480" s="873">
        <v>1040</v>
      </c>
      <c r="S2480" s="760">
        <f t="shared" si="220"/>
        <v>41891.616000000002</v>
      </c>
      <c r="T2480" s="803">
        <v>13.4</v>
      </c>
      <c r="U2480" s="960"/>
      <c r="W2480" s="686"/>
    </row>
    <row r="2481" spans="1:23" ht="21" customHeight="1">
      <c r="A2481" s="686" t="s">
        <v>1300</v>
      </c>
      <c r="B2481" s="686" t="s">
        <v>852</v>
      </c>
      <c r="C2481" s="800" t="s">
        <v>852</v>
      </c>
      <c r="D2481" s="801" t="s">
        <v>661</v>
      </c>
      <c r="E2481" s="802" t="s">
        <v>817</v>
      </c>
      <c r="F2481" s="681">
        <v>125</v>
      </c>
      <c r="G2481" s="682" t="s">
        <v>227</v>
      </c>
      <c r="H2481" s="682">
        <v>65</v>
      </c>
      <c r="I2481" s="682" t="s">
        <v>227</v>
      </c>
      <c r="J2481" s="682"/>
      <c r="K2481" s="682"/>
      <c r="L2481" s="683">
        <v>1043</v>
      </c>
      <c r="M2481" s="684"/>
      <c r="N2481" s="758">
        <v>2</v>
      </c>
      <c r="O2481" s="991">
        <v>2</v>
      </c>
      <c r="P2481" s="991">
        <f t="shared" si="221"/>
        <v>0</v>
      </c>
      <c r="Q2481" s="759">
        <f t="shared" si="226"/>
        <v>27.952399999999997</v>
      </c>
      <c r="R2481" s="873">
        <v>1040</v>
      </c>
      <c r="S2481" s="760">
        <f t="shared" si="220"/>
        <v>29070.495999999996</v>
      </c>
      <c r="T2481" s="803">
        <v>13.4</v>
      </c>
      <c r="U2481" s="960"/>
      <c r="W2481" s="686"/>
    </row>
    <row r="2482" spans="1:23" ht="21" customHeight="1">
      <c r="A2482" s="686" t="s">
        <v>1300</v>
      </c>
      <c r="B2482" s="686" t="s">
        <v>852</v>
      </c>
      <c r="C2482" s="800" t="s">
        <v>852</v>
      </c>
      <c r="D2482" s="801" t="s">
        <v>662</v>
      </c>
      <c r="E2482" s="802" t="s">
        <v>817</v>
      </c>
      <c r="F2482" s="681">
        <v>125</v>
      </c>
      <c r="G2482" s="682" t="s">
        <v>227</v>
      </c>
      <c r="H2482" s="682">
        <v>65</v>
      </c>
      <c r="I2482" s="682" t="s">
        <v>227</v>
      </c>
      <c r="J2482" s="682"/>
      <c r="K2482" s="682"/>
      <c r="L2482" s="683">
        <v>1985</v>
      </c>
      <c r="M2482" s="684"/>
      <c r="N2482" s="758">
        <v>2</v>
      </c>
      <c r="O2482" s="991">
        <v>2</v>
      </c>
      <c r="P2482" s="991">
        <f t="shared" si="221"/>
        <v>0</v>
      </c>
      <c r="Q2482" s="759">
        <f t="shared" si="226"/>
        <v>53.198000000000008</v>
      </c>
      <c r="R2482" s="873">
        <v>1040</v>
      </c>
      <c r="S2482" s="760">
        <f t="shared" si="220"/>
        <v>55325.920000000006</v>
      </c>
      <c r="T2482" s="803">
        <v>13.4</v>
      </c>
      <c r="U2482" s="960"/>
      <c r="W2482" s="686"/>
    </row>
    <row r="2483" spans="1:23" ht="21" customHeight="1">
      <c r="A2483" s="686" t="s">
        <v>1300</v>
      </c>
      <c r="B2483" s="686" t="s">
        <v>852</v>
      </c>
      <c r="C2483" s="800" t="s">
        <v>852</v>
      </c>
      <c r="D2483" s="801" t="s">
        <v>664</v>
      </c>
      <c r="E2483" s="802" t="s">
        <v>817</v>
      </c>
      <c r="F2483" s="681">
        <v>100</v>
      </c>
      <c r="G2483" s="682" t="s">
        <v>227</v>
      </c>
      <c r="H2483" s="682">
        <v>50</v>
      </c>
      <c r="I2483" s="682" t="s">
        <v>227</v>
      </c>
      <c r="J2483" s="682"/>
      <c r="K2483" s="682"/>
      <c r="L2483" s="683">
        <v>743</v>
      </c>
      <c r="M2483" s="684"/>
      <c r="N2483" s="758">
        <v>2</v>
      </c>
      <c r="O2483" s="991">
        <v>2</v>
      </c>
      <c r="P2483" s="991">
        <f t="shared" si="221"/>
        <v>0</v>
      </c>
      <c r="Q2483" s="759">
        <f t="shared" si="226"/>
        <v>19.912400000000002</v>
      </c>
      <c r="R2483" s="873">
        <v>1040</v>
      </c>
      <c r="S2483" s="760">
        <f t="shared" si="220"/>
        <v>20708.896000000001</v>
      </c>
      <c r="T2483" s="803">
        <v>13.4</v>
      </c>
      <c r="U2483" s="960"/>
      <c r="W2483" s="686"/>
    </row>
    <row r="2484" spans="1:23" ht="21" customHeight="1">
      <c r="A2484" s="686" t="s">
        <v>1424</v>
      </c>
      <c r="B2484" s="686" t="s">
        <v>852</v>
      </c>
      <c r="C2484" s="800" t="s">
        <v>852</v>
      </c>
      <c r="D2484" s="801" t="s">
        <v>665</v>
      </c>
      <c r="E2484" s="802" t="s">
        <v>817</v>
      </c>
      <c r="F2484" s="681">
        <v>100</v>
      </c>
      <c r="G2484" s="682" t="s">
        <v>227</v>
      </c>
      <c r="H2484" s="682">
        <v>50</v>
      </c>
      <c r="I2484" s="682" t="s">
        <v>227</v>
      </c>
      <c r="J2484" s="682"/>
      <c r="K2484" s="682"/>
      <c r="L2484" s="683">
        <v>931</v>
      </c>
      <c r="M2484" s="684"/>
      <c r="N2484" s="758">
        <v>2</v>
      </c>
      <c r="O2484" s="991">
        <v>2</v>
      </c>
      <c r="P2484" s="991">
        <f t="shared" si="221"/>
        <v>0</v>
      </c>
      <c r="Q2484" s="759">
        <f t="shared" si="226"/>
        <v>17.428319999999999</v>
      </c>
      <c r="R2484" s="873">
        <v>1040</v>
      </c>
      <c r="S2484" s="760">
        <f t="shared" si="220"/>
        <v>18125.452799999999</v>
      </c>
      <c r="T2484" s="803">
        <v>9.36</v>
      </c>
      <c r="U2484" s="960"/>
      <c r="W2484" s="686"/>
    </row>
    <row r="2485" spans="1:23" ht="21" customHeight="1">
      <c r="A2485" s="686" t="s">
        <v>1424</v>
      </c>
      <c r="B2485" s="686" t="s">
        <v>852</v>
      </c>
      <c r="C2485" s="800" t="s">
        <v>852</v>
      </c>
      <c r="D2485" s="801" t="s">
        <v>666</v>
      </c>
      <c r="E2485" s="802" t="s">
        <v>817</v>
      </c>
      <c r="F2485" s="681">
        <v>100</v>
      </c>
      <c r="G2485" s="682" t="s">
        <v>227</v>
      </c>
      <c r="H2485" s="682">
        <v>50</v>
      </c>
      <c r="I2485" s="682" t="s">
        <v>227</v>
      </c>
      <c r="J2485" s="682"/>
      <c r="K2485" s="682"/>
      <c r="L2485" s="683">
        <v>754</v>
      </c>
      <c r="M2485" s="684"/>
      <c r="N2485" s="758">
        <v>2</v>
      </c>
      <c r="O2485" s="991">
        <v>2</v>
      </c>
      <c r="P2485" s="991">
        <f t="shared" si="221"/>
        <v>0</v>
      </c>
      <c r="Q2485" s="759">
        <f t="shared" si="226"/>
        <v>14.114879999999999</v>
      </c>
      <c r="R2485" s="873">
        <v>1040</v>
      </c>
      <c r="S2485" s="760">
        <f t="shared" si="220"/>
        <v>14679.475199999999</v>
      </c>
      <c r="T2485" s="803">
        <v>9.36</v>
      </c>
      <c r="U2485" s="960"/>
      <c r="W2485" s="686"/>
    </row>
    <row r="2486" spans="1:23" ht="21" customHeight="1">
      <c r="A2486" s="686" t="s">
        <v>1424</v>
      </c>
      <c r="B2486" s="686" t="s">
        <v>852</v>
      </c>
      <c r="C2486" s="800" t="s">
        <v>852</v>
      </c>
      <c r="D2486" s="801" t="s">
        <v>663</v>
      </c>
      <c r="E2486" s="802" t="s">
        <v>817</v>
      </c>
      <c r="F2486" s="681">
        <v>125</v>
      </c>
      <c r="G2486" s="682" t="s">
        <v>227</v>
      </c>
      <c r="H2486" s="682">
        <v>65</v>
      </c>
      <c r="I2486" s="682" t="s">
        <v>227</v>
      </c>
      <c r="J2486" s="682"/>
      <c r="K2486" s="682"/>
      <c r="L2486" s="683">
        <v>1192</v>
      </c>
      <c r="M2486" s="684"/>
      <c r="N2486" s="758">
        <v>2</v>
      </c>
      <c r="O2486" s="991">
        <v>2</v>
      </c>
      <c r="P2486" s="991">
        <f t="shared" si="221"/>
        <v>0</v>
      </c>
      <c r="Q2486" s="759">
        <f t="shared" si="226"/>
        <v>22.314239999999998</v>
      </c>
      <c r="R2486" s="873">
        <v>1040</v>
      </c>
      <c r="S2486" s="760">
        <f t="shared" si="220"/>
        <v>23206.809599999997</v>
      </c>
      <c r="T2486" s="803">
        <v>9.36</v>
      </c>
      <c r="U2486" s="960"/>
      <c r="W2486" s="686"/>
    </row>
    <row r="2487" spans="1:23" ht="21" customHeight="1">
      <c r="A2487" s="686" t="s">
        <v>1269</v>
      </c>
      <c r="B2487" s="686" t="s">
        <v>852</v>
      </c>
      <c r="C2487" s="800" t="s">
        <v>852</v>
      </c>
      <c r="D2487" s="801" t="s">
        <v>667</v>
      </c>
      <c r="E2487" s="802" t="s">
        <v>770</v>
      </c>
      <c r="F2487" s="681">
        <v>6</v>
      </c>
      <c r="G2487" s="682" t="s">
        <v>227</v>
      </c>
      <c r="H2487" s="682">
        <v>50</v>
      </c>
      <c r="I2487" s="682" t="s">
        <v>227</v>
      </c>
      <c r="J2487" s="682"/>
      <c r="K2487" s="682"/>
      <c r="L2487" s="683">
        <v>931</v>
      </c>
      <c r="M2487" s="684"/>
      <c r="N2487" s="758">
        <v>1</v>
      </c>
      <c r="O2487" s="991">
        <v>1</v>
      </c>
      <c r="P2487" s="991">
        <f t="shared" si="221"/>
        <v>0</v>
      </c>
      <c r="Q2487" s="759">
        <f t="shared" si="226"/>
        <v>4.1243299999999996</v>
      </c>
      <c r="R2487" s="873">
        <v>1040</v>
      </c>
      <c r="S2487" s="760">
        <f t="shared" si="220"/>
        <v>4289.3031999999994</v>
      </c>
      <c r="T2487" s="803">
        <v>4.43</v>
      </c>
      <c r="U2487" s="960"/>
      <c r="W2487" s="686"/>
    </row>
    <row r="2488" spans="1:23" ht="21" customHeight="1">
      <c r="A2488" s="686" t="s">
        <v>1269</v>
      </c>
      <c r="B2488" s="686" t="s">
        <v>852</v>
      </c>
      <c r="C2488" s="800" t="s">
        <v>852</v>
      </c>
      <c r="D2488" s="801" t="s">
        <v>668</v>
      </c>
      <c r="E2488" s="802" t="s">
        <v>770</v>
      </c>
      <c r="F2488" s="681">
        <v>6</v>
      </c>
      <c r="G2488" s="682" t="s">
        <v>227</v>
      </c>
      <c r="H2488" s="682">
        <v>50</v>
      </c>
      <c r="I2488" s="682" t="s">
        <v>227</v>
      </c>
      <c r="J2488" s="682"/>
      <c r="K2488" s="682"/>
      <c r="L2488" s="683">
        <v>754</v>
      </c>
      <c r="M2488" s="684"/>
      <c r="N2488" s="758">
        <v>1</v>
      </c>
      <c r="O2488" s="991">
        <v>1</v>
      </c>
      <c r="P2488" s="991">
        <f t="shared" si="221"/>
        <v>0</v>
      </c>
      <c r="Q2488" s="759">
        <f t="shared" si="226"/>
        <v>3.34022</v>
      </c>
      <c r="R2488" s="873">
        <v>1040</v>
      </c>
      <c r="S2488" s="760">
        <f t="shared" si="220"/>
        <v>3473.8287999999998</v>
      </c>
      <c r="T2488" s="803">
        <v>4.43</v>
      </c>
      <c r="U2488" s="960"/>
      <c r="W2488" s="686"/>
    </row>
    <row r="2489" spans="1:23" ht="21" customHeight="1">
      <c r="A2489" s="686" t="s">
        <v>1324</v>
      </c>
      <c r="B2489" s="686" t="s">
        <v>852</v>
      </c>
      <c r="C2489" s="800" t="s">
        <v>852</v>
      </c>
      <c r="D2489" s="801" t="s">
        <v>822</v>
      </c>
      <c r="E2489" s="802" t="s">
        <v>796</v>
      </c>
      <c r="F2489" s="681">
        <v>16</v>
      </c>
      <c r="G2489" s="682" t="s">
        <v>227</v>
      </c>
      <c r="H2489" s="682">
        <v>110</v>
      </c>
      <c r="I2489" s="682" t="s">
        <v>227</v>
      </c>
      <c r="J2489" s="682"/>
      <c r="K2489" s="682"/>
      <c r="L2489" s="683">
        <v>490</v>
      </c>
      <c r="M2489" s="684"/>
      <c r="N2489" s="758">
        <v>3</v>
      </c>
      <c r="O2489" s="991">
        <v>3</v>
      </c>
      <c r="P2489" s="991">
        <f t="shared" si="221"/>
        <v>0</v>
      </c>
      <c r="Q2489" s="759">
        <f>F2489*H2489*L2489*0.00000785*N2489</f>
        <v>20.309519999999999</v>
      </c>
      <c r="R2489" s="873">
        <v>1044</v>
      </c>
      <c r="S2489" s="760">
        <f t="shared" si="220"/>
        <v>21203.138879999999</v>
      </c>
      <c r="T2489" s="804"/>
      <c r="U2489" s="960"/>
      <c r="W2489" s="686"/>
    </row>
    <row r="2490" spans="1:23" ht="21" customHeight="1">
      <c r="A2490" s="686" t="s">
        <v>1324</v>
      </c>
      <c r="B2490" s="686" t="s">
        <v>852</v>
      </c>
      <c r="C2490" s="800" t="s">
        <v>852</v>
      </c>
      <c r="D2490" s="801" t="s">
        <v>846</v>
      </c>
      <c r="E2490" s="802" t="s">
        <v>796</v>
      </c>
      <c r="F2490" s="681">
        <v>16</v>
      </c>
      <c r="G2490" s="682" t="s">
        <v>227</v>
      </c>
      <c r="H2490" s="682">
        <v>125</v>
      </c>
      <c r="I2490" s="682" t="s">
        <v>227</v>
      </c>
      <c r="J2490" s="682"/>
      <c r="K2490" s="682"/>
      <c r="L2490" s="683">
        <v>160</v>
      </c>
      <c r="M2490" s="684"/>
      <c r="N2490" s="758">
        <v>4</v>
      </c>
      <c r="O2490" s="991">
        <v>4</v>
      </c>
      <c r="P2490" s="991">
        <f t="shared" si="221"/>
        <v>0</v>
      </c>
      <c r="Q2490" s="759">
        <f>F2490*H2490*L2490*0.00000785*N2490</f>
        <v>10.048</v>
      </c>
      <c r="R2490" s="873">
        <v>1044</v>
      </c>
      <c r="S2490" s="760">
        <f t="shared" si="220"/>
        <v>10490.111999999999</v>
      </c>
      <c r="T2490" s="804"/>
      <c r="U2490" s="960"/>
      <c r="W2490" s="686"/>
    </row>
    <row r="2491" spans="1:23" ht="21" customHeight="1">
      <c r="A2491" s="686" t="s">
        <v>1363</v>
      </c>
      <c r="B2491" s="686" t="s">
        <v>852</v>
      </c>
      <c r="C2491" s="800" t="s">
        <v>852</v>
      </c>
      <c r="D2491" s="801" t="s">
        <v>814</v>
      </c>
      <c r="E2491" s="802" t="s">
        <v>814</v>
      </c>
      <c r="F2491" s="681">
        <v>6</v>
      </c>
      <c r="G2491" s="682" t="s">
        <v>227</v>
      </c>
      <c r="H2491" s="682">
        <v>50</v>
      </c>
      <c r="I2491" s="682" t="s">
        <v>227</v>
      </c>
      <c r="J2491" s="682"/>
      <c r="K2491" s="682"/>
      <c r="L2491" s="683">
        <v>120</v>
      </c>
      <c r="M2491" s="684"/>
      <c r="N2491" s="758">
        <v>2</v>
      </c>
      <c r="O2491" s="991">
        <v>2</v>
      </c>
      <c r="P2491" s="991">
        <f t="shared" si="221"/>
        <v>0</v>
      </c>
      <c r="Q2491" s="759">
        <f>L2491/1000*N2491*T2491</f>
        <v>0.5663999999999999</v>
      </c>
      <c r="R2491" s="873">
        <v>1020</v>
      </c>
      <c r="S2491" s="760">
        <f t="shared" si="220"/>
        <v>577.72799999999995</v>
      </c>
      <c r="T2491" s="803">
        <v>2.36</v>
      </c>
      <c r="U2491" s="960"/>
      <c r="W2491" s="686"/>
    </row>
    <row r="2492" spans="1:23" ht="21" customHeight="1">
      <c r="A2492" s="686" t="s">
        <v>1221</v>
      </c>
      <c r="B2492" s="686" t="s">
        <v>852</v>
      </c>
      <c r="C2492" s="800" t="s">
        <v>852</v>
      </c>
      <c r="D2492" s="801" t="s">
        <v>853</v>
      </c>
      <c r="E2492" s="802" t="s">
        <v>796</v>
      </c>
      <c r="F2492" s="681">
        <v>6</v>
      </c>
      <c r="G2492" s="682" t="s">
        <v>227</v>
      </c>
      <c r="H2492" s="682">
        <v>60</v>
      </c>
      <c r="I2492" s="682" t="s">
        <v>227</v>
      </c>
      <c r="J2492" s="682"/>
      <c r="K2492" s="682"/>
      <c r="L2492" s="683">
        <v>120</v>
      </c>
      <c r="M2492" s="684"/>
      <c r="N2492" s="758">
        <v>6</v>
      </c>
      <c r="O2492" s="991">
        <v>6</v>
      </c>
      <c r="P2492" s="991">
        <f t="shared" si="221"/>
        <v>0</v>
      </c>
      <c r="Q2492" s="759">
        <f>F2492*H2492*L2492*0.00000785*N2492</f>
        <v>2.0347200000000001</v>
      </c>
      <c r="R2492" s="873">
        <v>939</v>
      </c>
      <c r="S2492" s="760">
        <f t="shared" si="220"/>
        <v>1910.6020800000001</v>
      </c>
      <c r="T2492" s="804"/>
      <c r="U2492" s="960"/>
      <c r="W2492" s="686"/>
    </row>
    <row r="2493" spans="1:23" ht="21" customHeight="1">
      <c r="B2493" s="686" t="s">
        <v>852</v>
      </c>
      <c r="C2493" s="800" t="s">
        <v>852</v>
      </c>
      <c r="D2493" s="801" t="s">
        <v>1588</v>
      </c>
      <c r="E2493" s="802" t="s">
        <v>795</v>
      </c>
      <c r="F2493" s="681">
        <v>9</v>
      </c>
      <c r="G2493" s="682"/>
      <c r="H2493" s="682">
        <v>550</v>
      </c>
      <c r="I2493" s="682"/>
      <c r="J2493" s="682"/>
      <c r="K2493" s="682"/>
      <c r="L2493" s="683">
        <v>770</v>
      </c>
      <c r="M2493" s="684"/>
      <c r="N2493" s="758">
        <v>1</v>
      </c>
      <c r="O2493" s="991">
        <v>1</v>
      </c>
      <c r="P2493" s="991">
        <f t="shared" si="221"/>
        <v>0</v>
      </c>
      <c r="Q2493" s="759"/>
      <c r="R2493" s="873">
        <v>35653</v>
      </c>
      <c r="S2493" s="760">
        <f>N2493*R2493</f>
        <v>35653</v>
      </c>
      <c r="T2493" s="804"/>
      <c r="U2493" s="960"/>
      <c r="W2493" s="686"/>
    </row>
    <row r="2494" spans="1:23" ht="21" customHeight="1">
      <c r="A2494" s="686" t="s">
        <v>1300</v>
      </c>
      <c r="B2494" s="686" t="s">
        <v>854</v>
      </c>
      <c r="C2494" s="800" t="s">
        <v>854</v>
      </c>
      <c r="D2494" s="801" t="s">
        <v>669</v>
      </c>
      <c r="E2494" s="802" t="s">
        <v>817</v>
      </c>
      <c r="F2494" s="681">
        <v>150</v>
      </c>
      <c r="G2494" s="682" t="s">
        <v>227</v>
      </c>
      <c r="H2494" s="682">
        <v>75</v>
      </c>
      <c r="I2494" s="682" t="s">
        <v>227</v>
      </c>
      <c r="J2494" s="682"/>
      <c r="K2494" s="682"/>
      <c r="L2494" s="683">
        <v>1503</v>
      </c>
      <c r="M2494" s="684"/>
      <c r="N2494" s="758">
        <v>2</v>
      </c>
      <c r="O2494" s="991">
        <v>2</v>
      </c>
      <c r="P2494" s="991">
        <f t="shared" si="221"/>
        <v>0</v>
      </c>
      <c r="Q2494" s="759">
        <f t="shared" ref="Q2494:Q2505" si="227">L2494/1000*N2494*T2494</f>
        <v>40.2804</v>
      </c>
      <c r="R2494" s="873">
        <v>1040</v>
      </c>
      <c r="S2494" s="760">
        <f t="shared" si="220"/>
        <v>41891.616000000002</v>
      </c>
      <c r="T2494" s="803">
        <v>13.4</v>
      </c>
      <c r="U2494" s="960"/>
      <c r="W2494" s="686"/>
    </row>
    <row r="2495" spans="1:23" ht="21" customHeight="1">
      <c r="A2495" s="686" t="s">
        <v>1300</v>
      </c>
      <c r="B2495" s="686" t="s">
        <v>854</v>
      </c>
      <c r="C2495" s="800" t="s">
        <v>854</v>
      </c>
      <c r="D2495" s="801" t="s">
        <v>670</v>
      </c>
      <c r="E2495" s="802" t="s">
        <v>817</v>
      </c>
      <c r="F2495" s="681">
        <v>125</v>
      </c>
      <c r="G2495" s="682" t="s">
        <v>227</v>
      </c>
      <c r="H2495" s="682">
        <v>65</v>
      </c>
      <c r="I2495" s="682" t="s">
        <v>227</v>
      </c>
      <c r="J2495" s="682"/>
      <c r="K2495" s="682"/>
      <c r="L2495" s="683">
        <v>1603</v>
      </c>
      <c r="M2495" s="684"/>
      <c r="N2495" s="758">
        <v>2</v>
      </c>
      <c r="O2495" s="991">
        <v>2</v>
      </c>
      <c r="P2495" s="991">
        <f t="shared" si="221"/>
        <v>0</v>
      </c>
      <c r="Q2495" s="759">
        <f t="shared" si="227"/>
        <v>42.9604</v>
      </c>
      <c r="R2495" s="873">
        <v>1040</v>
      </c>
      <c r="S2495" s="760">
        <f t="shared" si="220"/>
        <v>44678.815999999999</v>
      </c>
      <c r="T2495" s="803">
        <v>13.4</v>
      </c>
      <c r="U2495" s="960"/>
      <c r="W2495" s="686"/>
    </row>
    <row r="2496" spans="1:23" ht="21" customHeight="1">
      <c r="A2496" s="686" t="s">
        <v>1300</v>
      </c>
      <c r="B2496" s="686" t="s">
        <v>854</v>
      </c>
      <c r="C2496" s="800" t="s">
        <v>854</v>
      </c>
      <c r="D2496" s="801" t="s">
        <v>671</v>
      </c>
      <c r="E2496" s="802" t="s">
        <v>817</v>
      </c>
      <c r="F2496" s="681">
        <v>125</v>
      </c>
      <c r="G2496" s="682" t="s">
        <v>227</v>
      </c>
      <c r="H2496" s="682">
        <v>65</v>
      </c>
      <c r="I2496" s="682" t="s">
        <v>227</v>
      </c>
      <c r="J2496" s="682"/>
      <c r="K2496" s="682"/>
      <c r="L2496" s="683">
        <v>1603</v>
      </c>
      <c r="M2496" s="684"/>
      <c r="N2496" s="758">
        <v>2</v>
      </c>
      <c r="O2496" s="991">
        <v>2</v>
      </c>
      <c r="P2496" s="991">
        <f t="shared" si="221"/>
        <v>0</v>
      </c>
      <c r="Q2496" s="759">
        <f t="shared" si="227"/>
        <v>42.9604</v>
      </c>
      <c r="R2496" s="873">
        <v>1040</v>
      </c>
      <c r="S2496" s="760">
        <f t="shared" si="220"/>
        <v>44678.815999999999</v>
      </c>
      <c r="T2496" s="803">
        <v>13.4</v>
      </c>
      <c r="U2496" s="960"/>
      <c r="W2496" s="686"/>
    </row>
    <row r="2497" spans="1:23" ht="21" customHeight="1">
      <c r="A2497" s="686" t="s">
        <v>1300</v>
      </c>
      <c r="B2497" s="686" t="s">
        <v>854</v>
      </c>
      <c r="C2497" s="800" t="s">
        <v>854</v>
      </c>
      <c r="D2497" s="801" t="s">
        <v>672</v>
      </c>
      <c r="E2497" s="802" t="s">
        <v>817</v>
      </c>
      <c r="F2497" s="681">
        <v>125</v>
      </c>
      <c r="G2497" s="682" t="s">
        <v>227</v>
      </c>
      <c r="H2497" s="682">
        <v>65</v>
      </c>
      <c r="I2497" s="682" t="s">
        <v>227</v>
      </c>
      <c r="J2497" s="682"/>
      <c r="K2497" s="682"/>
      <c r="L2497" s="683">
        <v>1234</v>
      </c>
      <c r="M2497" s="684"/>
      <c r="N2497" s="758">
        <v>2</v>
      </c>
      <c r="O2497" s="991">
        <v>2</v>
      </c>
      <c r="P2497" s="991">
        <f t="shared" si="221"/>
        <v>0</v>
      </c>
      <c r="Q2497" s="759">
        <f t="shared" si="227"/>
        <v>33.071199999999997</v>
      </c>
      <c r="R2497" s="873">
        <v>1040</v>
      </c>
      <c r="S2497" s="760">
        <f t="shared" si="220"/>
        <v>34394.047999999995</v>
      </c>
      <c r="T2497" s="803">
        <v>13.4</v>
      </c>
      <c r="U2497" s="960"/>
      <c r="W2497" s="686"/>
    </row>
    <row r="2498" spans="1:23" ht="21" customHeight="1">
      <c r="A2498" s="686" t="s">
        <v>1300</v>
      </c>
      <c r="B2498" s="686" t="s">
        <v>854</v>
      </c>
      <c r="C2498" s="800" t="s">
        <v>854</v>
      </c>
      <c r="D2498" s="801" t="s">
        <v>674</v>
      </c>
      <c r="E2498" s="802" t="s">
        <v>817</v>
      </c>
      <c r="F2498" s="681">
        <v>100</v>
      </c>
      <c r="G2498" s="682" t="s">
        <v>227</v>
      </c>
      <c r="H2498" s="682">
        <v>50</v>
      </c>
      <c r="I2498" s="682" t="s">
        <v>227</v>
      </c>
      <c r="J2498" s="682"/>
      <c r="K2498" s="682"/>
      <c r="L2498" s="683">
        <v>350</v>
      </c>
      <c r="M2498" s="684"/>
      <c r="N2498" s="758">
        <v>2</v>
      </c>
      <c r="O2498" s="991">
        <v>2</v>
      </c>
      <c r="P2498" s="991">
        <f t="shared" ref="P2498:P2561" si="228">N2498-O2498</f>
        <v>0</v>
      </c>
      <c r="Q2498" s="759">
        <f t="shared" si="227"/>
        <v>9.379999999999999</v>
      </c>
      <c r="R2498" s="873">
        <v>1040</v>
      </c>
      <c r="S2498" s="760">
        <f t="shared" si="220"/>
        <v>9755.1999999999989</v>
      </c>
      <c r="T2498" s="803">
        <v>13.4</v>
      </c>
      <c r="U2498" s="960"/>
      <c r="W2498" s="686"/>
    </row>
    <row r="2499" spans="1:23" ht="21" customHeight="1">
      <c r="A2499" s="686" t="s">
        <v>1424</v>
      </c>
      <c r="B2499" s="686" t="s">
        <v>854</v>
      </c>
      <c r="C2499" s="800" t="s">
        <v>854</v>
      </c>
      <c r="D2499" s="801" t="s">
        <v>673</v>
      </c>
      <c r="E2499" s="802" t="s">
        <v>817</v>
      </c>
      <c r="F2499" s="681">
        <v>125</v>
      </c>
      <c r="G2499" s="682" t="s">
        <v>227</v>
      </c>
      <c r="H2499" s="682">
        <v>65</v>
      </c>
      <c r="I2499" s="682" t="s">
        <v>227</v>
      </c>
      <c r="J2499" s="682"/>
      <c r="K2499" s="682"/>
      <c r="L2499" s="683">
        <v>2183</v>
      </c>
      <c r="M2499" s="684"/>
      <c r="N2499" s="758">
        <v>2</v>
      </c>
      <c r="O2499" s="991">
        <v>2</v>
      </c>
      <c r="P2499" s="991">
        <f t="shared" si="228"/>
        <v>0</v>
      </c>
      <c r="Q2499" s="759">
        <f t="shared" si="227"/>
        <v>40.865759999999995</v>
      </c>
      <c r="R2499" s="873">
        <v>1040</v>
      </c>
      <c r="S2499" s="760">
        <f t="shared" si="220"/>
        <v>42500.390399999997</v>
      </c>
      <c r="T2499" s="803">
        <v>9.36</v>
      </c>
      <c r="U2499" s="960"/>
      <c r="W2499" s="686"/>
    </row>
    <row r="2500" spans="1:23" ht="21" customHeight="1">
      <c r="A2500" s="686" t="s">
        <v>1424</v>
      </c>
      <c r="B2500" s="686" t="s">
        <v>854</v>
      </c>
      <c r="C2500" s="800" t="s">
        <v>854</v>
      </c>
      <c r="D2500" s="801" t="s">
        <v>675</v>
      </c>
      <c r="E2500" s="802" t="s">
        <v>817</v>
      </c>
      <c r="F2500" s="681">
        <v>100</v>
      </c>
      <c r="G2500" s="682" t="s">
        <v>227</v>
      </c>
      <c r="H2500" s="682">
        <v>50</v>
      </c>
      <c r="I2500" s="682" t="s">
        <v>227</v>
      </c>
      <c r="J2500" s="682"/>
      <c r="K2500" s="682"/>
      <c r="L2500" s="683">
        <v>904</v>
      </c>
      <c r="M2500" s="684"/>
      <c r="N2500" s="758">
        <v>2</v>
      </c>
      <c r="O2500" s="991">
        <v>2</v>
      </c>
      <c r="P2500" s="991">
        <f t="shared" si="228"/>
        <v>0</v>
      </c>
      <c r="Q2500" s="759">
        <f t="shared" si="227"/>
        <v>16.922879999999999</v>
      </c>
      <c r="R2500" s="873">
        <v>1040</v>
      </c>
      <c r="S2500" s="760">
        <f t="shared" ref="S2500:S2558" si="229">Q2500*R2500</f>
        <v>17599.7952</v>
      </c>
      <c r="T2500" s="803">
        <v>9.36</v>
      </c>
      <c r="U2500" s="960"/>
      <c r="W2500" s="686"/>
    </row>
    <row r="2501" spans="1:23" ht="21" customHeight="1">
      <c r="A2501" s="686" t="s">
        <v>1300</v>
      </c>
      <c r="B2501" s="686" t="s">
        <v>854</v>
      </c>
      <c r="C2501" s="800" t="s">
        <v>854</v>
      </c>
      <c r="D2501" s="801" t="s">
        <v>676</v>
      </c>
      <c r="E2501" s="802" t="s">
        <v>817</v>
      </c>
      <c r="F2501" s="681">
        <v>125</v>
      </c>
      <c r="G2501" s="682" t="s">
        <v>227</v>
      </c>
      <c r="H2501" s="682">
        <v>65</v>
      </c>
      <c r="I2501" s="682" t="s">
        <v>227</v>
      </c>
      <c r="J2501" s="682"/>
      <c r="K2501" s="682"/>
      <c r="L2501" s="683">
        <v>1933</v>
      </c>
      <c r="M2501" s="684"/>
      <c r="N2501" s="758">
        <v>2</v>
      </c>
      <c r="O2501" s="991">
        <v>2</v>
      </c>
      <c r="P2501" s="991">
        <f t="shared" si="228"/>
        <v>0</v>
      </c>
      <c r="Q2501" s="759">
        <f t="shared" si="227"/>
        <v>51.804400000000001</v>
      </c>
      <c r="R2501" s="873">
        <v>1040</v>
      </c>
      <c r="S2501" s="760">
        <f t="shared" si="229"/>
        <v>53876.576000000001</v>
      </c>
      <c r="T2501" s="803">
        <v>13.4</v>
      </c>
      <c r="U2501" s="960"/>
      <c r="W2501" s="686"/>
    </row>
    <row r="2502" spans="1:23" ht="21" customHeight="1">
      <c r="A2502" s="686" t="s">
        <v>1300</v>
      </c>
      <c r="B2502" s="686" t="s">
        <v>854</v>
      </c>
      <c r="C2502" s="800" t="s">
        <v>854</v>
      </c>
      <c r="D2502" s="801" t="s">
        <v>677</v>
      </c>
      <c r="E2502" s="802" t="s">
        <v>817</v>
      </c>
      <c r="F2502" s="681">
        <v>125</v>
      </c>
      <c r="G2502" s="682" t="s">
        <v>227</v>
      </c>
      <c r="H2502" s="682">
        <v>65</v>
      </c>
      <c r="I2502" s="682" t="s">
        <v>227</v>
      </c>
      <c r="J2502" s="682"/>
      <c r="K2502" s="682"/>
      <c r="L2502" s="683">
        <v>1131</v>
      </c>
      <c r="M2502" s="684"/>
      <c r="N2502" s="758">
        <v>2</v>
      </c>
      <c r="O2502" s="991">
        <v>2</v>
      </c>
      <c r="P2502" s="991">
        <f t="shared" si="228"/>
        <v>0</v>
      </c>
      <c r="Q2502" s="759">
        <f t="shared" si="227"/>
        <v>30.3108</v>
      </c>
      <c r="R2502" s="873">
        <v>1040</v>
      </c>
      <c r="S2502" s="760">
        <f t="shared" si="229"/>
        <v>31523.232</v>
      </c>
      <c r="T2502" s="803">
        <v>13.4</v>
      </c>
      <c r="U2502" s="960"/>
      <c r="W2502" s="686"/>
    </row>
    <row r="2503" spans="1:23" ht="21" customHeight="1">
      <c r="A2503" s="686" t="s">
        <v>1424</v>
      </c>
      <c r="B2503" s="686" t="s">
        <v>854</v>
      </c>
      <c r="C2503" s="800" t="s">
        <v>854</v>
      </c>
      <c r="D2503" s="801" t="s">
        <v>679</v>
      </c>
      <c r="E2503" s="802" t="s">
        <v>817</v>
      </c>
      <c r="F2503" s="681">
        <v>100</v>
      </c>
      <c r="G2503" s="682" t="s">
        <v>227</v>
      </c>
      <c r="H2503" s="682">
        <v>50</v>
      </c>
      <c r="I2503" s="682" t="s">
        <v>227</v>
      </c>
      <c r="J2503" s="682"/>
      <c r="K2503" s="682"/>
      <c r="L2503" s="683">
        <v>981</v>
      </c>
      <c r="M2503" s="684"/>
      <c r="N2503" s="758">
        <v>2</v>
      </c>
      <c r="O2503" s="991">
        <v>2</v>
      </c>
      <c r="P2503" s="991">
        <f t="shared" si="228"/>
        <v>0</v>
      </c>
      <c r="Q2503" s="759">
        <f t="shared" si="227"/>
        <v>18.364319999999999</v>
      </c>
      <c r="R2503" s="873">
        <v>1040</v>
      </c>
      <c r="S2503" s="760">
        <f t="shared" si="229"/>
        <v>19098.892799999998</v>
      </c>
      <c r="T2503" s="803">
        <v>9.36</v>
      </c>
      <c r="U2503" s="960"/>
      <c r="W2503" s="686"/>
    </row>
    <row r="2504" spans="1:23" ht="21" customHeight="1">
      <c r="A2504" s="686" t="s">
        <v>1269</v>
      </c>
      <c r="B2504" s="686" t="s">
        <v>854</v>
      </c>
      <c r="C2504" s="800" t="s">
        <v>854</v>
      </c>
      <c r="D2504" s="801" t="s">
        <v>678</v>
      </c>
      <c r="E2504" s="802" t="s">
        <v>817</v>
      </c>
      <c r="F2504" s="681">
        <v>125</v>
      </c>
      <c r="G2504" s="682" t="s">
        <v>227</v>
      </c>
      <c r="H2504" s="682">
        <v>65</v>
      </c>
      <c r="I2504" s="682" t="s">
        <v>227</v>
      </c>
      <c r="J2504" s="682"/>
      <c r="K2504" s="682"/>
      <c r="L2504" s="683">
        <v>650</v>
      </c>
      <c r="M2504" s="684"/>
      <c r="N2504" s="758">
        <v>4</v>
      </c>
      <c r="O2504" s="991">
        <v>4</v>
      </c>
      <c r="P2504" s="991">
        <f t="shared" si="228"/>
        <v>0</v>
      </c>
      <c r="Q2504" s="759">
        <f t="shared" si="227"/>
        <v>11.517999999999999</v>
      </c>
      <c r="R2504" s="873">
        <v>1040</v>
      </c>
      <c r="S2504" s="760">
        <f t="shared" si="229"/>
        <v>11978.72</v>
      </c>
      <c r="T2504" s="803">
        <v>4.43</v>
      </c>
      <c r="U2504" s="960"/>
      <c r="W2504" s="686"/>
    </row>
    <row r="2505" spans="1:23" ht="21" customHeight="1">
      <c r="A2505" s="686" t="s">
        <v>1300</v>
      </c>
      <c r="B2505" s="686" t="s">
        <v>854</v>
      </c>
      <c r="C2505" s="800" t="s">
        <v>854</v>
      </c>
      <c r="D2505" s="801" t="s">
        <v>680</v>
      </c>
      <c r="E2505" s="802" t="s">
        <v>770</v>
      </c>
      <c r="F2505" s="681">
        <v>50</v>
      </c>
      <c r="G2505" s="682"/>
      <c r="H2505" s="682">
        <v>6</v>
      </c>
      <c r="I2505" s="682"/>
      <c r="J2505" s="682"/>
      <c r="K2505" s="682"/>
      <c r="L2505" s="683">
        <v>981</v>
      </c>
      <c r="M2505" s="684"/>
      <c r="N2505" s="758">
        <v>1</v>
      </c>
      <c r="O2505" s="991">
        <v>1</v>
      </c>
      <c r="P2505" s="991">
        <f t="shared" si="228"/>
        <v>0</v>
      </c>
      <c r="Q2505" s="759">
        <f t="shared" si="227"/>
        <v>13.1454</v>
      </c>
      <c r="R2505" s="873">
        <v>1040</v>
      </c>
      <c r="S2505" s="760">
        <f>Q2505*R2505</f>
        <v>13671.216</v>
      </c>
      <c r="T2505" s="803">
        <v>13.4</v>
      </c>
      <c r="U2505" s="960"/>
      <c r="W2505" s="686"/>
    </row>
    <row r="2506" spans="1:23" ht="21" customHeight="1">
      <c r="A2506" s="686" t="s">
        <v>1324</v>
      </c>
      <c r="B2506" s="686" t="s">
        <v>854</v>
      </c>
      <c r="C2506" s="800" t="s">
        <v>854</v>
      </c>
      <c r="D2506" s="801" t="s">
        <v>846</v>
      </c>
      <c r="E2506" s="802" t="s">
        <v>796</v>
      </c>
      <c r="F2506" s="681">
        <v>16</v>
      </c>
      <c r="G2506" s="682" t="s">
        <v>227</v>
      </c>
      <c r="H2506" s="682">
        <v>125</v>
      </c>
      <c r="I2506" s="682" t="s">
        <v>227</v>
      </c>
      <c r="J2506" s="682"/>
      <c r="K2506" s="682"/>
      <c r="L2506" s="683">
        <v>160</v>
      </c>
      <c r="M2506" s="684"/>
      <c r="N2506" s="758">
        <v>6</v>
      </c>
      <c r="O2506" s="991">
        <v>6</v>
      </c>
      <c r="P2506" s="991">
        <f t="shared" si="228"/>
        <v>0</v>
      </c>
      <c r="Q2506" s="759">
        <f>F2506*H2506*L2506*0.00000785*N2506</f>
        <v>15.071999999999999</v>
      </c>
      <c r="R2506" s="873">
        <v>1044</v>
      </c>
      <c r="S2506" s="760">
        <f t="shared" si="229"/>
        <v>15735.168</v>
      </c>
      <c r="T2506" s="804"/>
      <c r="U2506" s="960"/>
      <c r="W2506" s="686"/>
    </row>
    <row r="2507" spans="1:23" ht="21" customHeight="1">
      <c r="B2507" s="686" t="s">
        <v>854</v>
      </c>
      <c r="C2507" s="800" t="s">
        <v>854</v>
      </c>
      <c r="D2507" s="801" t="s">
        <v>822</v>
      </c>
      <c r="E2507" s="802" t="s">
        <v>795</v>
      </c>
      <c r="F2507" s="681">
        <v>9</v>
      </c>
      <c r="G2507" s="682"/>
      <c r="H2507" s="682">
        <v>1370</v>
      </c>
      <c r="I2507" s="682"/>
      <c r="J2507" s="682"/>
      <c r="K2507" s="682"/>
      <c r="L2507" s="683">
        <v>250</v>
      </c>
      <c r="M2507" s="684"/>
      <c r="N2507" s="758">
        <v>2</v>
      </c>
      <c r="O2507" s="991">
        <v>2</v>
      </c>
      <c r="P2507" s="991">
        <f t="shared" si="228"/>
        <v>0</v>
      </c>
      <c r="Q2507" s="759"/>
      <c r="R2507" s="873">
        <v>28834</v>
      </c>
      <c r="S2507" s="760">
        <f>N2507*R2507</f>
        <v>57668</v>
      </c>
      <c r="T2507" s="804"/>
      <c r="U2507" s="960"/>
      <c r="W2507" s="686"/>
    </row>
    <row r="2508" spans="1:23" ht="21" customHeight="1">
      <c r="B2508" s="686" t="s">
        <v>854</v>
      </c>
      <c r="C2508" s="800" t="s">
        <v>854</v>
      </c>
      <c r="D2508" s="801" t="s">
        <v>814</v>
      </c>
      <c r="E2508" s="802" t="s">
        <v>814</v>
      </c>
      <c r="F2508" s="681">
        <v>9</v>
      </c>
      <c r="G2508" s="682" t="s">
        <v>227</v>
      </c>
      <c r="H2508" s="682">
        <v>65</v>
      </c>
      <c r="I2508" s="682" t="s">
        <v>227</v>
      </c>
      <c r="J2508" s="682"/>
      <c r="K2508" s="682"/>
      <c r="L2508" s="683">
        <v>244</v>
      </c>
      <c r="M2508" s="684"/>
      <c r="N2508" s="758">
        <v>2</v>
      </c>
      <c r="O2508" s="991">
        <v>2</v>
      </c>
      <c r="P2508" s="991">
        <f t="shared" si="228"/>
        <v>0</v>
      </c>
      <c r="Q2508" s="759"/>
      <c r="R2508" s="873">
        <v>1148</v>
      </c>
      <c r="S2508" s="760">
        <f>N2508*R2508</f>
        <v>2296</v>
      </c>
      <c r="T2508" s="804"/>
      <c r="U2508" s="960"/>
      <c r="W2508" s="686"/>
    </row>
    <row r="2509" spans="1:23" ht="21" customHeight="1">
      <c r="A2509" s="686" t="s">
        <v>1300</v>
      </c>
      <c r="B2509" s="686" t="s">
        <v>855</v>
      </c>
      <c r="C2509" s="800" t="s">
        <v>855</v>
      </c>
      <c r="D2509" s="801" t="s">
        <v>683</v>
      </c>
      <c r="E2509" s="802" t="s">
        <v>817</v>
      </c>
      <c r="F2509" s="681">
        <v>125</v>
      </c>
      <c r="G2509" s="682" t="s">
        <v>227</v>
      </c>
      <c r="H2509" s="682">
        <v>65</v>
      </c>
      <c r="I2509" s="682" t="s">
        <v>227</v>
      </c>
      <c r="J2509" s="682"/>
      <c r="K2509" s="682"/>
      <c r="L2509" s="683">
        <v>2183</v>
      </c>
      <c r="M2509" s="684"/>
      <c r="N2509" s="758">
        <v>2</v>
      </c>
      <c r="O2509" s="991">
        <v>2</v>
      </c>
      <c r="P2509" s="991">
        <f t="shared" si="228"/>
        <v>0</v>
      </c>
      <c r="Q2509" s="759">
        <f>L2509/1000*N2509*T2509</f>
        <v>58.504399999999997</v>
      </c>
      <c r="R2509" s="873">
        <v>1040</v>
      </c>
      <c r="S2509" s="760">
        <f t="shared" si="229"/>
        <v>60844.575999999994</v>
      </c>
      <c r="T2509" s="803">
        <v>13.4</v>
      </c>
      <c r="U2509" s="960"/>
      <c r="W2509" s="686"/>
    </row>
    <row r="2510" spans="1:23" ht="21" customHeight="1">
      <c r="A2510" s="686" t="s">
        <v>1300</v>
      </c>
      <c r="B2510" s="686" t="s">
        <v>855</v>
      </c>
      <c r="C2510" s="800" t="s">
        <v>855</v>
      </c>
      <c r="D2510" s="801" t="s">
        <v>682</v>
      </c>
      <c r="E2510" s="802" t="s">
        <v>817</v>
      </c>
      <c r="F2510" s="681">
        <v>125</v>
      </c>
      <c r="G2510" s="682" t="s">
        <v>227</v>
      </c>
      <c r="H2510" s="682">
        <v>65</v>
      </c>
      <c r="I2510" s="682" t="s">
        <v>227</v>
      </c>
      <c r="J2510" s="682"/>
      <c r="K2510" s="682"/>
      <c r="L2510" s="683">
        <v>1190</v>
      </c>
      <c r="M2510" s="684"/>
      <c r="N2510" s="758">
        <v>2</v>
      </c>
      <c r="O2510" s="991">
        <v>2</v>
      </c>
      <c r="P2510" s="991">
        <f t="shared" si="228"/>
        <v>0</v>
      </c>
      <c r="Q2510" s="759">
        <f>L2510/1000*N2510*T2510</f>
        <v>31.891999999999999</v>
      </c>
      <c r="R2510" s="873">
        <v>1040</v>
      </c>
      <c r="S2510" s="760">
        <f t="shared" si="229"/>
        <v>33167.68</v>
      </c>
      <c r="T2510" s="803">
        <v>13.4</v>
      </c>
      <c r="U2510" s="960"/>
      <c r="W2510" s="686"/>
    </row>
    <row r="2511" spans="1:23" ht="21" customHeight="1">
      <c r="A2511" s="686" t="s">
        <v>1300</v>
      </c>
      <c r="B2511" s="686" t="s">
        <v>855</v>
      </c>
      <c r="C2511" s="800" t="s">
        <v>855</v>
      </c>
      <c r="D2511" s="801" t="s">
        <v>375</v>
      </c>
      <c r="E2511" s="802" t="s">
        <v>817</v>
      </c>
      <c r="F2511" s="681">
        <v>125</v>
      </c>
      <c r="G2511" s="682" t="s">
        <v>227</v>
      </c>
      <c r="H2511" s="682">
        <v>65</v>
      </c>
      <c r="I2511" s="682" t="s">
        <v>227</v>
      </c>
      <c r="J2511" s="682"/>
      <c r="K2511" s="682"/>
      <c r="L2511" s="683">
        <v>1190</v>
      </c>
      <c r="M2511" s="684"/>
      <c r="N2511" s="758">
        <v>2</v>
      </c>
      <c r="O2511" s="991">
        <v>2</v>
      </c>
      <c r="P2511" s="991">
        <f t="shared" si="228"/>
        <v>0</v>
      </c>
      <c r="Q2511" s="759">
        <f>L2511/1000*N2511*T2511</f>
        <v>31.891999999999999</v>
      </c>
      <c r="R2511" s="873">
        <v>1040</v>
      </c>
      <c r="S2511" s="760">
        <f t="shared" si="229"/>
        <v>33167.68</v>
      </c>
      <c r="T2511" s="803">
        <v>13.4</v>
      </c>
      <c r="U2511" s="960"/>
      <c r="W2511" s="686"/>
    </row>
    <row r="2512" spans="1:23" ht="21" customHeight="1">
      <c r="A2512" s="686" t="s">
        <v>1221</v>
      </c>
      <c r="B2512" s="686" t="s">
        <v>855</v>
      </c>
      <c r="C2512" s="800" t="s">
        <v>855</v>
      </c>
      <c r="D2512" s="801" t="s">
        <v>829</v>
      </c>
      <c r="E2512" s="802" t="s">
        <v>796</v>
      </c>
      <c r="F2512" s="681">
        <v>6</v>
      </c>
      <c r="G2512" s="682" t="s">
        <v>227</v>
      </c>
      <c r="H2512" s="682">
        <v>1330</v>
      </c>
      <c r="I2512" s="682" t="s">
        <v>227</v>
      </c>
      <c r="J2512" s="682"/>
      <c r="K2512" s="682"/>
      <c r="L2512" s="683">
        <v>1220</v>
      </c>
      <c r="M2512" s="684"/>
      <c r="N2512" s="758">
        <v>2</v>
      </c>
      <c r="O2512" s="991">
        <v>2</v>
      </c>
      <c r="P2512" s="991">
        <f t="shared" si="228"/>
        <v>0</v>
      </c>
      <c r="Q2512" s="759">
        <f>F2512*H2512*L2512*0.00000785*N2512</f>
        <v>152.84891999999999</v>
      </c>
      <c r="R2512" s="873">
        <v>939</v>
      </c>
      <c r="S2512" s="760">
        <f t="shared" si="229"/>
        <v>143525.13587999999</v>
      </c>
      <c r="T2512" s="804"/>
      <c r="U2512" s="960"/>
      <c r="W2512" s="686"/>
    </row>
    <row r="2513" spans="1:23" ht="21" customHeight="1">
      <c r="A2513" s="686" t="s">
        <v>1221</v>
      </c>
      <c r="B2513" s="686" t="s">
        <v>855</v>
      </c>
      <c r="C2513" s="800" t="s">
        <v>855</v>
      </c>
      <c r="D2513" s="801" t="s">
        <v>829</v>
      </c>
      <c r="E2513" s="802" t="s">
        <v>796</v>
      </c>
      <c r="F2513" s="681">
        <v>6</v>
      </c>
      <c r="G2513" s="682" t="s">
        <v>227</v>
      </c>
      <c r="H2513" s="682">
        <v>1330</v>
      </c>
      <c r="I2513" s="682" t="s">
        <v>227</v>
      </c>
      <c r="J2513" s="682"/>
      <c r="K2513" s="682"/>
      <c r="L2513" s="683">
        <v>1200</v>
      </c>
      <c r="M2513" s="684"/>
      <c r="N2513" s="758">
        <v>6</v>
      </c>
      <c r="O2513" s="991">
        <v>6</v>
      </c>
      <c r="P2513" s="991">
        <f t="shared" si="228"/>
        <v>0</v>
      </c>
      <c r="Q2513" s="759">
        <f>F2513*H2513*L2513*0.00000785*N2513</f>
        <v>451.02959999999996</v>
      </c>
      <c r="R2513" s="873">
        <v>939</v>
      </c>
      <c r="S2513" s="760">
        <f t="shared" si="229"/>
        <v>423516.79439999996</v>
      </c>
      <c r="T2513" s="804"/>
      <c r="U2513" s="960"/>
      <c r="W2513" s="686"/>
    </row>
    <row r="2514" spans="1:23" ht="21" customHeight="1">
      <c r="A2514" s="686" t="s">
        <v>1302</v>
      </c>
      <c r="B2514" s="686" t="s">
        <v>855</v>
      </c>
      <c r="C2514" s="800" t="s">
        <v>855</v>
      </c>
      <c r="D2514" s="801" t="s">
        <v>681</v>
      </c>
      <c r="E2514" s="802" t="s">
        <v>796</v>
      </c>
      <c r="F2514" s="681">
        <v>9</v>
      </c>
      <c r="G2514" s="682" t="s">
        <v>227</v>
      </c>
      <c r="H2514" s="682">
        <v>120</v>
      </c>
      <c r="I2514" s="682" t="s">
        <v>227</v>
      </c>
      <c r="J2514" s="682"/>
      <c r="K2514" s="682"/>
      <c r="L2514" s="683">
        <v>110</v>
      </c>
      <c r="M2514" s="684"/>
      <c r="N2514" s="758">
        <v>4</v>
      </c>
      <c r="O2514" s="991">
        <v>4</v>
      </c>
      <c r="P2514" s="991">
        <f t="shared" si="228"/>
        <v>0</v>
      </c>
      <c r="Q2514" s="759">
        <f>F2514*H2514*L2514*0.00000785*N2514</f>
        <v>3.7303199999999999</v>
      </c>
      <c r="R2514" s="873">
        <v>960</v>
      </c>
      <c r="S2514" s="760">
        <f t="shared" si="229"/>
        <v>3581.1071999999999</v>
      </c>
      <c r="T2514" s="804"/>
      <c r="U2514" s="960"/>
      <c r="W2514" s="686"/>
    </row>
    <row r="2515" spans="1:23" ht="21" customHeight="1">
      <c r="A2515" s="686" t="s">
        <v>1221</v>
      </c>
      <c r="B2515" s="686" t="s">
        <v>855</v>
      </c>
      <c r="C2515" s="800" t="s">
        <v>855</v>
      </c>
      <c r="D2515" s="801" t="s">
        <v>853</v>
      </c>
      <c r="E2515" s="802" t="s">
        <v>796</v>
      </c>
      <c r="F2515" s="681">
        <v>6</v>
      </c>
      <c r="G2515" s="682" t="s">
        <v>227</v>
      </c>
      <c r="H2515" s="682">
        <v>60</v>
      </c>
      <c r="I2515" s="682" t="s">
        <v>227</v>
      </c>
      <c r="J2515" s="682"/>
      <c r="K2515" s="682"/>
      <c r="L2515" s="683">
        <v>120</v>
      </c>
      <c r="M2515" s="684"/>
      <c r="N2515" s="758">
        <v>6</v>
      </c>
      <c r="O2515" s="991">
        <v>6</v>
      </c>
      <c r="P2515" s="991">
        <f t="shared" si="228"/>
        <v>0</v>
      </c>
      <c r="Q2515" s="759">
        <f>F2515*H2515*L2515*0.00000785*N2515</f>
        <v>2.0347200000000001</v>
      </c>
      <c r="R2515" s="873">
        <v>939</v>
      </c>
      <c r="S2515" s="760">
        <f t="shared" si="229"/>
        <v>1910.6020800000001</v>
      </c>
      <c r="T2515" s="804"/>
      <c r="U2515" s="960"/>
      <c r="W2515" s="686"/>
    </row>
    <row r="2516" spans="1:23" ht="21" customHeight="1">
      <c r="A2516" s="686" t="s">
        <v>1293</v>
      </c>
      <c r="B2516" s="686" t="s">
        <v>855</v>
      </c>
      <c r="C2516" s="800" t="s">
        <v>855</v>
      </c>
      <c r="D2516" s="801" t="s">
        <v>856</v>
      </c>
      <c r="E2516" s="802" t="s">
        <v>814</v>
      </c>
      <c r="F2516" s="681">
        <v>9</v>
      </c>
      <c r="G2516" s="682" t="s">
        <v>227</v>
      </c>
      <c r="H2516" s="682">
        <v>65</v>
      </c>
      <c r="I2516" s="682" t="s">
        <v>227</v>
      </c>
      <c r="J2516" s="682"/>
      <c r="K2516" s="682"/>
      <c r="L2516" s="683">
        <v>392</v>
      </c>
      <c r="M2516" s="684"/>
      <c r="N2516" s="758">
        <v>4</v>
      </c>
      <c r="O2516" s="991">
        <v>4</v>
      </c>
      <c r="P2516" s="991">
        <f t="shared" si="228"/>
        <v>0</v>
      </c>
      <c r="Q2516" s="759">
        <f t="shared" ref="Q2516:Q2522" si="230">L2516/1000*N2516*T2516</f>
        <v>7.19712</v>
      </c>
      <c r="R2516" s="873">
        <v>1020</v>
      </c>
      <c r="S2516" s="760">
        <f t="shared" si="229"/>
        <v>7341.0623999999998</v>
      </c>
      <c r="T2516" s="803">
        <v>4.59</v>
      </c>
      <c r="U2516" s="960"/>
      <c r="W2516" s="686"/>
    </row>
    <row r="2517" spans="1:23" ht="21" customHeight="1">
      <c r="A2517" s="686" t="s">
        <v>1293</v>
      </c>
      <c r="B2517" s="686" t="s">
        <v>855</v>
      </c>
      <c r="C2517" s="800" t="s">
        <v>855</v>
      </c>
      <c r="D2517" s="801" t="s">
        <v>856</v>
      </c>
      <c r="E2517" s="802" t="s">
        <v>814</v>
      </c>
      <c r="F2517" s="681">
        <v>9</v>
      </c>
      <c r="G2517" s="682" t="s">
        <v>227</v>
      </c>
      <c r="H2517" s="682">
        <v>65</v>
      </c>
      <c r="I2517" s="682" t="s">
        <v>227</v>
      </c>
      <c r="J2517" s="682"/>
      <c r="K2517" s="682"/>
      <c r="L2517" s="683">
        <v>1198</v>
      </c>
      <c r="M2517" s="684"/>
      <c r="N2517" s="758">
        <v>2</v>
      </c>
      <c r="O2517" s="991">
        <v>2</v>
      </c>
      <c r="P2517" s="991">
        <f t="shared" si="228"/>
        <v>0</v>
      </c>
      <c r="Q2517" s="759">
        <f t="shared" si="230"/>
        <v>10.997639999999999</v>
      </c>
      <c r="R2517" s="873">
        <v>1020</v>
      </c>
      <c r="S2517" s="760">
        <f t="shared" si="229"/>
        <v>11217.592799999999</v>
      </c>
      <c r="T2517" s="803">
        <v>4.59</v>
      </c>
      <c r="U2517" s="960"/>
      <c r="W2517" s="686"/>
    </row>
    <row r="2518" spans="1:23" ht="21" customHeight="1">
      <c r="A2518" s="686" t="s">
        <v>1293</v>
      </c>
      <c r="B2518" s="686" t="s">
        <v>855</v>
      </c>
      <c r="C2518" s="800" t="s">
        <v>855</v>
      </c>
      <c r="D2518" s="801" t="s">
        <v>856</v>
      </c>
      <c r="E2518" s="802" t="s">
        <v>814</v>
      </c>
      <c r="F2518" s="681">
        <v>9</v>
      </c>
      <c r="G2518" s="682" t="s">
        <v>227</v>
      </c>
      <c r="H2518" s="682">
        <v>65</v>
      </c>
      <c r="I2518" s="682" t="s">
        <v>227</v>
      </c>
      <c r="J2518" s="682"/>
      <c r="K2518" s="682"/>
      <c r="L2518" s="683">
        <v>690</v>
      </c>
      <c r="M2518" s="684"/>
      <c r="N2518" s="758">
        <v>2</v>
      </c>
      <c r="O2518" s="991">
        <v>2</v>
      </c>
      <c r="P2518" s="991">
        <f t="shared" si="228"/>
        <v>0</v>
      </c>
      <c r="Q2518" s="759">
        <f t="shared" si="230"/>
        <v>6.3341999999999992</v>
      </c>
      <c r="R2518" s="873">
        <v>1020</v>
      </c>
      <c r="S2518" s="760">
        <f t="shared" si="229"/>
        <v>6460.8839999999991</v>
      </c>
      <c r="T2518" s="803">
        <v>4.59</v>
      </c>
      <c r="U2518" s="960"/>
      <c r="W2518" s="686"/>
    </row>
    <row r="2519" spans="1:23" ht="21" customHeight="1">
      <c r="A2519" s="686" t="s">
        <v>1293</v>
      </c>
      <c r="B2519" s="686" t="s">
        <v>855</v>
      </c>
      <c r="C2519" s="800" t="s">
        <v>855</v>
      </c>
      <c r="D2519" s="801" t="s">
        <v>856</v>
      </c>
      <c r="E2519" s="802" t="s">
        <v>814</v>
      </c>
      <c r="F2519" s="681">
        <v>9</v>
      </c>
      <c r="G2519" s="682" t="s">
        <v>227</v>
      </c>
      <c r="H2519" s="682">
        <v>65</v>
      </c>
      <c r="I2519" s="682" t="s">
        <v>227</v>
      </c>
      <c r="J2519" s="682"/>
      <c r="K2519" s="682"/>
      <c r="L2519" s="683">
        <v>360</v>
      </c>
      <c r="M2519" s="684"/>
      <c r="N2519" s="758">
        <v>2</v>
      </c>
      <c r="O2519" s="991">
        <v>2</v>
      </c>
      <c r="P2519" s="991">
        <f t="shared" si="228"/>
        <v>0</v>
      </c>
      <c r="Q2519" s="759">
        <f t="shared" si="230"/>
        <v>3.3047999999999997</v>
      </c>
      <c r="R2519" s="873">
        <v>1020</v>
      </c>
      <c r="S2519" s="760">
        <f t="shared" si="229"/>
        <v>3370.8959999999997</v>
      </c>
      <c r="T2519" s="803">
        <v>4.59</v>
      </c>
      <c r="U2519" s="960"/>
      <c r="W2519" s="686"/>
    </row>
    <row r="2520" spans="1:23" ht="21" customHeight="1">
      <c r="A2520" s="686" t="s">
        <v>1293</v>
      </c>
      <c r="B2520" s="686" t="s">
        <v>855</v>
      </c>
      <c r="C2520" s="800" t="s">
        <v>855</v>
      </c>
      <c r="D2520" s="801" t="s">
        <v>856</v>
      </c>
      <c r="E2520" s="802" t="s">
        <v>814</v>
      </c>
      <c r="F2520" s="681">
        <v>9</v>
      </c>
      <c r="G2520" s="682" t="s">
        <v>227</v>
      </c>
      <c r="H2520" s="682">
        <v>65</v>
      </c>
      <c r="I2520" s="682" t="s">
        <v>227</v>
      </c>
      <c r="J2520" s="682"/>
      <c r="K2520" s="682"/>
      <c r="L2520" s="683">
        <v>945</v>
      </c>
      <c r="M2520" s="684"/>
      <c r="N2520" s="758">
        <v>2</v>
      </c>
      <c r="O2520" s="991">
        <v>2</v>
      </c>
      <c r="P2520" s="991">
        <f t="shared" si="228"/>
        <v>0</v>
      </c>
      <c r="Q2520" s="759">
        <f t="shared" si="230"/>
        <v>8.6750999999999987</v>
      </c>
      <c r="R2520" s="873">
        <v>1020</v>
      </c>
      <c r="S2520" s="760">
        <f t="shared" si="229"/>
        <v>8848.601999999999</v>
      </c>
      <c r="T2520" s="803">
        <v>4.59</v>
      </c>
      <c r="U2520" s="960"/>
      <c r="W2520" s="686"/>
    </row>
    <row r="2521" spans="1:23" ht="21" customHeight="1">
      <c r="A2521" s="686" t="s">
        <v>1293</v>
      </c>
      <c r="B2521" s="686" t="s">
        <v>855</v>
      </c>
      <c r="C2521" s="800" t="s">
        <v>855</v>
      </c>
      <c r="D2521" s="801" t="s">
        <v>856</v>
      </c>
      <c r="E2521" s="802" t="s">
        <v>814</v>
      </c>
      <c r="F2521" s="681">
        <v>9</v>
      </c>
      <c r="G2521" s="682" t="s">
        <v>227</v>
      </c>
      <c r="H2521" s="682">
        <v>65</v>
      </c>
      <c r="I2521" s="682" t="s">
        <v>227</v>
      </c>
      <c r="J2521" s="682"/>
      <c r="K2521" s="682"/>
      <c r="L2521" s="683">
        <v>507</v>
      </c>
      <c r="M2521" s="684"/>
      <c r="N2521" s="758">
        <v>2</v>
      </c>
      <c r="O2521" s="991">
        <v>2</v>
      </c>
      <c r="P2521" s="991">
        <f t="shared" si="228"/>
        <v>0</v>
      </c>
      <c r="Q2521" s="759">
        <f t="shared" si="230"/>
        <v>4.6542599999999998</v>
      </c>
      <c r="R2521" s="873">
        <v>1020</v>
      </c>
      <c r="S2521" s="760">
        <f t="shared" si="229"/>
        <v>4747.3451999999997</v>
      </c>
      <c r="T2521" s="803">
        <v>4.59</v>
      </c>
      <c r="U2521" s="960"/>
      <c r="W2521" s="686"/>
    </row>
    <row r="2522" spans="1:23" ht="21" customHeight="1">
      <c r="A2522" s="686" t="s">
        <v>1293</v>
      </c>
      <c r="B2522" s="686" t="s">
        <v>855</v>
      </c>
      <c r="C2522" s="800" t="s">
        <v>855</v>
      </c>
      <c r="D2522" s="801" t="s">
        <v>856</v>
      </c>
      <c r="E2522" s="802" t="s">
        <v>814</v>
      </c>
      <c r="F2522" s="681">
        <v>9</v>
      </c>
      <c r="G2522" s="682" t="s">
        <v>227</v>
      </c>
      <c r="H2522" s="682">
        <v>65</v>
      </c>
      <c r="I2522" s="682" t="s">
        <v>227</v>
      </c>
      <c r="J2522" s="682"/>
      <c r="K2522" s="682"/>
      <c r="L2522" s="683">
        <v>1050</v>
      </c>
      <c r="M2522" s="684"/>
      <c r="N2522" s="758">
        <v>2</v>
      </c>
      <c r="O2522" s="991">
        <v>2</v>
      </c>
      <c r="P2522" s="991">
        <f t="shared" si="228"/>
        <v>0</v>
      </c>
      <c r="Q2522" s="759">
        <f t="shared" si="230"/>
        <v>9.6389999999999993</v>
      </c>
      <c r="R2522" s="873">
        <v>1020</v>
      </c>
      <c r="S2522" s="760">
        <f t="shared" si="229"/>
        <v>9831.7799999999988</v>
      </c>
      <c r="T2522" s="803">
        <v>4.59</v>
      </c>
      <c r="U2522" s="960"/>
      <c r="W2522" s="686"/>
    </row>
    <row r="2523" spans="1:23" ht="21" customHeight="1">
      <c r="B2523" s="686" t="s">
        <v>855</v>
      </c>
      <c r="C2523" s="800" t="s">
        <v>855</v>
      </c>
      <c r="D2523" s="801" t="s">
        <v>1589</v>
      </c>
      <c r="E2523" s="802" t="s">
        <v>795</v>
      </c>
      <c r="F2523" s="681">
        <v>12</v>
      </c>
      <c r="G2523" s="682"/>
      <c r="H2523" s="682">
        <v>165</v>
      </c>
      <c r="I2523" s="682"/>
      <c r="J2523" s="682"/>
      <c r="K2523" s="682"/>
      <c r="L2523" s="683">
        <v>271</v>
      </c>
      <c r="M2523" s="684"/>
      <c r="N2523" s="758">
        <v>2</v>
      </c>
      <c r="O2523" s="991">
        <v>2</v>
      </c>
      <c r="P2523" s="991">
        <f t="shared" si="228"/>
        <v>0</v>
      </c>
      <c r="Q2523" s="759"/>
      <c r="R2523" s="873">
        <v>5019</v>
      </c>
      <c r="S2523" s="760">
        <f>N2523*R2523</f>
        <v>10038</v>
      </c>
      <c r="T2523" s="804"/>
      <c r="U2523" s="960"/>
      <c r="W2523" s="686"/>
    </row>
    <row r="2524" spans="1:23" ht="21" customHeight="1">
      <c r="A2524" s="686" t="s">
        <v>1300</v>
      </c>
      <c r="B2524" s="686" t="s">
        <v>857</v>
      </c>
      <c r="C2524" s="800" t="s">
        <v>857</v>
      </c>
      <c r="D2524" s="801" t="s">
        <v>684</v>
      </c>
      <c r="E2524" s="802" t="s">
        <v>817</v>
      </c>
      <c r="F2524" s="681">
        <v>125</v>
      </c>
      <c r="G2524" s="682" t="s">
        <v>227</v>
      </c>
      <c r="H2524" s="682">
        <v>65</v>
      </c>
      <c r="I2524" s="682" t="s">
        <v>227</v>
      </c>
      <c r="J2524" s="682"/>
      <c r="K2524" s="682"/>
      <c r="L2524" s="683">
        <v>1145</v>
      </c>
      <c r="M2524" s="684"/>
      <c r="N2524" s="758">
        <v>2</v>
      </c>
      <c r="O2524" s="991">
        <v>2</v>
      </c>
      <c r="P2524" s="991">
        <f t="shared" si="228"/>
        <v>0</v>
      </c>
      <c r="Q2524" s="759">
        <f>L2524/1000*N2524*T2524</f>
        <v>30.686</v>
      </c>
      <c r="R2524" s="873">
        <v>1040</v>
      </c>
      <c r="S2524" s="760">
        <f t="shared" si="229"/>
        <v>31913.439999999999</v>
      </c>
      <c r="T2524" s="803">
        <v>13.4</v>
      </c>
      <c r="U2524" s="960"/>
      <c r="W2524" s="686"/>
    </row>
    <row r="2525" spans="1:23" ht="21" customHeight="1">
      <c r="A2525" s="686" t="s">
        <v>1300</v>
      </c>
      <c r="B2525" s="686" t="s">
        <v>857</v>
      </c>
      <c r="C2525" s="800" t="s">
        <v>857</v>
      </c>
      <c r="D2525" s="801" t="s">
        <v>688</v>
      </c>
      <c r="E2525" s="802" t="s">
        <v>817</v>
      </c>
      <c r="F2525" s="681">
        <v>125</v>
      </c>
      <c r="G2525" s="682" t="s">
        <v>227</v>
      </c>
      <c r="H2525" s="682">
        <v>65</v>
      </c>
      <c r="I2525" s="682" t="s">
        <v>227</v>
      </c>
      <c r="J2525" s="682"/>
      <c r="K2525" s="682"/>
      <c r="L2525" s="683">
        <v>675</v>
      </c>
      <c r="M2525" s="684"/>
      <c r="N2525" s="758">
        <v>2</v>
      </c>
      <c r="O2525" s="991">
        <v>2</v>
      </c>
      <c r="P2525" s="991">
        <f t="shared" si="228"/>
        <v>0</v>
      </c>
      <c r="Q2525" s="759">
        <f>L2525/1000*N2525*T2525</f>
        <v>18.090000000000003</v>
      </c>
      <c r="R2525" s="873">
        <v>1040</v>
      </c>
      <c r="S2525" s="760">
        <f t="shared" si="229"/>
        <v>18813.600000000002</v>
      </c>
      <c r="T2525" s="803">
        <v>13.4</v>
      </c>
      <c r="U2525" s="960"/>
      <c r="W2525" s="686"/>
    </row>
    <row r="2526" spans="1:23" ht="21" customHeight="1">
      <c r="A2526" s="686" t="s">
        <v>1300</v>
      </c>
      <c r="B2526" s="686" t="s">
        <v>857</v>
      </c>
      <c r="C2526" s="800" t="s">
        <v>857</v>
      </c>
      <c r="D2526" s="801" t="s">
        <v>686</v>
      </c>
      <c r="E2526" s="802" t="s">
        <v>817</v>
      </c>
      <c r="F2526" s="681">
        <v>125</v>
      </c>
      <c r="G2526" s="682" t="s">
        <v>227</v>
      </c>
      <c r="H2526" s="682">
        <v>65</v>
      </c>
      <c r="I2526" s="682" t="s">
        <v>227</v>
      </c>
      <c r="J2526" s="682"/>
      <c r="K2526" s="682"/>
      <c r="L2526" s="683">
        <v>1603</v>
      </c>
      <c r="M2526" s="684"/>
      <c r="N2526" s="758">
        <v>2</v>
      </c>
      <c r="O2526" s="991">
        <v>2</v>
      </c>
      <c r="P2526" s="991">
        <f t="shared" si="228"/>
        <v>0</v>
      </c>
      <c r="Q2526" s="759">
        <f>L2526/1000*N2526*T2526</f>
        <v>42.9604</v>
      </c>
      <c r="R2526" s="873">
        <v>1040</v>
      </c>
      <c r="S2526" s="760">
        <f t="shared" si="229"/>
        <v>44678.815999999999</v>
      </c>
      <c r="T2526" s="803">
        <v>13.4</v>
      </c>
      <c r="U2526" s="960"/>
      <c r="W2526" s="686"/>
    </row>
    <row r="2527" spans="1:23" ht="21" customHeight="1">
      <c r="A2527" s="686" t="s">
        <v>1300</v>
      </c>
      <c r="B2527" s="686" t="s">
        <v>857</v>
      </c>
      <c r="C2527" s="800" t="s">
        <v>857</v>
      </c>
      <c r="D2527" s="801" t="s">
        <v>687</v>
      </c>
      <c r="E2527" s="802" t="s">
        <v>817</v>
      </c>
      <c r="F2527" s="681">
        <v>125</v>
      </c>
      <c r="G2527" s="682" t="s">
        <v>227</v>
      </c>
      <c r="H2527" s="682">
        <v>65</v>
      </c>
      <c r="I2527" s="682" t="s">
        <v>227</v>
      </c>
      <c r="J2527" s="682"/>
      <c r="K2527" s="682"/>
      <c r="L2527" s="683">
        <v>1603</v>
      </c>
      <c r="M2527" s="684"/>
      <c r="N2527" s="758">
        <v>2</v>
      </c>
      <c r="O2527" s="991">
        <v>2</v>
      </c>
      <c r="P2527" s="991">
        <f t="shared" si="228"/>
        <v>0</v>
      </c>
      <c r="Q2527" s="759">
        <f>L2527/1000*N2527*T2527</f>
        <v>42.9604</v>
      </c>
      <c r="R2527" s="873">
        <v>1040</v>
      </c>
      <c r="S2527" s="760">
        <f t="shared" si="229"/>
        <v>44678.815999999999</v>
      </c>
      <c r="T2527" s="803">
        <v>13.4</v>
      </c>
      <c r="U2527" s="960"/>
      <c r="W2527" s="686"/>
    </row>
    <row r="2528" spans="1:23" ht="21" customHeight="1">
      <c r="A2528" s="686" t="s">
        <v>1300</v>
      </c>
      <c r="B2528" s="686" t="s">
        <v>857</v>
      </c>
      <c r="C2528" s="800" t="s">
        <v>857</v>
      </c>
      <c r="D2528" s="801" t="s">
        <v>685</v>
      </c>
      <c r="E2528" s="802" t="s">
        <v>817</v>
      </c>
      <c r="F2528" s="681">
        <v>125</v>
      </c>
      <c r="G2528" s="682" t="s">
        <v>227</v>
      </c>
      <c r="H2528" s="682">
        <v>65</v>
      </c>
      <c r="I2528" s="682" t="s">
        <v>227</v>
      </c>
      <c r="J2528" s="682"/>
      <c r="K2528" s="682"/>
      <c r="L2528" s="683">
        <v>1087</v>
      </c>
      <c r="M2528" s="684"/>
      <c r="N2528" s="758">
        <v>2</v>
      </c>
      <c r="O2528" s="991">
        <v>2</v>
      </c>
      <c r="P2528" s="991">
        <f t="shared" si="228"/>
        <v>0</v>
      </c>
      <c r="Q2528" s="759">
        <f>L2528/1000*N2528*T2528</f>
        <v>29.131599999999999</v>
      </c>
      <c r="R2528" s="873">
        <v>1040</v>
      </c>
      <c r="S2528" s="760">
        <f t="shared" si="229"/>
        <v>30296.863999999998</v>
      </c>
      <c r="T2528" s="803">
        <v>13.4</v>
      </c>
      <c r="U2528" s="960"/>
      <c r="W2528" s="686"/>
    </row>
    <row r="2529" spans="1:23" ht="21" customHeight="1">
      <c r="A2529" s="686" t="s">
        <v>1324</v>
      </c>
      <c r="B2529" s="686" t="s">
        <v>857</v>
      </c>
      <c r="C2529" s="800" t="s">
        <v>857</v>
      </c>
      <c r="D2529" s="801" t="s">
        <v>846</v>
      </c>
      <c r="E2529" s="802" t="s">
        <v>796</v>
      </c>
      <c r="F2529" s="681">
        <v>16</v>
      </c>
      <c r="G2529" s="682" t="s">
        <v>227</v>
      </c>
      <c r="H2529" s="682">
        <v>125</v>
      </c>
      <c r="I2529" s="682" t="s">
        <v>227</v>
      </c>
      <c r="J2529" s="682"/>
      <c r="K2529" s="682"/>
      <c r="L2529" s="683">
        <v>160</v>
      </c>
      <c r="M2529" s="684"/>
      <c r="N2529" s="758">
        <v>2</v>
      </c>
      <c r="O2529" s="991">
        <v>2</v>
      </c>
      <c r="P2529" s="991">
        <f t="shared" si="228"/>
        <v>0</v>
      </c>
      <c r="Q2529" s="759">
        <f>F2529*H2529*L2529*0.00000785*N2529</f>
        <v>5.024</v>
      </c>
      <c r="R2529" s="873">
        <v>1044</v>
      </c>
      <c r="S2529" s="760">
        <f t="shared" si="229"/>
        <v>5245.0559999999996</v>
      </c>
      <c r="T2529" s="804"/>
      <c r="U2529" s="960"/>
      <c r="W2529" s="686"/>
    </row>
    <row r="2530" spans="1:23" ht="21" customHeight="1">
      <c r="A2530" s="686" t="s">
        <v>1221</v>
      </c>
      <c r="B2530" s="686" t="s">
        <v>857</v>
      </c>
      <c r="C2530" s="800" t="s">
        <v>857</v>
      </c>
      <c r="D2530" s="801" t="s">
        <v>853</v>
      </c>
      <c r="E2530" s="802" t="s">
        <v>796</v>
      </c>
      <c r="F2530" s="681">
        <v>6</v>
      </c>
      <c r="G2530" s="682" t="s">
        <v>227</v>
      </c>
      <c r="H2530" s="682">
        <v>60</v>
      </c>
      <c r="I2530" s="682" t="s">
        <v>227</v>
      </c>
      <c r="J2530" s="682"/>
      <c r="K2530" s="682"/>
      <c r="L2530" s="683">
        <v>120</v>
      </c>
      <c r="M2530" s="684"/>
      <c r="N2530" s="758">
        <v>2</v>
      </c>
      <c r="O2530" s="991">
        <v>2</v>
      </c>
      <c r="P2530" s="991">
        <f t="shared" si="228"/>
        <v>0</v>
      </c>
      <c r="Q2530" s="759">
        <f>F2530*H2530*L2530*0.00000785*N2530</f>
        <v>0.67823999999999995</v>
      </c>
      <c r="R2530" s="873">
        <v>939</v>
      </c>
      <c r="S2530" s="760">
        <f t="shared" si="229"/>
        <v>636.86735999999996</v>
      </c>
      <c r="T2530" s="804"/>
      <c r="U2530" s="960"/>
      <c r="W2530" s="686"/>
    </row>
    <row r="2531" spans="1:23" ht="21" customHeight="1">
      <c r="B2531" s="686" t="s">
        <v>857</v>
      </c>
      <c r="C2531" s="800" t="s">
        <v>857</v>
      </c>
      <c r="D2531" s="801" t="s">
        <v>1590</v>
      </c>
      <c r="E2531" s="802" t="s">
        <v>795</v>
      </c>
      <c r="F2531" s="681">
        <v>4.5</v>
      </c>
      <c r="G2531" s="682"/>
      <c r="H2531" s="682">
        <v>835</v>
      </c>
      <c r="I2531" s="682"/>
      <c r="J2531" s="682"/>
      <c r="K2531" s="682"/>
      <c r="L2531" s="683">
        <v>411</v>
      </c>
      <c r="M2531" s="684"/>
      <c r="N2531" s="758">
        <v>2</v>
      </c>
      <c r="O2531" s="991">
        <v>2</v>
      </c>
      <c r="P2531" s="991">
        <f t="shared" si="228"/>
        <v>0</v>
      </c>
      <c r="Q2531" s="759"/>
      <c r="R2531" s="873">
        <v>14446</v>
      </c>
      <c r="S2531" s="760">
        <f>N2531*R2531</f>
        <v>28892</v>
      </c>
      <c r="T2531" s="804"/>
      <c r="U2531" s="960"/>
      <c r="W2531" s="686"/>
    </row>
    <row r="2532" spans="1:23" ht="21" customHeight="1">
      <c r="B2532" s="686" t="s">
        <v>857</v>
      </c>
      <c r="C2532" s="800" t="s">
        <v>857</v>
      </c>
      <c r="D2532" s="801" t="s">
        <v>1591</v>
      </c>
      <c r="E2532" s="802" t="s">
        <v>795</v>
      </c>
      <c r="F2532" s="681">
        <v>9</v>
      </c>
      <c r="G2532" s="682"/>
      <c r="H2532" s="682">
        <v>320</v>
      </c>
      <c r="I2532" s="682"/>
      <c r="J2532" s="682"/>
      <c r="K2532" s="682"/>
      <c r="L2532" s="683">
        <v>860</v>
      </c>
      <c r="M2532" s="684"/>
      <c r="N2532" s="758">
        <v>2</v>
      </c>
      <c r="O2532" s="991">
        <v>2</v>
      </c>
      <c r="P2532" s="991">
        <f t="shared" si="228"/>
        <v>0</v>
      </c>
      <c r="Q2532" s="759"/>
      <c r="R2532" s="873">
        <v>23168</v>
      </c>
      <c r="S2532" s="760">
        <f>N2532*R2532</f>
        <v>46336</v>
      </c>
      <c r="T2532" s="804"/>
      <c r="U2532" s="960"/>
      <c r="W2532" s="686"/>
    </row>
    <row r="2533" spans="1:23" ht="21" customHeight="1">
      <c r="A2533" s="686" t="s">
        <v>1320</v>
      </c>
      <c r="B2533" s="686" t="s">
        <v>858</v>
      </c>
      <c r="C2533" s="800" t="s">
        <v>858</v>
      </c>
      <c r="D2533" s="801" t="s">
        <v>689</v>
      </c>
      <c r="E2533" s="802" t="s">
        <v>817</v>
      </c>
      <c r="F2533" s="681">
        <v>150</v>
      </c>
      <c r="G2533" s="682" t="s">
        <v>227</v>
      </c>
      <c r="H2533" s="682">
        <v>75</v>
      </c>
      <c r="I2533" s="682" t="s">
        <v>227</v>
      </c>
      <c r="J2533" s="682">
        <v>9</v>
      </c>
      <c r="K2533" s="682"/>
      <c r="L2533" s="683">
        <v>3485</v>
      </c>
      <c r="M2533" s="684"/>
      <c r="N2533" s="758">
        <v>2</v>
      </c>
      <c r="O2533" s="991">
        <v>2</v>
      </c>
      <c r="P2533" s="991">
        <f t="shared" si="228"/>
        <v>0</v>
      </c>
      <c r="Q2533" s="759">
        <f t="shared" ref="Q2533:Q2575" si="231">L2533/1000*N2533*T2533</f>
        <v>129.642</v>
      </c>
      <c r="R2533" s="873">
        <v>1040</v>
      </c>
      <c r="S2533" s="760">
        <f t="shared" si="229"/>
        <v>134827.68</v>
      </c>
      <c r="T2533" s="803">
        <v>18.600000000000001</v>
      </c>
      <c r="U2533" s="960"/>
      <c r="W2533" s="686"/>
    </row>
    <row r="2534" spans="1:23" ht="21" customHeight="1">
      <c r="A2534" s="686" t="s">
        <v>1320</v>
      </c>
      <c r="B2534" s="686" t="s">
        <v>858</v>
      </c>
      <c r="C2534" s="800" t="s">
        <v>858</v>
      </c>
      <c r="D2534" s="801" t="s">
        <v>690</v>
      </c>
      <c r="E2534" s="802" t="s">
        <v>817</v>
      </c>
      <c r="F2534" s="681">
        <v>150</v>
      </c>
      <c r="G2534" s="682" t="s">
        <v>227</v>
      </c>
      <c r="H2534" s="682">
        <v>75</v>
      </c>
      <c r="I2534" s="682" t="s">
        <v>227</v>
      </c>
      <c r="J2534" s="682">
        <v>9</v>
      </c>
      <c r="K2534" s="682"/>
      <c r="L2534" s="683">
        <v>3403</v>
      </c>
      <c r="M2534" s="684"/>
      <c r="N2534" s="758">
        <v>3</v>
      </c>
      <c r="O2534" s="991">
        <v>3</v>
      </c>
      <c r="P2534" s="991">
        <f t="shared" si="228"/>
        <v>0</v>
      </c>
      <c r="Q2534" s="759">
        <f t="shared" si="231"/>
        <v>189.88740000000001</v>
      </c>
      <c r="R2534" s="873">
        <v>1040</v>
      </c>
      <c r="S2534" s="760">
        <f t="shared" si="229"/>
        <v>197482.89600000001</v>
      </c>
      <c r="T2534" s="803">
        <v>18.600000000000001</v>
      </c>
      <c r="U2534" s="960"/>
      <c r="W2534" s="686"/>
    </row>
    <row r="2535" spans="1:23" ht="21" customHeight="1">
      <c r="A2535" s="686" t="s">
        <v>1320</v>
      </c>
      <c r="B2535" s="686" t="s">
        <v>858</v>
      </c>
      <c r="C2535" s="800" t="s">
        <v>858</v>
      </c>
      <c r="D2535" s="801" t="s">
        <v>695</v>
      </c>
      <c r="E2535" s="802" t="s">
        <v>817</v>
      </c>
      <c r="F2535" s="681">
        <v>150</v>
      </c>
      <c r="G2535" s="682" t="s">
        <v>227</v>
      </c>
      <c r="H2535" s="682">
        <v>75</v>
      </c>
      <c r="I2535" s="682" t="s">
        <v>227</v>
      </c>
      <c r="J2535" s="682">
        <v>9</v>
      </c>
      <c r="K2535" s="682"/>
      <c r="L2535" s="683">
        <v>3028</v>
      </c>
      <c r="M2535" s="684"/>
      <c r="N2535" s="758">
        <v>2</v>
      </c>
      <c r="O2535" s="991">
        <v>2</v>
      </c>
      <c r="P2535" s="991">
        <f t="shared" si="228"/>
        <v>0</v>
      </c>
      <c r="Q2535" s="759">
        <f t="shared" si="231"/>
        <v>112.64160000000001</v>
      </c>
      <c r="R2535" s="873">
        <v>1040</v>
      </c>
      <c r="S2535" s="760">
        <f t="shared" si="229"/>
        <v>117147.26400000001</v>
      </c>
      <c r="T2535" s="803">
        <v>18.600000000000001</v>
      </c>
      <c r="U2535" s="960"/>
      <c r="W2535" s="686"/>
    </row>
    <row r="2536" spans="1:23" ht="21" customHeight="1">
      <c r="A2536" s="686" t="s">
        <v>1320</v>
      </c>
      <c r="B2536" s="686" t="s">
        <v>858</v>
      </c>
      <c r="C2536" s="800" t="s">
        <v>858</v>
      </c>
      <c r="D2536" s="801" t="s">
        <v>701</v>
      </c>
      <c r="E2536" s="802" t="s">
        <v>817</v>
      </c>
      <c r="F2536" s="681">
        <v>150</v>
      </c>
      <c r="G2536" s="682" t="s">
        <v>227</v>
      </c>
      <c r="H2536" s="682">
        <v>75</v>
      </c>
      <c r="I2536" s="682" t="s">
        <v>227</v>
      </c>
      <c r="J2536" s="682">
        <v>9</v>
      </c>
      <c r="K2536" s="682"/>
      <c r="L2536" s="683">
        <v>1034</v>
      </c>
      <c r="M2536" s="684"/>
      <c r="N2536" s="758">
        <v>4</v>
      </c>
      <c r="O2536" s="991">
        <v>4</v>
      </c>
      <c r="P2536" s="991">
        <f t="shared" si="228"/>
        <v>0</v>
      </c>
      <c r="Q2536" s="759">
        <f t="shared" si="231"/>
        <v>76.929600000000008</v>
      </c>
      <c r="R2536" s="873">
        <v>1040</v>
      </c>
      <c r="S2536" s="760">
        <f t="shared" si="229"/>
        <v>80006.784000000014</v>
      </c>
      <c r="T2536" s="803">
        <v>18.600000000000001</v>
      </c>
      <c r="U2536" s="960"/>
      <c r="W2536" s="686"/>
    </row>
    <row r="2537" spans="1:23" ht="21" customHeight="1">
      <c r="A2537" s="686" t="s">
        <v>1320</v>
      </c>
      <c r="B2537" s="686" t="s">
        <v>858</v>
      </c>
      <c r="C2537" s="800" t="s">
        <v>858</v>
      </c>
      <c r="D2537" s="801" t="s">
        <v>702</v>
      </c>
      <c r="E2537" s="802" t="s">
        <v>817</v>
      </c>
      <c r="F2537" s="681">
        <v>150</v>
      </c>
      <c r="G2537" s="682" t="s">
        <v>227</v>
      </c>
      <c r="H2537" s="682">
        <v>75</v>
      </c>
      <c r="I2537" s="682" t="s">
        <v>227</v>
      </c>
      <c r="J2537" s="682">
        <v>9</v>
      </c>
      <c r="K2537" s="682"/>
      <c r="L2537" s="683">
        <v>986</v>
      </c>
      <c r="M2537" s="684"/>
      <c r="N2537" s="758">
        <v>4</v>
      </c>
      <c r="O2537" s="991">
        <v>4</v>
      </c>
      <c r="P2537" s="991">
        <f t="shared" si="228"/>
        <v>0</v>
      </c>
      <c r="Q2537" s="759">
        <f t="shared" si="231"/>
        <v>73.358400000000003</v>
      </c>
      <c r="R2537" s="873">
        <v>1040</v>
      </c>
      <c r="S2537" s="760">
        <f t="shared" si="229"/>
        <v>76292.736000000004</v>
      </c>
      <c r="T2537" s="803">
        <v>18.600000000000001</v>
      </c>
      <c r="U2537" s="960"/>
      <c r="W2537" s="686"/>
    </row>
    <row r="2538" spans="1:23" ht="21" customHeight="1">
      <c r="A2538" s="686" t="s">
        <v>1320</v>
      </c>
      <c r="B2538" s="686" t="s">
        <v>858</v>
      </c>
      <c r="C2538" s="800" t="s">
        <v>858</v>
      </c>
      <c r="D2538" s="801" t="s">
        <v>698</v>
      </c>
      <c r="E2538" s="802" t="s">
        <v>817</v>
      </c>
      <c r="F2538" s="681">
        <v>150</v>
      </c>
      <c r="G2538" s="682" t="s">
        <v>227</v>
      </c>
      <c r="H2538" s="682">
        <v>75</v>
      </c>
      <c r="I2538" s="682" t="s">
        <v>227</v>
      </c>
      <c r="J2538" s="682"/>
      <c r="K2538" s="682"/>
      <c r="L2538" s="683">
        <v>2169</v>
      </c>
      <c r="M2538" s="684"/>
      <c r="N2538" s="758">
        <v>2</v>
      </c>
      <c r="O2538" s="991">
        <v>2</v>
      </c>
      <c r="P2538" s="991">
        <f t="shared" si="228"/>
        <v>0</v>
      </c>
      <c r="Q2538" s="759">
        <f t="shared" si="231"/>
        <v>80.686800000000005</v>
      </c>
      <c r="R2538" s="873">
        <v>1040</v>
      </c>
      <c r="S2538" s="760">
        <f t="shared" si="229"/>
        <v>83914.272000000012</v>
      </c>
      <c r="T2538" s="803">
        <v>18.600000000000001</v>
      </c>
      <c r="U2538" s="960"/>
      <c r="W2538" s="686"/>
    </row>
    <row r="2539" spans="1:23" ht="21" customHeight="1">
      <c r="A2539" s="686" t="s">
        <v>1320</v>
      </c>
      <c r="B2539" s="686" t="s">
        <v>858</v>
      </c>
      <c r="C2539" s="800" t="s">
        <v>858</v>
      </c>
      <c r="D2539" s="801" t="s">
        <v>703</v>
      </c>
      <c r="E2539" s="802" t="s">
        <v>817</v>
      </c>
      <c r="F2539" s="681">
        <v>150</v>
      </c>
      <c r="G2539" s="682" t="s">
        <v>227</v>
      </c>
      <c r="H2539" s="682">
        <v>75</v>
      </c>
      <c r="I2539" s="682" t="s">
        <v>227</v>
      </c>
      <c r="J2539" s="682"/>
      <c r="K2539" s="682"/>
      <c r="L2539" s="683">
        <v>1049</v>
      </c>
      <c r="M2539" s="684"/>
      <c r="N2539" s="758">
        <v>1</v>
      </c>
      <c r="O2539" s="991">
        <v>1</v>
      </c>
      <c r="P2539" s="991">
        <f t="shared" si="228"/>
        <v>0</v>
      </c>
      <c r="Q2539" s="759">
        <f t="shared" si="231"/>
        <v>19.511400000000002</v>
      </c>
      <c r="R2539" s="873">
        <v>1040</v>
      </c>
      <c r="S2539" s="760">
        <f t="shared" si="229"/>
        <v>20291.856000000003</v>
      </c>
      <c r="T2539" s="803">
        <v>18.600000000000001</v>
      </c>
      <c r="U2539" s="960"/>
      <c r="W2539" s="686"/>
    </row>
    <row r="2540" spans="1:23" ht="21" customHeight="1">
      <c r="A2540" s="686" t="s">
        <v>1320</v>
      </c>
      <c r="B2540" s="686" t="s">
        <v>858</v>
      </c>
      <c r="C2540" s="800" t="s">
        <v>858</v>
      </c>
      <c r="D2540" s="801" t="s">
        <v>700</v>
      </c>
      <c r="E2540" s="802" t="s">
        <v>817</v>
      </c>
      <c r="F2540" s="681">
        <v>150</v>
      </c>
      <c r="G2540" s="682" t="s">
        <v>227</v>
      </c>
      <c r="H2540" s="682">
        <v>75</v>
      </c>
      <c r="I2540" s="682" t="s">
        <v>227</v>
      </c>
      <c r="J2540" s="682"/>
      <c r="K2540" s="682"/>
      <c r="L2540" s="683">
        <v>2218</v>
      </c>
      <c r="M2540" s="684"/>
      <c r="N2540" s="758">
        <v>3</v>
      </c>
      <c r="O2540" s="991">
        <v>3</v>
      </c>
      <c r="P2540" s="991">
        <f t="shared" si="228"/>
        <v>0</v>
      </c>
      <c r="Q2540" s="759">
        <f t="shared" si="231"/>
        <v>123.76440000000001</v>
      </c>
      <c r="R2540" s="873">
        <v>1040</v>
      </c>
      <c r="S2540" s="760">
        <f t="shared" si="229"/>
        <v>128714.97600000001</v>
      </c>
      <c r="T2540" s="803">
        <v>18.600000000000001</v>
      </c>
      <c r="U2540" s="960"/>
      <c r="W2540" s="686"/>
    </row>
    <row r="2541" spans="1:23" ht="21" customHeight="1">
      <c r="A2541" s="686" t="s">
        <v>1320</v>
      </c>
      <c r="B2541" s="686" t="s">
        <v>858</v>
      </c>
      <c r="C2541" s="800" t="s">
        <v>858</v>
      </c>
      <c r="D2541" s="801" t="s">
        <v>704</v>
      </c>
      <c r="E2541" s="802" t="s">
        <v>817</v>
      </c>
      <c r="F2541" s="681">
        <v>150</v>
      </c>
      <c r="G2541" s="682" t="s">
        <v>227</v>
      </c>
      <c r="H2541" s="682">
        <v>75</v>
      </c>
      <c r="I2541" s="682" t="s">
        <v>227</v>
      </c>
      <c r="J2541" s="682">
        <v>9</v>
      </c>
      <c r="K2541" s="682"/>
      <c r="L2541" s="683">
        <v>785</v>
      </c>
      <c r="M2541" s="684"/>
      <c r="N2541" s="758">
        <v>3</v>
      </c>
      <c r="O2541" s="991">
        <v>3</v>
      </c>
      <c r="P2541" s="991">
        <f t="shared" si="228"/>
        <v>0</v>
      </c>
      <c r="Q2541" s="759">
        <f t="shared" si="231"/>
        <v>43.803000000000004</v>
      </c>
      <c r="R2541" s="873">
        <v>1040</v>
      </c>
      <c r="S2541" s="760">
        <f t="shared" si="229"/>
        <v>45555.12</v>
      </c>
      <c r="T2541" s="803">
        <v>18.600000000000001</v>
      </c>
      <c r="U2541" s="960"/>
      <c r="W2541" s="686"/>
    </row>
    <row r="2542" spans="1:23" ht="21" customHeight="1">
      <c r="A2542" s="686" t="s">
        <v>1320</v>
      </c>
      <c r="B2542" s="686" t="s">
        <v>858</v>
      </c>
      <c r="C2542" s="800" t="s">
        <v>858</v>
      </c>
      <c r="D2542" s="801" t="s">
        <v>705</v>
      </c>
      <c r="E2542" s="802" t="s">
        <v>817</v>
      </c>
      <c r="F2542" s="681">
        <v>150</v>
      </c>
      <c r="G2542" s="682" t="s">
        <v>227</v>
      </c>
      <c r="H2542" s="682">
        <v>75</v>
      </c>
      <c r="I2542" s="682" t="s">
        <v>227</v>
      </c>
      <c r="J2542" s="682">
        <v>9</v>
      </c>
      <c r="K2542" s="682"/>
      <c r="L2542" s="683">
        <v>1477</v>
      </c>
      <c r="M2542" s="684"/>
      <c r="N2542" s="758">
        <v>2</v>
      </c>
      <c r="O2542" s="991">
        <v>2</v>
      </c>
      <c r="P2542" s="991">
        <f t="shared" si="228"/>
        <v>0</v>
      </c>
      <c r="Q2542" s="759">
        <f t="shared" si="231"/>
        <v>54.944400000000009</v>
      </c>
      <c r="R2542" s="873">
        <v>1040</v>
      </c>
      <c r="S2542" s="760">
        <f t="shared" si="229"/>
        <v>57142.176000000007</v>
      </c>
      <c r="T2542" s="803">
        <v>18.600000000000001</v>
      </c>
      <c r="U2542" s="960"/>
      <c r="W2542" s="686"/>
    </row>
    <row r="2543" spans="1:23" ht="21" customHeight="1">
      <c r="A2543" s="686" t="s">
        <v>1320</v>
      </c>
      <c r="B2543" s="686" t="s">
        <v>858</v>
      </c>
      <c r="C2543" s="800" t="s">
        <v>858</v>
      </c>
      <c r="D2543" s="801" t="s">
        <v>711</v>
      </c>
      <c r="E2543" s="802" t="s">
        <v>817</v>
      </c>
      <c r="F2543" s="681">
        <v>150</v>
      </c>
      <c r="G2543" s="682" t="s">
        <v>227</v>
      </c>
      <c r="H2543" s="682">
        <v>75</v>
      </c>
      <c r="I2543" s="682" t="s">
        <v>227</v>
      </c>
      <c r="J2543" s="682">
        <v>9</v>
      </c>
      <c r="K2543" s="682"/>
      <c r="L2543" s="683">
        <v>718</v>
      </c>
      <c r="M2543" s="684"/>
      <c r="N2543" s="758">
        <v>2</v>
      </c>
      <c r="O2543" s="991">
        <v>2</v>
      </c>
      <c r="P2543" s="991">
        <f t="shared" si="228"/>
        <v>0</v>
      </c>
      <c r="Q2543" s="759">
        <f t="shared" si="231"/>
        <v>26.709600000000002</v>
      </c>
      <c r="R2543" s="873">
        <v>1040</v>
      </c>
      <c r="S2543" s="760">
        <f t="shared" si="229"/>
        <v>27777.984</v>
      </c>
      <c r="T2543" s="803">
        <v>18.600000000000001</v>
      </c>
      <c r="U2543" s="960"/>
      <c r="W2543" s="686"/>
    </row>
    <row r="2544" spans="1:23" ht="21" customHeight="1">
      <c r="A2544" s="686" t="s">
        <v>1320</v>
      </c>
      <c r="B2544" s="686" t="s">
        <v>858</v>
      </c>
      <c r="C2544" s="800" t="s">
        <v>858</v>
      </c>
      <c r="D2544" s="801" t="s">
        <v>714</v>
      </c>
      <c r="E2544" s="802" t="s">
        <v>817</v>
      </c>
      <c r="F2544" s="681">
        <v>150</v>
      </c>
      <c r="G2544" s="682" t="s">
        <v>227</v>
      </c>
      <c r="H2544" s="682">
        <v>75</v>
      </c>
      <c r="I2544" s="682" t="s">
        <v>227</v>
      </c>
      <c r="J2544" s="682"/>
      <c r="K2544" s="682"/>
      <c r="L2544" s="683">
        <v>3314</v>
      </c>
      <c r="M2544" s="684"/>
      <c r="N2544" s="758">
        <v>2</v>
      </c>
      <c r="O2544" s="991">
        <v>2</v>
      </c>
      <c r="P2544" s="991">
        <f t="shared" si="228"/>
        <v>0</v>
      </c>
      <c r="Q2544" s="759">
        <f t="shared" si="231"/>
        <v>123.28080000000001</v>
      </c>
      <c r="R2544" s="873">
        <v>1040</v>
      </c>
      <c r="S2544" s="760">
        <f t="shared" si="229"/>
        <v>128212.03200000002</v>
      </c>
      <c r="T2544" s="803">
        <v>18.600000000000001</v>
      </c>
      <c r="U2544" s="960"/>
      <c r="W2544" s="686"/>
    </row>
    <row r="2545" spans="1:23" ht="21" customHeight="1">
      <c r="A2545" s="686" t="s">
        <v>1320</v>
      </c>
      <c r="B2545" s="686" t="s">
        <v>858</v>
      </c>
      <c r="C2545" s="800" t="s">
        <v>858</v>
      </c>
      <c r="D2545" s="801" t="s">
        <v>697</v>
      </c>
      <c r="E2545" s="802" t="s">
        <v>817</v>
      </c>
      <c r="F2545" s="681">
        <v>150</v>
      </c>
      <c r="G2545" s="682" t="s">
        <v>227</v>
      </c>
      <c r="H2545" s="682">
        <v>75</v>
      </c>
      <c r="I2545" s="682" t="s">
        <v>227</v>
      </c>
      <c r="J2545" s="682"/>
      <c r="K2545" s="682"/>
      <c r="L2545" s="683">
        <v>1123</v>
      </c>
      <c r="M2545" s="684"/>
      <c r="N2545" s="758">
        <v>5</v>
      </c>
      <c r="O2545" s="991">
        <v>5</v>
      </c>
      <c r="P2545" s="991">
        <f t="shared" si="228"/>
        <v>0</v>
      </c>
      <c r="Q2545" s="759">
        <f t="shared" si="231"/>
        <v>104.43900000000001</v>
      </c>
      <c r="R2545" s="873">
        <v>1040</v>
      </c>
      <c r="S2545" s="760">
        <f t="shared" si="229"/>
        <v>108616.56000000001</v>
      </c>
      <c r="T2545" s="803">
        <v>18.600000000000001</v>
      </c>
      <c r="U2545" s="960"/>
      <c r="W2545" s="686"/>
    </row>
    <row r="2546" spans="1:23" ht="21" customHeight="1">
      <c r="A2546" s="686" t="s">
        <v>1320</v>
      </c>
      <c r="B2546" s="686" t="s">
        <v>858</v>
      </c>
      <c r="C2546" s="800" t="s">
        <v>858</v>
      </c>
      <c r="D2546" s="801" t="s">
        <v>699</v>
      </c>
      <c r="E2546" s="802" t="s">
        <v>817</v>
      </c>
      <c r="F2546" s="681">
        <v>150</v>
      </c>
      <c r="G2546" s="682" t="s">
        <v>227</v>
      </c>
      <c r="H2546" s="682">
        <v>75</v>
      </c>
      <c r="I2546" s="682" t="s">
        <v>227</v>
      </c>
      <c r="J2546" s="682"/>
      <c r="K2546" s="682"/>
      <c r="L2546" s="683">
        <v>2332</v>
      </c>
      <c r="M2546" s="684"/>
      <c r="N2546" s="758">
        <v>2</v>
      </c>
      <c r="O2546" s="991">
        <v>2</v>
      </c>
      <c r="P2546" s="991">
        <f t="shared" si="228"/>
        <v>0</v>
      </c>
      <c r="Q2546" s="759">
        <f t="shared" si="231"/>
        <v>86.750399999999999</v>
      </c>
      <c r="R2546" s="873">
        <v>1040</v>
      </c>
      <c r="S2546" s="760">
        <f t="shared" si="229"/>
        <v>90220.415999999997</v>
      </c>
      <c r="T2546" s="803">
        <v>18.600000000000001</v>
      </c>
      <c r="U2546" s="960"/>
      <c r="W2546" s="686"/>
    </row>
    <row r="2547" spans="1:23" ht="21" customHeight="1">
      <c r="A2547" s="686" t="s">
        <v>1320</v>
      </c>
      <c r="B2547" s="686" t="s">
        <v>858</v>
      </c>
      <c r="C2547" s="800" t="s">
        <v>858</v>
      </c>
      <c r="D2547" s="801" t="s">
        <v>710</v>
      </c>
      <c r="E2547" s="802" t="s">
        <v>817</v>
      </c>
      <c r="F2547" s="681">
        <v>150</v>
      </c>
      <c r="G2547" s="682" t="s">
        <v>227</v>
      </c>
      <c r="H2547" s="682">
        <v>75</v>
      </c>
      <c r="I2547" s="682" t="s">
        <v>227</v>
      </c>
      <c r="J2547" s="682"/>
      <c r="K2547" s="682"/>
      <c r="L2547" s="683">
        <v>2431</v>
      </c>
      <c r="M2547" s="684"/>
      <c r="N2547" s="758">
        <v>1</v>
      </c>
      <c r="O2547" s="991">
        <v>1</v>
      </c>
      <c r="P2547" s="991">
        <f t="shared" si="228"/>
        <v>0</v>
      </c>
      <c r="Q2547" s="759">
        <f t="shared" si="231"/>
        <v>45.216600000000007</v>
      </c>
      <c r="R2547" s="873">
        <v>1040</v>
      </c>
      <c r="S2547" s="760">
        <f t="shared" si="229"/>
        <v>47025.26400000001</v>
      </c>
      <c r="T2547" s="803">
        <v>18.600000000000001</v>
      </c>
      <c r="U2547" s="960"/>
      <c r="W2547" s="686"/>
    </row>
    <row r="2548" spans="1:23" ht="21" customHeight="1">
      <c r="A2548" s="686" t="s">
        <v>1320</v>
      </c>
      <c r="B2548" s="686" t="s">
        <v>858</v>
      </c>
      <c r="C2548" s="800" t="s">
        <v>858</v>
      </c>
      <c r="D2548" s="801" t="s">
        <v>235</v>
      </c>
      <c r="E2548" s="802" t="s">
        <v>817</v>
      </c>
      <c r="F2548" s="681">
        <v>150</v>
      </c>
      <c r="G2548" s="682" t="s">
        <v>227</v>
      </c>
      <c r="H2548" s="682">
        <v>75</v>
      </c>
      <c r="I2548" s="682" t="s">
        <v>227</v>
      </c>
      <c r="J2548" s="682">
        <v>9</v>
      </c>
      <c r="K2548" s="682"/>
      <c r="L2548" s="683">
        <v>881</v>
      </c>
      <c r="M2548" s="684"/>
      <c r="N2548" s="758">
        <v>7</v>
      </c>
      <c r="O2548" s="991">
        <v>7</v>
      </c>
      <c r="P2548" s="991">
        <f t="shared" si="228"/>
        <v>0</v>
      </c>
      <c r="Q2548" s="759">
        <f t="shared" si="231"/>
        <v>114.70620000000001</v>
      </c>
      <c r="R2548" s="873">
        <v>1040</v>
      </c>
      <c r="S2548" s="760">
        <f t="shared" si="229"/>
        <v>119294.448</v>
      </c>
      <c r="T2548" s="803">
        <v>18.600000000000001</v>
      </c>
      <c r="U2548" s="960"/>
      <c r="W2548" s="686"/>
    </row>
    <row r="2549" spans="1:23" ht="21" customHeight="1">
      <c r="A2549" s="686" t="s">
        <v>1320</v>
      </c>
      <c r="B2549" s="686" t="s">
        <v>858</v>
      </c>
      <c r="C2549" s="800" t="s">
        <v>858</v>
      </c>
      <c r="D2549" s="801" t="s">
        <v>706</v>
      </c>
      <c r="E2549" s="802" t="s">
        <v>817</v>
      </c>
      <c r="F2549" s="681">
        <v>150</v>
      </c>
      <c r="G2549" s="682" t="s">
        <v>227</v>
      </c>
      <c r="H2549" s="682">
        <v>75</v>
      </c>
      <c r="I2549" s="682" t="s">
        <v>227</v>
      </c>
      <c r="J2549" s="682"/>
      <c r="K2549" s="682"/>
      <c r="L2549" s="683">
        <v>718</v>
      </c>
      <c r="M2549" s="684"/>
      <c r="N2549" s="758">
        <v>1</v>
      </c>
      <c r="O2549" s="991">
        <v>1</v>
      </c>
      <c r="P2549" s="991">
        <f t="shared" si="228"/>
        <v>0</v>
      </c>
      <c r="Q2549" s="759">
        <f t="shared" si="231"/>
        <v>13.354800000000001</v>
      </c>
      <c r="R2549" s="873">
        <v>1040</v>
      </c>
      <c r="S2549" s="760">
        <f t="shared" si="229"/>
        <v>13888.992</v>
      </c>
      <c r="T2549" s="803">
        <v>18.600000000000001</v>
      </c>
      <c r="U2549" s="960"/>
      <c r="W2549" s="686"/>
    </row>
    <row r="2550" spans="1:23" ht="21" customHeight="1">
      <c r="A2550" s="686" t="s">
        <v>1320</v>
      </c>
      <c r="B2550" s="686" t="s">
        <v>858</v>
      </c>
      <c r="C2550" s="800" t="s">
        <v>858</v>
      </c>
      <c r="D2550" s="801" t="s">
        <v>724</v>
      </c>
      <c r="E2550" s="802" t="s">
        <v>817</v>
      </c>
      <c r="F2550" s="681">
        <v>150</v>
      </c>
      <c r="G2550" s="682" t="s">
        <v>227</v>
      </c>
      <c r="H2550" s="682">
        <v>75</v>
      </c>
      <c r="I2550" s="682" t="s">
        <v>227</v>
      </c>
      <c r="J2550" s="682"/>
      <c r="K2550" s="682"/>
      <c r="L2550" s="683">
        <v>945</v>
      </c>
      <c r="M2550" s="684"/>
      <c r="N2550" s="758">
        <v>1</v>
      </c>
      <c r="O2550" s="991">
        <v>1</v>
      </c>
      <c r="P2550" s="991">
        <f t="shared" si="228"/>
        <v>0</v>
      </c>
      <c r="Q2550" s="759">
        <f t="shared" si="231"/>
        <v>17.577000000000002</v>
      </c>
      <c r="R2550" s="873">
        <v>1040</v>
      </c>
      <c r="S2550" s="760">
        <f t="shared" si="229"/>
        <v>18280.080000000002</v>
      </c>
      <c r="T2550" s="803">
        <v>18.600000000000001</v>
      </c>
      <c r="U2550" s="960"/>
      <c r="W2550" s="686"/>
    </row>
    <row r="2551" spans="1:23" ht="21" customHeight="1">
      <c r="A2551" s="686" t="s">
        <v>1424</v>
      </c>
      <c r="B2551" s="686" t="s">
        <v>858</v>
      </c>
      <c r="C2551" s="800" t="s">
        <v>858</v>
      </c>
      <c r="D2551" s="801" t="s">
        <v>727</v>
      </c>
      <c r="E2551" s="802" t="s">
        <v>817</v>
      </c>
      <c r="F2551" s="681">
        <v>100</v>
      </c>
      <c r="G2551" s="682"/>
      <c r="H2551" s="682">
        <v>50</v>
      </c>
      <c r="I2551" s="682"/>
      <c r="J2551" s="682"/>
      <c r="K2551" s="682"/>
      <c r="L2551" s="683">
        <v>945</v>
      </c>
      <c r="M2551" s="684"/>
      <c r="N2551" s="758">
        <v>2</v>
      </c>
      <c r="O2551" s="991">
        <v>2</v>
      </c>
      <c r="P2551" s="991">
        <f t="shared" si="228"/>
        <v>0</v>
      </c>
      <c r="Q2551" s="759">
        <f t="shared" si="231"/>
        <v>17.690399999999997</v>
      </c>
      <c r="R2551" s="873">
        <v>1040</v>
      </c>
      <c r="S2551" s="760">
        <f t="shared" si="229"/>
        <v>18398.015999999996</v>
      </c>
      <c r="T2551" s="803">
        <v>9.36</v>
      </c>
      <c r="U2551" s="960"/>
      <c r="W2551" s="686"/>
    </row>
    <row r="2552" spans="1:23" ht="21" customHeight="1">
      <c r="A2552" s="686" t="s">
        <v>1320</v>
      </c>
      <c r="B2552" s="686" t="s">
        <v>858</v>
      </c>
      <c r="C2552" s="800" t="s">
        <v>858</v>
      </c>
      <c r="D2552" s="801" t="s">
        <v>1544</v>
      </c>
      <c r="E2552" s="802" t="s">
        <v>817</v>
      </c>
      <c r="F2552" s="681">
        <v>150</v>
      </c>
      <c r="G2552" s="682" t="s">
        <v>227</v>
      </c>
      <c r="H2552" s="682">
        <v>75</v>
      </c>
      <c r="I2552" s="682" t="s">
        <v>227</v>
      </c>
      <c r="J2552" s="682"/>
      <c r="K2552" s="682"/>
      <c r="L2552" s="683">
        <v>2169</v>
      </c>
      <c r="M2552" s="684"/>
      <c r="N2552" s="758">
        <v>1</v>
      </c>
      <c r="O2552" s="991">
        <v>1</v>
      </c>
      <c r="P2552" s="991">
        <f t="shared" si="228"/>
        <v>0</v>
      </c>
      <c r="Q2552" s="759">
        <f t="shared" si="231"/>
        <v>40.343400000000003</v>
      </c>
      <c r="R2552" s="873">
        <v>1040</v>
      </c>
      <c r="S2552" s="760">
        <f t="shared" si="229"/>
        <v>41957.136000000006</v>
      </c>
      <c r="T2552" s="803">
        <v>18.600000000000001</v>
      </c>
      <c r="U2552" s="960"/>
      <c r="W2552" s="686"/>
    </row>
    <row r="2553" spans="1:23" ht="21" customHeight="1">
      <c r="A2553" s="686" t="s">
        <v>1320</v>
      </c>
      <c r="B2553" s="686" t="s">
        <v>858</v>
      </c>
      <c r="C2553" s="800" t="s">
        <v>858</v>
      </c>
      <c r="D2553" s="801" t="s">
        <v>691</v>
      </c>
      <c r="E2553" s="802" t="s">
        <v>817</v>
      </c>
      <c r="F2553" s="681">
        <v>150</v>
      </c>
      <c r="G2553" s="682" t="s">
        <v>227</v>
      </c>
      <c r="H2553" s="682">
        <v>75</v>
      </c>
      <c r="I2553" s="682" t="s">
        <v>227</v>
      </c>
      <c r="J2553" s="682">
        <v>9</v>
      </c>
      <c r="K2553" s="682"/>
      <c r="L2553" s="683">
        <v>4130</v>
      </c>
      <c r="M2553" s="684"/>
      <c r="N2553" s="758">
        <v>1</v>
      </c>
      <c r="O2553" s="991">
        <v>1</v>
      </c>
      <c r="P2553" s="991">
        <f t="shared" si="228"/>
        <v>0</v>
      </c>
      <c r="Q2553" s="759">
        <f t="shared" si="231"/>
        <v>76.817999999999998</v>
      </c>
      <c r="R2553" s="873">
        <v>1040</v>
      </c>
      <c r="S2553" s="760">
        <f t="shared" si="229"/>
        <v>79890.720000000001</v>
      </c>
      <c r="T2553" s="803">
        <v>18.600000000000001</v>
      </c>
      <c r="U2553" s="960"/>
      <c r="W2553" s="686"/>
    </row>
    <row r="2554" spans="1:23" ht="21" customHeight="1">
      <c r="A2554" s="686" t="s">
        <v>1320</v>
      </c>
      <c r="B2554" s="686" t="s">
        <v>858</v>
      </c>
      <c r="C2554" s="800" t="s">
        <v>858</v>
      </c>
      <c r="D2554" s="801" t="s">
        <v>692</v>
      </c>
      <c r="E2554" s="802" t="s">
        <v>817</v>
      </c>
      <c r="F2554" s="681">
        <v>150</v>
      </c>
      <c r="G2554" s="682" t="s">
        <v>227</v>
      </c>
      <c r="H2554" s="682">
        <v>75</v>
      </c>
      <c r="I2554" s="682" t="s">
        <v>227</v>
      </c>
      <c r="J2554" s="682">
        <v>9</v>
      </c>
      <c r="K2554" s="682"/>
      <c r="L2554" s="683">
        <v>4130</v>
      </c>
      <c r="M2554" s="684"/>
      <c r="N2554" s="758">
        <v>4</v>
      </c>
      <c r="O2554" s="991">
        <v>4</v>
      </c>
      <c r="P2554" s="991">
        <f t="shared" si="228"/>
        <v>0</v>
      </c>
      <c r="Q2554" s="759">
        <f t="shared" si="231"/>
        <v>307.27199999999999</v>
      </c>
      <c r="R2554" s="873">
        <v>1040</v>
      </c>
      <c r="S2554" s="760">
        <f t="shared" si="229"/>
        <v>319562.88</v>
      </c>
      <c r="T2554" s="803">
        <v>18.600000000000001</v>
      </c>
      <c r="U2554" s="960"/>
      <c r="W2554" s="686"/>
    </row>
    <row r="2555" spans="1:23" ht="21" customHeight="1">
      <c r="A2555" s="686" t="s">
        <v>1320</v>
      </c>
      <c r="B2555" s="686" t="s">
        <v>858</v>
      </c>
      <c r="C2555" s="800" t="s">
        <v>858</v>
      </c>
      <c r="D2555" s="801" t="s">
        <v>693</v>
      </c>
      <c r="E2555" s="802" t="s">
        <v>817</v>
      </c>
      <c r="F2555" s="681">
        <v>150</v>
      </c>
      <c r="G2555" s="682" t="s">
        <v>227</v>
      </c>
      <c r="H2555" s="682">
        <v>75</v>
      </c>
      <c r="I2555" s="682" t="s">
        <v>227</v>
      </c>
      <c r="J2555" s="682"/>
      <c r="K2555" s="682"/>
      <c r="L2555" s="683">
        <v>4130</v>
      </c>
      <c r="M2555" s="684"/>
      <c r="N2555" s="758">
        <v>2</v>
      </c>
      <c r="O2555" s="991">
        <v>2</v>
      </c>
      <c r="P2555" s="991">
        <f t="shared" si="228"/>
        <v>0</v>
      </c>
      <c r="Q2555" s="759">
        <f t="shared" si="231"/>
        <v>153.636</v>
      </c>
      <c r="R2555" s="873">
        <v>1040</v>
      </c>
      <c r="S2555" s="760">
        <f t="shared" si="229"/>
        <v>159781.44</v>
      </c>
      <c r="T2555" s="803">
        <v>18.600000000000001</v>
      </c>
      <c r="U2555" s="960"/>
      <c r="W2555" s="686"/>
    </row>
    <row r="2556" spans="1:23" ht="21" customHeight="1">
      <c r="A2556" s="686" t="s">
        <v>1320</v>
      </c>
      <c r="B2556" s="686" t="s">
        <v>858</v>
      </c>
      <c r="C2556" s="800" t="s">
        <v>858</v>
      </c>
      <c r="D2556" s="801" t="s">
        <v>694</v>
      </c>
      <c r="E2556" s="802" t="s">
        <v>817</v>
      </c>
      <c r="F2556" s="681">
        <v>150</v>
      </c>
      <c r="G2556" s="682" t="s">
        <v>227</v>
      </c>
      <c r="H2556" s="682">
        <v>75</v>
      </c>
      <c r="I2556" s="682" t="s">
        <v>227</v>
      </c>
      <c r="J2556" s="682"/>
      <c r="K2556" s="682"/>
      <c r="L2556" s="683">
        <v>4130</v>
      </c>
      <c r="M2556" s="684"/>
      <c r="N2556" s="758">
        <v>2</v>
      </c>
      <c r="O2556" s="991">
        <v>2</v>
      </c>
      <c r="P2556" s="991">
        <f t="shared" si="228"/>
        <v>0</v>
      </c>
      <c r="Q2556" s="759">
        <f t="shared" si="231"/>
        <v>153.636</v>
      </c>
      <c r="R2556" s="873">
        <v>1040</v>
      </c>
      <c r="S2556" s="760">
        <f t="shared" si="229"/>
        <v>159781.44</v>
      </c>
      <c r="T2556" s="803">
        <v>18.600000000000001</v>
      </c>
      <c r="U2556" s="960"/>
      <c r="W2556" s="686"/>
    </row>
    <row r="2557" spans="1:23" ht="21" customHeight="1">
      <c r="A2557" s="686" t="s">
        <v>1320</v>
      </c>
      <c r="B2557" s="686" t="s">
        <v>858</v>
      </c>
      <c r="C2557" s="800" t="s">
        <v>858</v>
      </c>
      <c r="D2557" s="801" t="s">
        <v>696</v>
      </c>
      <c r="E2557" s="802" t="s">
        <v>817</v>
      </c>
      <c r="F2557" s="681">
        <v>150</v>
      </c>
      <c r="G2557" s="682" t="s">
        <v>227</v>
      </c>
      <c r="H2557" s="682">
        <v>75</v>
      </c>
      <c r="I2557" s="682" t="s">
        <v>227</v>
      </c>
      <c r="J2557" s="682">
        <v>9</v>
      </c>
      <c r="K2557" s="682"/>
      <c r="L2557" s="683">
        <v>896</v>
      </c>
      <c r="M2557" s="684"/>
      <c r="N2557" s="758">
        <v>3</v>
      </c>
      <c r="O2557" s="991">
        <v>3</v>
      </c>
      <c r="P2557" s="991">
        <f t="shared" si="228"/>
        <v>0</v>
      </c>
      <c r="Q2557" s="759">
        <f t="shared" si="231"/>
        <v>49.996800000000007</v>
      </c>
      <c r="R2557" s="873">
        <v>1040</v>
      </c>
      <c r="S2557" s="760">
        <f t="shared" si="229"/>
        <v>51996.672000000006</v>
      </c>
      <c r="T2557" s="803">
        <v>18.600000000000001</v>
      </c>
      <c r="U2557" s="960"/>
      <c r="W2557" s="686"/>
    </row>
    <row r="2558" spans="1:23" ht="21" customHeight="1">
      <c r="A2558" s="686" t="s">
        <v>1320</v>
      </c>
      <c r="B2558" s="686" t="s">
        <v>858</v>
      </c>
      <c r="C2558" s="800" t="s">
        <v>858</v>
      </c>
      <c r="D2558" s="801" t="s">
        <v>716</v>
      </c>
      <c r="E2558" s="802" t="s">
        <v>817</v>
      </c>
      <c r="F2558" s="681">
        <v>150</v>
      </c>
      <c r="G2558" s="682" t="s">
        <v>227</v>
      </c>
      <c r="H2558" s="682">
        <v>75</v>
      </c>
      <c r="I2558" s="682" t="s">
        <v>227</v>
      </c>
      <c r="J2558" s="682">
        <v>9</v>
      </c>
      <c r="K2558" s="682"/>
      <c r="L2558" s="683">
        <v>830</v>
      </c>
      <c r="M2558" s="684"/>
      <c r="N2558" s="758">
        <v>2</v>
      </c>
      <c r="O2558" s="991">
        <v>2</v>
      </c>
      <c r="P2558" s="991">
        <f t="shared" si="228"/>
        <v>0</v>
      </c>
      <c r="Q2558" s="759">
        <f t="shared" si="231"/>
        <v>30.876000000000001</v>
      </c>
      <c r="R2558" s="873">
        <v>1040</v>
      </c>
      <c r="S2558" s="760">
        <f t="shared" si="229"/>
        <v>32111.040000000001</v>
      </c>
      <c r="T2558" s="803">
        <v>18.600000000000001</v>
      </c>
      <c r="U2558" s="960"/>
      <c r="W2558" s="686"/>
    </row>
    <row r="2559" spans="1:23" ht="21" customHeight="1">
      <c r="A2559" s="686" t="s">
        <v>1320</v>
      </c>
      <c r="B2559" s="686" t="s">
        <v>858</v>
      </c>
      <c r="C2559" s="800" t="s">
        <v>858</v>
      </c>
      <c r="D2559" s="801" t="s">
        <v>707</v>
      </c>
      <c r="E2559" s="802" t="s">
        <v>817</v>
      </c>
      <c r="F2559" s="681">
        <v>150</v>
      </c>
      <c r="G2559" s="682" t="s">
        <v>227</v>
      </c>
      <c r="H2559" s="682">
        <v>75</v>
      </c>
      <c r="I2559" s="682" t="s">
        <v>227</v>
      </c>
      <c r="J2559" s="682">
        <v>9</v>
      </c>
      <c r="K2559" s="682"/>
      <c r="L2559" s="683">
        <v>1255</v>
      </c>
      <c r="M2559" s="684"/>
      <c r="N2559" s="758">
        <v>3</v>
      </c>
      <c r="O2559" s="991">
        <v>3</v>
      </c>
      <c r="P2559" s="991">
        <f t="shared" si="228"/>
        <v>0</v>
      </c>
      <c r="Q2559" s="759">
        <f t="shared" si="231"/>
        <v>70.028999999999996</v>
      </c>
      <c r="R2559" s="873">
        <v>1040</v>
      </c>
      <c r="S2559" s="760">
        <f t="shared" ref="S2559:S2632" si="232">Q2559*R2559</f>
        <v>72830.16</v>
      </c>
      <c r="T2559" s="803">
        <v>18.600000000000001</v>
      </c>
      <c r="U2559" s="960"/>
      <c r="W2559" s="686"/>
    </row>
    <row r="2560" spans="1:23" ht="21" customHeight="1">
      <c r="A2560" s="686" t="s">
        <v>1320</v>
      </c>
      <c r="B2560" s="686" t="s">
        <v>858</v>
      </c>
      <c r="C2560" s="800" t="s">
        <v>858</v>
      </c>
      <c r="D2560" s="801" t="s">
        <v>708</v>
      </c>
      <c r="E2560" s="802" t="s">
        <v>817</v>
      </c>
      <c r="F2560" s="681">
        <v>150</v>
      </c>
      <c r="G2560" s="682" t="s">
        <v>227</v>
      </c>
      <c r="H2560" s="682">
        <v>75</v>
      </c>
      <c r="I2560" s="682" t="s">
        <v>227</v>
      </c>
      <c r="J2560" s="682">
        <v>9</v>
      </c>
      <c r="K2560" s="682"/>
      <c r="L2560" s="683">
        <v>383</v>
      </c>
      <c r="M2560" s="684"/>
      <c r="N2560" s="758">
        <v>1</v>
      </c>
      <c r="O2560" s="991">
        <v>1</v>
      </c>
      <c r="P2560" s="991">
        <f t="shared" si="228"/>
        <v>0</v>
      </c>
      <c r="Q2560" s="759">
        <f t="shared" si="231"/>
        <v>7.123800000000001</v>
      </c>
      <c r="R2560" s="873">
        <v>1040</v>
      </c>
      <c r="S2560" s="760">
        <f t="shared" si="232"/>
        <v>7408.7520000000013</v>
      </c>
      <c r="T2560" s="803">
        <v>18.600000000000001</v>
      </c>
      <c r="U2560" s="960"/>
      <c r="W2560" s="686"/>
    </row>
    <row r="2561" spans="1:23" ht="21" customHeight="1">
      <c r="A2561" s="686" t="s">
        <v>1320</v>
      </c>
      <c r="B2561" s="686" t="s">
        <v>858</v>
      </c>
      <c r="C2561" s="800" t="s">
        <v>858</v>
      </c>
      <c r="D2561" s="801" t="s">
        <v>709</v>
      </c>
      <c r="E2561" s="802" t="s">
        <v>817</v>
      </c>
      <c r="F2561" s="681">
        <v>150</v>
      </c>
      <c r="G2561" s="682" t="s">
        <v>227</v>
      </c>
      <c r="H2561" s="682">
        <v>75</v>
      </c>
      <c r="I2561" s="682" t="s">
        <v>227</v>
      </c>
      <c r="J2561" s="682">
        <v>9</v>
      </c>
      <c r="K2561" s="682"/>
      <c r="L2561" s="683">
        <v>264</v>
      </c>
      <c r="M2561" s="684"/>
      <c r="N2561" s="758">
        <v>2</v>
      </c>
      <c r="O2561" s="991">
        <v>2</v>
      </c>
      <c r="P2561" s="991">
        <f t="shared" si="228"/>
        <v>0</v>
      </c>
      <c r="Q2561" s="759">
        <f t="shared" si="231"/>
        <v>9.820800000000002</v>
      </c>
      <c r="R2561" s="873">
        <v>1040</v>
      </c>
      <c r="S2561" s="760">
        <f t="shared" si="232"/>
        <v>10213.632000000001</v>
      </c>
      <c r="T2561" s="803">
        <v>18.600000000000001</v>
      </c>
      <c r="U2561" s="960"/>
      <c r="W2561" s="686"/>
    </row>
    <row r="2562" spans="1:23" ht="21" customHeight="1">
      <c r="A2562" s="686" t="s">
        <v>1320</v>
      </c>
      <c r="B2562" s="686" t="s">
        <v>858</v>
      </c>
      <c r="C2562" s="800" t="s">
        <v>858</v>
      </c>
      <c r="D2562" s="801" t="s">
        <v>1545</v>
      </c>
      <c r="E2562" s="802" t="s">
        <v>817</v>
      </c>
      <c r="F2562" s="681">
        <v>150</v>
      </c>
      <c r="G2562" s="682" t="s">
        <v>227</v>
      </c>
      <c r="H2562" s="682">
        <v>75</v>
      </c>
      <c r="I2562" s="682" t="s">
        <v>227</v>
      </c>
      <c r="J2562" s="682">
        <v>9</v>
      </c>
      <c r="K2562" s="682"/>
      <c r="L2562" s="683">
        <v>175</v>
      </c>
      <c r="M2562" s="684"/>
      <c r="N2562" s="758">
        <v>2</v>
      </c>
      <c r="O2562" s="991">
        <v>2</v>
      </c>
      <c r="P2562" s="991">
        <f t="shared" ref="P2562:P2626" si="233">N2562-O2562</f>
        <v>0</v>
      </c>
      <c r="Q2562" s="759">
        <f t="shared" si="231"/>
        <v>6.51</v>
      </c>
      <c r="R2562" s="873">
        <v>1040</v>
      </c>
      <c r="S2562" s="760">
        <f t="shared" si="232"/>
        <v>6770.4</v>
      </c>
      <c r="T2562" s="803">
        <v>18.600000000000001</v>
      </c>
      <c r="U2562" s="960"/>
      <c r="W2562" s="686"/>
    </row>
    <row r="2563" spans="1:23" ht="21" customHeight="1">
      <c r="A2563" s="686" t="s">
        <v>1320</v>
      </c>
      <c r="B2563" s="686" t="s">
        <v>858</v>
      </c>
      <c r="C2563" s="800" t="s">
        <v>858</v>
      </c>
      <c r="D2563" s="801" t="s">
        <v>721</v>
      </c>
      <c r="E2563" s="802" t="s">
        <v>817</v>
      </c>
      <c r="F2563" s="681">
        <v>150</v>
      </c>
      <c r="G2563" s="682" t="s">
        <v>227</v>
      </c>
      <c r="H2563" s="682">
        <v>75</v>
      </c>
      <c r="I2563" s="682" t="s">
        <v>227</v>
      </c>
      <c r="J2563" s="682"/>
      <c r="K2563" s="682"/>
      <c r="L2563" s="683">
        <v>461</v>
      </c>
      <c r="M2563" s="684"/>
      <c r="N2563" s="758">
        <v>1</v>
      </c>
      <c r="O2563" s="991">
        <v>1</v>
      </c>
      <c r="P2563" s="991">
        <f t="shared" si="233"/>
        <v>0</v>
      </c>
      <c r="Q2563" s="759">
        <f t="shared" si="231"/>
        <v>8.5746000000000002</v>
      </c>
      <c r="R2563" s="873">
        <v>1040</v>
      </c>
      <c r="S2563" s="760">
        <f t="shared" si="232"/>
        <v>8917.5840000000007</v>
      </c>
      <c r="T2563" s="803">
        <v>18.600000000000001</v>
      </c>
      <c r="U2563" s="960"/>
      <c r="W2563" s="686"/>
    </row>
    <row r="2564" spans="1:23" ht="21" customHeight="1">
      <c r="A2564" s="686" t="s">
        <v>1320</v>
      </c>
      <c r="B2564" s="686" t="s">
        <v>858</v>
      </c>
      <c r="C2564" s="800" t="s">
        <v>858</v>
      </c>
      <c r="D2564" s="801" t="s">
        <v>720</v>
      </c>
      <c r="E2564" s="802" t="s">
        <v>817</v>
      </c>
      <c r="F2564" s="681">
        <v>150</v>
      </c>
      <c r="G2564" s="682" t="s">
        <v>227</v>
      </c>
      <c r="H2564" s="682">
        <v>75</v>
      </c>
      <c r="I2564" s="682" t="s">
        <v>227</v>
      </c>
      <c r="J2564" s="682"/>
      <c r="K2564" s="682"/>
      <c r="L2564" s="683">
        <v>421</v>
      </c>
      <c r="M2564" s="684"/>
      <c r="N2564" s="758">
        <v>1</v>
      </c>
      <c r="O2564" s="991">
        <v>1</v>
      </c>
      <c r="P2564" s="991">
        <f t="shared" si="233"/>
        <v>0</v>
      </c>
      <c r="Q2564" s="759">
        <f t="shared" si="231"/>
        <v>7.8306000000000004</v>
      </c>
      <c r="R2564" s="873">
        <v>1040</v>
      </c>
      <c r="S2564" s="760">
        <f t="shared" si="232"/>
        <v>8143.8240000000005</v>
      </c>
      <c r="T2564" s="803">
        <v>18.600000000000001</v>
      </c>
      <c r="U2564" s="960"/>
      <c r="W2564" s="686"/>
    </row>
    <row r="2565" spans="1:23" ht="21" customHeight="1">
      <c r="A2565" s="686" t="s">
        <v>1320</v>
      </c>
      <c r="B2565" s="686" t="s">
        <v>858</v>
      </c>
      <c r="C2565" s="800" t="s">
        <v>858</v>
      </c>
      <c r="D2565" s="801" t="s">
        <v>712</v>
      </c>
      <c r="E2565" s="802" t="s">
        <v>817</v>
      </c>
      <c r="F2565" s="681">
        <v>150</v>
      </c>
      <c r="G2565" s="682" t="s">
        <v>227</v>
      </c>
      <c r="H2565" s="682">
        <v>75</v>
      </c>
      <c r="I2565" s="682" t="s">
        <v>227</v>
      </c>
      <c r="J2565" s="682">
        <v>9</v>
      </c>
      <c r="K2565" s="682"/>
      <c r="L2565" s="683">
        <v>939</v>
      </c>
      <c r="M2565" s="684"/>
      <c r="N2565" s="758">
        <v>1</v>
      </c>
      <c r="O2565" s="991">
        <v>1</v>
      </c>
      <c r="P2565" s="991">
        <f t="shared" si="233"/>
        <v>0</v>
      </c>
      <c r="Q2565" s="759">
        <f t="shared" si="231"/>
        <v>17.465399999999999</v>
      </c>
      <c r="R2565" s="873">
        <v>1040</v>
      </c>
      <c r="S2565" s="760">
        <f t="shared" si="232"/>
        <v>18164.016</v>
      </c>
      <c r="T2565" s="803">
        <v>18.600000000000001</v>
      </c>
      <c r="U2565" s="960"/>
      <c r="W2565" s="686"/>
    </row>
    <row r="2566" spans="1:23" ht="21" customHeight="1">
      <c r="A2566" s="686" t="s">
        <v>1320</v>
      </c>
      <c r="B2566" s="686" t="s">
        <v>858</v>
      </c>
      <c r="C2566" s="800" t="s">
        <v>858</v>
      </c>
      <c r="D2566" s="801" t="s">
        <v>713</v>
      </c>
      <c r="E2566" s="802" t="s">
        <v>818</v>
      </c>
      <c r="F2566" s="681">
        <v>150</v>
      </c>
      <c r="G2566" s="682" t="s">
        <v>227</v>
      </c>
      <c r="H2566" s="682">
        <v>100</v>
      </c>
      <c r="I2566" s="682" t="s">
        <v>227</v>
      </c>
      <c r="J2566" s="682">
        <v>6</v>
      </c>
      <c r="K2566" s="682"/>
      <c r="L2566" s="683">
        <v>4130</v>
      </c>
      <c r="M2566" s="684"/>
      <c r="N2566" s="758">
        <v>2</v>
      </c>
      <c r="O2566" s="991">
        <v>2</v>
      </c>
      <c r="P2566" s="991">
        <f t="shared" si="233"/>
        <v>0</v>
      </c>
      <c r="Q2566" s="759">
        <f t="shared" si="231"/>
        <v>153.636</v>
      </c>
      <c r="R2566" s="873">
        <v>1040</v>
      </c>
      <c r="S2566" s="760">
        <f t="shared" si="232"/>
        <v>159781.44</v>
      </c>
      <c r="T2566" s="803">
        <v>18.600000000000001</v>
      </c>
      <c r="U2566" s="960"/>
      <c r="W2566" s="686"/>
    </row>
    <row r="2567" spans="1:23" ht="21" customHeight="1">
      <c r="A2567" s="686" t="s">
        <v>1320</v>
      </c>
      <c r="B2567" s="686" t="s">
        <v>858</v>
      </c>
      <c r="C2567" s="800" t="s">
        <v>858</v>
      </c>
      <c r="D2567" s="801" t="s">
        <v>715</v>
      </c>
      <c r="E2567" s="802" t="s">
        <v>818</v>
      </c>
      <c r="F2567" s="681">
        <v>150</v>
      </c>
      <c r="G2567" s="682" t="s">
        <v>227</v>
      </c>
      <c r="H2567" s="682">
        <v>100</v>
      </c>
      <c r="I2567" s="682" t="s">
        <v>227</v>
      </c>
      <c r="J2567" s="682">
        <v>6</v>
      </c>
      <c r="K2567" s="682"/>
      <c r="L2567" s="683">
        <v>1095</v>
      </c>
      <c r="M2567" s="684"/>
      <c r="N2567" s="758">
        <v>2</v>
      </c>
      <c r="O2567" s="991">
        <v>2</v>
      </c>
      <c r="P2567" s="991">
        <f t="shared" si="233"/>
        <v>0</v>
      </c>
      <c r="Q2567" s="759">
        <f t="shared" si="231"/>
        <v>40.734000000000002</v>
      </c>
      <c r="R2567" s="873">
        <v>1040</v>
      </c>
      <c r="S2567" s="760">
        <f t="shared" si="232"/>
        <v>42363.360000000001</v>
      </c>
      <c r="T2567" s="803">
        <v>18.600000000000001</v>
      </c>
      <c r="U2567" s="960"/>
      <c r="W2567" s="686"/>
    </row>
    <row r="2568" spans="1:23" ht="21" customHeight="1">
      <c r="A2568" s="686" t="s">
        <v>1320</v>
      </c>
      <c r="B2568" s="686" t="s">
        <v>858</v>
      </c>
      <c r="C2568" s="800" t="s">
        <v>858</v>
      </c>
      <c r="D2568" s="801" t="s">
        <v>725</v>
      </c>
      <c r="E2568" s="802" t="s">
        <v>817</v>
      </c>
      <c r="F2568" s="681">
        <v>150</v>
      </c>
      <c r="G2568" s="682" t="s">
        <v>227</v>
      </c>
      <c r="H2568" s="682">
        <v>75</v>
      </c>
      <c r="I2568" s="682" t="s">
        <v>227</v>
      </c>
      <c r="J2568" s="682"/>
      <c r="K2568" s="682"/>
      <c r="L2568" s="683">
        <v>898</v>
      </c>
      <c r="M2568" s="684"/>
      <c r="N2568" s="758">
        <v>3</v>
      </c>
      <c r="O2568" s="991">
        <v>3</v>
      </c>
      <c r="P2568" s="991">
        <f t="shared" si="233"/>
        <v>0</v>
      </c>
      <c r="Q2568" s="759">
        <f t="shared" si="231"/>
        <v>50.108400000000003</v>
      </c>
      <c r="R2568" s="873">
        <v>1040</v>
      </c>
      <c r="S2568" s="760">
        <f t="shared" si="232"/>
        <v>52112.736000000004</v>
      </c>
      <c r="T2568" s="803">
        <v>18.600000000000001</v>
      </c>
      <c r="U2568" s="960"/>
      <c r="W2568" s="686"/>
    </row>
    <row r="2569" spans="1:23" ht="21" customHeight="1">
      <c r="A2569" s="686" t="s">
        <v>1320</v>
      </c>
      <c r="B2569" s="686" t="s">
        <v>858</v>
      </c>
      <c r="C2569" s="800" t="s">
        <v>858</v>
      </c>
      <c r="D2569" s="801" t="s">
        <v>723</v>
      </c>
      <c r="E2569" s="802" t="s">
        <v>817</v>
      </c>
      <c r="F2569" s="681">
        <v>150</v>
      </c>
      <c r="G2569" s="682" t="s">
        <v>227</v>
      </c>
      <c r="H2569" s="682">
        <v>75</v>
      </c>
      <c r="I2569" s="682" t="s">
        <v>227</v>
      </c>
      <c r="J2569" s="682"/>
      <c r="K2569" s="682"/>
      <c r="L2569" s="683">
        <v>1123</v>
      </c>
      <c r="M2569" s="684"/>
      <c r="N2569" s="758">
        <v>2</v>
      </c>
      <c r="O2569" s="991">
        <v>2</v>
      </c>
      <c r="P2569" s="991">
        <f t="shared" si="233"/>
        <v>0</v>
      </c>
      <c r="Q2569" s="759">
        <f t="shared" si="231"/>
        <v>41.775600000000004</v>
      </c>
      <c r="R2569" s="873">
        <v>1040</v>
      </c>
      <c r="S2569" s="760">
        <f t="shared" si="232"/>
        <v>43446.624000000003</v>
      </c>
      <c r="T2569" s="803">
        <v>18.600000000000001</v>
      </c>
      <c r="U2569" s="960"/>
      <c r="W2569" s="686"/>
    </row>
    <row r="2570" spans="1:23" ht="21" customHeight="1">
      <c r="A2570" s="686" t="s">
        <v>1320</v>
      </c>
      <c r="B2570" s="686" t="s">
        <v>858</v>
      </c>
      <c r="C2570" s="800" t="s">
        <v>858</v>
      </c>
      <c r="D2570" s="801" t="s">
        <v>722</v>
      </c>
      <c r="E2570" s="802" t="s">
        <v>817</v>
      </c>
      <c r="F2570" s="681">
        <v>150</v>
      </c>
      <c r="G2570" s="682" t="s">
        <v>227</v>
      </c>
      <c r="H2570" s="682">
        <v>75</v>
      </c>
      <c r="I2570" s="682" t="s">
        <v>227</v>
      </c>
      <c r="J2570" s="682"/>
      <c r="K2570" s="682"/>
      <c r="L2570" s="683">
        <v>1259</v>
      </c>
      <c r="M2570" s="684"/>
      <c r="N2570" s="758">
        <v>1</v>
      </c>
      <c r="O2570" s="991">
        <v>1</v>
      </c>
      <c r="P2570" s="991">
        <f t="shared" si="233"/>
        <v>0</v>
      </c>
      <c r="Q2570" s="759">
        <f t="shared" si="231"/>
        <v>23.417400000000001</v>
      </c>
      <c r="R2570" s="873">
        <v>1040</v>
      </c>
      <c r="S2570" s="760">
        <f t="shared" si="232"/>
        <v>24354.096000000001</v>
      </c>
      <c r="T2570" s="803">
        <v>18.600000000000001</v>
      </c>
      <c r="U2570" s="960"/>
      <c r="W2570" s="686"/>
    </row>
    <row r="2571" spans="1:23" ht="21" customHeight="1">
      <c r="A2571" s="686" t="s">
        <v>1320</v>
      </c>
      <c r="B2571" s="686" t="s">
        <v>858</v>
      </c>
      <c r="C2571" s="800" t="s">
        <v>858</v>
      </c>
      <c r="D2571" s="801" t="s">
        <v>726</v>
      </c>
      <c r="E2571" s="802" t="s">
        <v>817</v>
      </c>
      <c r="F2571" s="681">
        <v>150</v>
      </c>
      <c r="G2571" s="682" t="s">
        <v>227</v>
      </c>
      <c r="H2571" s="682">
        <v>75</v>
      </c>
      <c r="I2571" s="682" t="s">
        <v>227</v>
      </c>
      <c r="J2571" s="682"/>
      <c r="K2571" s="682"/>
      <c r="L2571" s="683">
        <v>1191</v>
      </c>
      <c r="M2571" s="684"/>
      <c r="N2571" s="758">
        <v>1</v>
      </c>
      <c r="O2571" s="991">
        <v>1</v>
      </c>
      <c r="P2571" s="991">
        <f t="shared" si="233"/>
        <v>0</v>
      </c>
      <c r="Q2571" s="759">
        <f t="shared" si="231"/>
        <v>22.152600000000003</v>
      </c>
      <c r="R2571" s="873">
        <v>1040</v>
      </c>
      <c r="S2571" s="760">
        <f t="shared" si="232"/>
        <v>23038.704000000002</v>
      </c>
      <c r="T2571" s="803">
        <v>18.600000000000001</v>
      </c>
      <c r="U2571" s="960"/>
      <c r="W2571" s="686"/>
    </row>
    <row r="2572" spans="1:23" ht="21" customHeight="1">
      <c r="A2572" s="686" t="s">
        <v>1320</v>
      </c>
      <c r="B2572" s="686" t="s">
        <v>858</v>
      </c>
      <c r="C2572" s="800" t="s">
        <v>858</v>
      </c>
      <c r="D2572" s="801" t="s">
        <v>719</v>
      </c>
      <c r="E2572" s="802" t="s">
        <v>817</v>
      </c>
      <c r="F2572" s="681">
        <v>150</v>
      </c>
      <c r="G2572" s="682" t="s">
        <v>227</v>
      </c>
      <c r="H2572" s="682">
        <v>75</v>
      </c>
      <c r="I2572" s="682" t="s">
        <v>227</v>
      </c>
      <c r="J2572" s="682"/>
      <c r="K2572" s="682"/>
      <c r="L2572" s="683">
        <v>830</v>
      </c>
      <c r="M2572" s="684"/>
      <c r="N2572" s="758">
        <v>1</v>
      </c>
      <c r="O2572" s="991">
        <v>1</v>
      </c>
      <c r="P2572" s="991">
        <f t="shared" si="233"/>
        <v>0</v>
      </c>
      <c r="Q2572" s="759">
        <f t="shared" si="231"/>
        <v>15.438000000000001</v>
      </c>
      <c r="R2572" s="873">
        <v>1040</v>
      </c>
      <c r="S2572" s="760">
        <f t="shared" si="232"/>
        <v>16055.52</v>
      </c>
      <c r="T2572" s="803">
        <v>18.600000000000001</v>
      </c>
      <c r="U2572" s="960"/>
      <c r="W2572" s="686"/>
    </row>
    <row r="2573" spans="1:23" ht="21" customHeight="1">
      <c r="A2573" s="686" t="s">
        <v>1320</v>
      </c>
      <c r="B2573" s="686" t="s">
        <v>858</v>
      </c>
      <c r="C2573" s="800" t="s">
        <v>858</v>
      </c>
      <c r="D2573" s="801" t="s">
        <v>718</v>
      </c>
      <c r="E2573" s="802" t="s">
        <v>817</v>
      </c>
      <c r="F2573" s="681">
        <v>150</v>
      </c>
      <c r="G2573" s="682" t="s">
        <v>227</v>
      </c>
      <c r="H2573" s="682">
        <v>75</v>
      </c>
      <c r="I2573" s="682" t="s">
        <v>227</v>
      </c>
      <c r="J2573" s="682"/>
      <c r="K2573" s="682"/>
      <c r="L2573" s="683">
        <v>830</v>
      </c>
      <c r="M2573" s="684"/>
      <c r="N2573" s="758">
        <v>1</v>
      </c>
      <c r="O2573" s="991">
        <v>1</v>
      </c>
      <c r="P2573" s="991">
        <f t="shared" si="233"/>
        <v>0</v>
      </c>
      <c r="Q2573" s="759">
        <f t="shared" si="231"/>
        <v>15.438000000000001</v>
      </c>
      <c r="R2573" s="873">
        <v>1040</v>
      </c>
      <c r="S2573" s="760">
        <f t="shared" si="232"/>
        <v>16055.52</v>
      </c>
      <c r="T2573" s="803">
        <v>18.600000000000001</v>
      </c>
      <c r="U2573" s="960"/>
      <c r="W2573" s="686"/>
    </row>
    <row r="2574" spans="1:23" ht="21" customHeight="1">
      <c r="A2574" s="686" t="s">
        <v>1320</v>
      </c>
      <c r="B2574" s="686" t="s">
        <v>858</v>
      </c>
      <c r="C2574" s="800" t="s">
        <v>858</v>
      </c>
      <c r="D2574" s="801" t="s">
        <v>717</v>
      </c>
      <c r="E2574" s="802" t="s">
        <v>817</v>
      </c>
      <c r="F2574" s="681">
        <v>150</v>
      </c>
      <c r="G2574" s="682" t="s">
        <v>227</v>
      </c>
      <c r="H2574" s="682">
        <v>75</v>
      </c>
      <c r="I2574" s="682" t="s">
        <v>227</v>
      </c>
      <c r="J2574" s="682"/>
      <c r="K2574" s="682"/>
      <c r="L2574" s="683">
        <v>1123</v>
      </c>
      <c r="M2574" s="684"/>
      <c r="N2574" s="758">
        <v>1</v>
      </c>
      <c r="O2574" s="991">
        <v>1</v>
      </c>
      <c r="P2574" s="991">
        <f t="shared" si="233"/>
        <v>0</v>
      </c>
      <c r="Q2574" s="759">
        <f t="shared" si="231"/>
        <v>20.887800000000002</v>
      </c>
      <c r="R2574" s="873">
        <v>1040</v>
      </c>
      <c r="S2574" s="760">
        <f t="shared" si="232"/>
        <v>21723.312000000002</v>
      </c>
      <c r="T2574" s="803">
        <v>18.600000000000001</v>
      </c>
      <c r="U2574" s="960"/>
      <c r="W2574" s="686"/>
    </row>
    <row r="2575" spans="1:23" ht="21" customHeight="1">
      <c r="A2575" s="686" t="s">
        <v>1301</v>
      </c>
      <c r="B2575" s="686" t="s">
        <v>858</v>
      </c>
      <c r="C2575" s="800" t="s">
        <v>858</v>
      </c>
      <c r="D2575" s="801" t="s">
        <v>728</v>
      </c>
      <c r="E2575" s="802" t="s">
        <v>770</v>
      </c>
      <c r="F2575" s="681">
        <v>7</v>
      </c>
      <c r="G2575" s="682" t="s">
        <v>227</v>
      </c>
      <c r="H2575" s="682">
        <v>90</v>
      </c>
      <c r="I2575" s="682" t="s">
        <v>227</v>
      </c>
      <c r="J2575" s="682">
        <v>90</v>
      </c>
      <c r="K2575" s="682" t="s">
        <v>227</v>
      </c>
      <c r="L2575" s="683">
        <v>222</v>
      </c>
      <c r="M2575" s="684"/>
      <c r="N2575" s="758">
        <v>1</v>
      </c>
      <c r="O2575" s="991">
        <v>1</v>
      </c>
      <c r="P2575" s="991">
        <f t="shared" si="233"/>
        <v>0</v>
      </c>
      <c r="Q2575" s="759">
        <f t="shared" si="231"/>
        <v>2.1289799999999999</v>
      </c>
      <c r="R2575" s="873">
        <v>1040</v>
      </c>
      <c r="S2575" s="760">
        <f t="shared" si="232"/>
        <v>2214.1392000000001</v>
      </c>
      <c r="T2575" s="803">
        <v>9.59</v>
      </c>
      <c r="U2575" s="960"/>
      <c r="W2575" s="686"/>
    </row>
    <row r="2576" spans="1:23" ht="21" customHeight="1">
      <c r="A2576" s="686" t="s">
        <v>1320</v>
      </c>
      <c r="B2576" s="686" t="s">
        <v>858</v>
      </c>
      <c r="C2576" s="800" t="s">
        <v>858</v>
      </c>
      <c r="D2576" s="801" t="s">
        <v>2247</v>
      </c>
      <c r="E2576" s="802" t="s">
        <v>817</v>
      </c>
      <c r="F2576" s="681">
        <v>150</v>
      </c>
      <c r="G2576" s="682" t="s">
        <v>227</v>
      </c>
      <c r="H2576" s="682">
        <v>75</v>
      </c>
      <c r="I2576" s="682" t="s">
        <v>227</v>
      </c>
      <c r="J2576" s="682"/>
      <c r="K2576" s="682"/>
      <c r="L2576" s="683">
        <v>1005</v>
      </c>
      <c r="M2576" s="684"/>
      <c r="N2576" s="758">
        <v>1</v>
      </c>
      <c r="O2576" s="991">
        <v>1</v>
      </c>
      <c r="P2576" s="991">
        <f t="shared" ref="P2576" si="234">N2576-O2576</f>
        <v>0</v>
      </c>
      <c r="Q2576" s="759">
        <f t="shared" ref="Q2576" si="235">L2576/1000*N2576*T2576</f>
        <v>18.692999999999998</v>
      </c>
      <c r="R2576" s="873">
        <v>1040</v>
      </c>
      <c r="S2576" s="760">
        <f t="shared" ref="S2576" si="236">Q2576*R2576</f>
        <v>19440.719999999998</v>
      </c>
      <c r="T2576" s="803">
        <v>18.600000000000001</v>
      </c>
      <c r="U2576" s="960"/>
      <c r="W2576" s="686"/>
    </row>
    <row r="2577" spans="1:23" ht="21" customHeight="1">
      <c r="A2577" s="686" t="s">
        <v>1264</v>
      </c>
      <c r="B2577" s="686" t="s">
        <v>858</v>
      </c>
      <c r="C2577" s="800" t="s">
        <v>858</v>
      </c>
      <c r="D2577" s="801" t="s">
        <v>729</v>
      </c>
      <c r="E2577" s="802" t="s">
        <v>795</v>
      </c>
      <c r="F2577" s="681">
        <v>12</v>
      </c>
      <c r="G2577" s="682" t="s">
        <v>227</v>
      </c>
      <c r="H2577" s="682">
        <v>400</v>
      </c>
      <c r="I2577" s="682"/>
      <c r="J2577" s="682"/>
      <c r="K2577" s="682"/>
      <c r="L2577" s="683">
        <v>280</v>
      </c>
      <c r="M2577" s="684"/>
      <c r="N2577" s="758">
        <v>2</v>
      </c>
      <c r="O2577" s="991">
        <v>2</v>
      </c>
      <c r="P2577" s="991">
        <f t="shared" si="233"/>
        <v>0</v>
      </c>
      <c r="Q2577" s="759">
        <f>F2577*H2577*L2577*0.00000785*N2577</f>
        <v>21.1008</v>
      </c>
      <c r="R2577" s="873">
        <v>960</v>
      </c>
      <c r="S2577" s="760">
        <f t="shared" ref="S2577" si="237">Q2577*R2577</f>
        <v>20256.768</v>
      </c>
      <c r="T2577" s="804"/>
      <c r="U2577" s="960"/>
      <c r="W2577" s="686"/>
    </row>
    <row r="2578" spans="1:23" ht="21" customHeight="1">
      <c r="A2578" s="686" t="s">
        <v>1265</v>
      </c>
      <c r="B2578" s="686" t="s">
        <v>858</v>
      </c>
      <c r="C2578" s="800" t="s">
        <v>858</v>
      </c>
      <c r="D2578" s="801" t="s">
        <v>729</v>
      </c>
      <c r="E2578" s="802" t="s">
        <v>814</v>
      </c>
      <c r="F2578" s="681">
        <v>12</v>
      </c>
      <c r="G2578" s="682" t="s">
        <v>227</v>
      </c>
      <c r="H2578" s="682">
        <v>65</v>
      </c>
      <c r="I2578" s="682" t="s">
        <v>227</v>
      </c>
      <c r="J2578" s="682"/>
      <c r="K2578" s="682"/>
      <c r="L2578" s="683">
        <v>210</v>
      </c>
      <c r="M2578" s="684"/>
      <c r="N2578" s="758">
        <v>4</v>
      </c>
      <c r="O2578" s="991">
        <v>4</v>
      </c>
      <c r="P2578" s="991">
        <f t="shared" si="233"/>
        <v>0</v>
      </c>
      <c r="Q2578" s="759">
        <f>L2578/1000*N2578*T2578</f>
        <v>5.9303999999999997</v>
      </c>
      <c r="R2578" s="873">
        <v>1020</v>
      </c>
      <c r="S2578" s="760">
        <f t="shared" si="232"/>
        <v>6049.0079999999998</v>
      </c>
      <c r="T2578" s="803">
        <v>7.06</v>
      </c>
      <c r="U2578" s="960"/>
      <c r="W2578" s="686"/>
    </row>
    <row r="2579" spans="1:23" ht="21" customHeight="1">
      <c r="A2579" s="686" t="s">
        <v>1264</v>
      </c>
      <c r="B2579" s="686" t="s">
        <v>858</v>
      </c>
      <c r="C2579" s="800" t="s">
        <v>858</v>
      </c>
      <c r="D2579" s="801" t="s">
        <v>730</v>
      </c>
      <c r="E2579" s="802" t="s">
        <v>795</v>
      </c>
      <c r="F2579" s="681">
        <v>12</v>
      </c>
      <c r="G2579" s="682"/>
      <c r="H2579" s="682">
        <v>150</v>
      </c>
      <c r="I2579" s="682"/>
      <c r="J2579" s="682"/>
      <c r="K2579" s="682"/>
      <c r="L2579" s="683">
        <v>280</v>
      </c>
      <c r="M2579" s="684"/>
      <c r="N2579" s="758">
        <v>3</v>
      </c>
      <c r="O2579" s="991">
        <v>3</v>
      </c>
      <c r="P2579" s="991">
        <f t="shared" si="233"/>
        <v>0</v>
      </c>
      <c r="Q2579" s="759">
        <f>F2579*H2579*L2579*0.00000785*N2579</f>
        <v>11.869199999999999</v>
      </c>
      <c r="R2579" s="873">
        <v>960</v>
      </c>
      <c r="S2579" s="760">
        <f t="shared" si="232"/>
        <v>11394.431999999999</v>
      </c>
      <c r="T2579" s="804"/>
      <c r="U2579" s="960"/>
      <c r="W2579" s="686"/>
    </row>
    <row r="2580" spans="1:23" ht="21" customHeight="1">
      <c r="A2580" s="686" t="s">
        <v>1264</v>
      </c>
      <c r="B2580" s="686" t="s">
        <v>858</v>
      </c>
      <c r="C2580" s="800" t="s">
        <v>858</v>
      </c>
      <c r="D2580" s="801" t="s">
        <v>730</v>
      </c>
      <c r="E2580" s="802" t="s">
        <v>795</v>
      </c>
      <c r="F2580" s="681">
        <v>12</v>
      </c>
      <c r="G2580" s="682"/>
      <c r="H2580" s="682">
        <v>700</v>
      </c>
      <c r="I2580" s="682"/>
      <c r="J2580" s="682"/>
      <c r="K2580" s="682"/>
      <c r="L2580" s="683">
        <v>280</v>
      </c>
      <c r="M2580" s="684"/>
      <c r="N2580" s="758">
        <v>1</v>
      </c>
      <c r="O2580" s="991">
        <v>1</v>
      </c>
      <c r="P2580" s="991">
        <f t="shared" si="233"/>
        <v>0</v>
      </c>
      <c r="Q2580" s="759">
        <f>F2580*H2580*L2580*0.00000785*N2580</f>
        <v>18.463199999999997</v>
      </c>
      <c r="R2580" s="873">
        <v>960</v>
      </c>
      <c r="S2580" s="760">
        <f t="shared" ref="S2580:S2582" si="238">Q2580*R2580</f>
        <v>17724.671999999999</v>
      </c>
      <c r="T2580" s="804"/>
      <c r="U2580" s="960"/>
      <c r="W2580" s="686"/>
    </row>
    <row r="2581" spans="1:23" ht="21" customHeight="1">
      <c r="A2581" s="686" t="s">
        <v>1264</v>
      </c>
      <c r="B2581" s="686" t="s">
        <v>858</v>
      </c>
      <c r="C2581" s="800" t="s">
        <v>858</v>
      </c>
      <c r="D2581" s="801" t="s">
        <v>733</v>
      </c>
      <c r="E2581" s="802" t="s">
        <v>795</v>
      </c>
      <c r="F2581" s="681">
        <v>12</v>
      </c>
      <c r="G2581" s="682"/>
      <c r="H2581" s="682">
        <v>624</v>
      </c>
      <c r="I2581" s="682"/>
      <c r="J2581" s="682"/>
      <c r="K2581" s="682"/>
      <c r="L2581" s="683">
        <v>340</v>
      </c>
      <c r="M2581" s="684"/>
      <c r="N2581" s="758">
        <v>1</v>
      </c>
      <c r="O2581" s="991">
        <v>1</v>
      </c>
      <c r="P2581" s="991">
        <f t="shared" si="233"/>
        <v>0</v>
      </c>
      <c r="Q2581" s="759">
        <f>F2581*H2581*L2581*0.00000785*N2581</f>
        <v>19.985471999999998</v>
      </c>
      <c r="R2581" s="873">
        <v>960</v>
      </c>
      <c r="S2581" s="760">
        <f t="shared" si="238"/>
        <v>19186.053119999997</v>
      </c>
      <c r="T2581" s="804"/>
      <c r="U2581" s="960"/>
      <c r="W2581" s="686"/>
    </row>
    <row r="2582" spans="1:23" ht="21" customHeight="1">
      <c r="A2582" s="686" t="s">
        <v>1265</v>
      </c>
      <c r="B2582" s="686" t="s">
        <v>858</v>
      </c>
      <c r="C2582" s="800" t="s">
        <v>858</v>
      </c>
      <c r="D2582" s="801" t="s">
        <v>733</v>
      </c>
      <c r="E2582" s="802" t="s">
        <v>814</v>
      </c>
      <c r="F2582" s="681">
        <v>12</v>
      </c>
      <c r="G2582" s="682" t="s">
        <v>227</v>
      </c>
      <c r="H2582" s="682">
        <v>65</v>
      </c>
      <c r="I2582" s="682" t="s">
        <v>227</v>
      </c>
      <c r="J2582" s="682"/>
      <c r="K2582" s="682"/>
      <c r="L2582" s="683">
        <v>280</v>
      </c>
      <c r="M2582" s="684"/>
      <c r="N2582" s="758">
        <v>2</v>
      </c>
      <c r="O2582" s="991">
        <v>2</v>
      </c>
      <c r="P2582" s="991">
        <f t="shared" si="233"/>
        <v>0</v>
      </c>
      <c r="Q2582" s="759">
        <f>L2582/1000*N2582*T2582</f>
        <v>3.9536000000000002</v>
      </c>
      <c r="R2582" s="873">
        <v>1020</v>
      </c>
      <c r="S2582" s="760">
        <f t="shared" si="238"/>
        <v>4032.672</v>
      </c>
      <c r="T2582" s="803">
        <v>7.06</v>
      </c>
      <c r="U2582" s="960"/>
      <c r="W2582" s="686"/>
    </row>
    <row r="2583" spans="1:23" ht="21" customHeight="1">
      <c r="A2583" s="686" t="s">
        <v>1264</v>
      </c>
      <c r="B2583" s="686" t="s">
        <v>858</v>
      </c>
      <c r="C2583" s="800" t="s">
        <v>858</v>
      </c>
      <c r="D2583" s="801" t="s">
        <v>734</v>
      </c>
      <c r="E2583" s="802" t="s">
        <v>795</v>
      </c>
      <c r="F2583" s="681">
        <v>12</v>
      </c>
      <c r="G2583" s="682"/>
      <c r="H2583" s="682">
        <v>340</v>
      </c>
      <c r="I2583" s="682"/>
      <c r="J2583" s="682"/>
      <c r="K2583" s="682"/>
      <c r="L2583" s="683">
        <v>280</v>
      </c>
      <c r="M2583" s="684"/>
      <c r="N2583" s="758">
        <v>1</v>
      </c>
      <c r="O2583" s="991">
        <v>1</v>
      </c>
      <c r="P2583" s="991">
        <f t="shared" si="233"/>
        <v>0</v>
      </c>
      <c r="Q2583" s="759">
        <f>F2583*H2583*L2583*0.00000785*N2583</f>
        <v>8.9678399999999989</v>
      </c>
      <c r="R2583" s="873">
        <v>960</v>
      </c>
      <c r="S2583" s="760">
        <f t="shared" ref="S2583:S2585" si="239">Q2583*R2583</f>
        <v>8609.1263999999992</v>
      </c>
      <c r="T2583" s="804"/>
      <c r="U2583" s="960"/>
      <c r="W2583" s="686"/>
    </row>
    <row r="2584" spans="1:23" ht="21" customHeight="1">
      <c r="A2584" s="686" t="s">
        <v>1265</v>
      </c>
      <c r="B2584" s="686" t="s">
        <v>858</v>
      </c>
      <c r="C2584" s="800" t="s">
        <v>858</v>
      </c>
      <c r="D2584" s="801" t="s">
        <v>734</v>
      </c>
      <c r="E2584" s="802" t="s">
        <v>814</v>
      </c>
      <c r="F2584" s="681">
        <v>12</v>
      </c>
      <c r="G2584" s="682" t="s">
        <v>227</v>
      </c>
      <c r="H2584" s="682">
        <v>65</v>
      </c>
      <c r="I2584" s="682" t="s">
        <v>227</v>
      </c>
      <c r="J2584" s="682"/>
      <c r="K2584" s="682"/>
      <c r="L2584" s="683">
        <v>250</v>
      </c>
      <c r="M2584" s="684"/>
      <c r="N2584" s="758">
        <v>1</v>
      </c>
      <c r="O2584" s="991">
        <v>1</v>
      </c>
      <c r="P2584" s="991">
        <f t="shared" si="233"/>
        <v>0</v>
      </c>
      <c r="Q2584" s="759">
        <f>L2584/1000*N2584*T2584</f>
        <v>1.7649999999999999</v>
      </c>
      <c r="R2584" s="873">
        <v>1020</v>
      </c>
      <c r="S2584" s="760">
        <f t="shared" si="239"/>
        <v>1800.3</v>
      </c>
      <c r="T2584" s="803">
        <v>7.06</v>
      </c>
      <c r="U2584" s="960"/>
      <c r="W2584" s="686"/>
    </row>
    <row r="2585" spans="1:23" ht="21" customHeight="1">
      <c r="A2585" s="686" t="s">
        <v>1221</v>
      </c>
      <c r="B2585" s="686" t="s">
        <v>858</v>
      </c>
      <c r="C2585" s="800" t="s">
        <v>858</v>
      </c>
      <c r="D2585" s="801" t="s">
        <v>731</v>
      </c>
      <c r="E2585" s="802" t="s">
        <v>795</v>
      </c>
      <c r="F2585" s="681">
        <v>6</v>
      </c>
      <c r="G2585" s="682" t="s">
        <v>227</v>
      </c>
      <c r="H2585" s="682">
        <v>410</v>
      </c>
      <c r="I2585" s="682"/>
      <c r="J2585" s="682"/>
      <c r="K2585" s="682"/>
      <c r="L2585" s="683">
        <v>270</v>
      </c>
      <c r="M2585" s="684"/>
      <c r="N2585" s="758">
        <v>1</v>
      </c>
      <c r="O2585" s="991">
        <v>1</v>
      </c>
      <c r="P2585" s="991">
        <f t="shared" si="233"/>
        <v>0</v>
      </c>
      <c r="Q2585" s="759">
        <f t="shared" ref="Q2585:Q2593" si="240">F2585*H2585*L2585*0.00000785*N2585</f>
        <v>5.2139699999999998</v>
      </c>
      <c r="R2585" s="873">
        <v>939</v>
      </c>
      <c r="S2585" s="760">
        <f t="shared" si="239"/>
        <v>4895.9178299999994</v>
      </c>
      <c r="T2585" s="804"/>
      <c r="U2585" s="960"/>
      <c r="W2585" s="686"/>
    </row>
    <row r="2586" spans="1:23" ht="21" customHeight="1">
      <c r="A2586" s="686" t="s">
        <v>1264</v>
      </c>
      <c r="B2586" s="686" t="s">
        <v>858</v>
      </c>
      <c r="C2586" s="800" t="s">
        <v>858</v>
      </c>
      <c r="D2586" s="801" t="s">
        <v>734</v>
      </c>
      <c r="E2586" s="802" t="s">
        <v>795</v>
      </c>
      <c r="F2586" s="681">
        <v>12</v>
      </c>
      <c r="G2586" s="682"/>
      <c r="H2586" s="682">
        <v>340</v>
      </c>
      <c r="I2586" s="682"/>
      <c r="J2586" s="682"/>
      <c r="K2586" s="682"/>
      <c r="L2586" s="683">
        <v>280</v>
      </c>
      <c r="M2586" s="684"/>
      <c r="N2586" s="758">
        <v>1</v>
      </c>
      <c r="O2586" s="991">
        <v>1</v>
      </c>
      <c r="P2586" s="991">
        <f t="shared" si="233"/>
        <v>0</v>
      </c>
      <c r="Q2586" s="759">
        <f t="shared" si="240"/>
        <v>8.9678399999999989</v>
      </c>
      <c r="R2586" s="873">
        <v>960</v>
      </c>
      <c r="S2586" s="760">
        <f t="shared" ref="S2586:S2589" si="241">Q2586*R2586</f>
        <v>8609.1263999999992</v>
      </c>
      <c r="T2586" s="804"/>
      <c r="U2586" s="960"/>
      <c r="W2586" s="686"/>
    </row>
    <row r="2587" spans="1:23" ht="21" customHeight="1">
      <c r="A2587" s="686" t="s">
        <v>1264</v>
      </c>
      <c r="B2587" s="686" t="s">
        <v>858</v>
      </c>
      <c r="C2587" s="800" t="s">
        <v>858</v>
      </c>
      <c r="D2587" s="801" t="s">
        <v>734</v>
      </c>
      <c r="E2587" s="802" t="s">
        <v>795</v>
      </c>
      <c r="F2587" s="681">
        <v>12</v>
      </c>
      <c r="G2587" s="682"/>
      <c r="H2587" s="682">
        <v>340</v>
      </c>
      <c r="I2587" s="682"/>
      <c r="J2587" s="682"/>
      <c r="K2587" s="682"/>
      <c r="L2587" s="683">
        <v>280</v>
      </c>
      <c r="M2587" s="684"/>
      <c r="N2587" s="758">
        <v>1</v>
      </c>
      <c r="O2587" s="991">
        <v>1</v>
      </c>
      <c r="P2587" s="991">
        <f t="shared" si="233"/>
        <v>0</v>
      </c>
      <c r="Q2587" s="759">
        <f t="shared" si="240"/>
        <v>8.9678399999999989</v>
      </c>
      <c r="R2587" s="873">
        <v>960</v>
      </c>
      <c r="S2587" s="760">
        <f t="shared" si="241"/>
        <v>8609.1263999999992</v>
      </c>
      <c r="T2587" s="804"/>
      <c r="U2587" s="960"/>
      <c r="W2587" s="686"/>
    </row>
    <row r="2588" spans="1:23" ht="21" customHeight="1">
      <c r="A2588" s="686" t="s">
        <v>1264</v>
      </c>
      <c r="B2588" s="686" t="s">
        <v>858</v>
      </c>
      <c r="C2588" s="800" t="s">
        <v>858</v>
      </c>
      <c r="D2588" s="801" t="s">
        <v>734</v>
      </c>
      <c r="E2588" s="802" t="s">
        <v>795</v>
      </c>
      <c r="F2588" s="681">
        <v>12</v>
      </c>
      <c r="G2588" s="682"/>
      <c r="H2588" s="682">
        <v>340</v>
      </c>
      <c r="I2588" s="682"/>
      <c r="J2588" s="682"/>
      <c r="K2588" s="682"/>
      <c r="L2588" s="683">
        <v>280</v>
      </c>
      <c r="M2588" s="684"/>
      <c r="N2588" s="758">
        <v>1</v>
      </c>
      <c r="O2588" s="991">
        <v>1</v>
      </c>
      <c r="P2588" s="991">
        <f t="shared" si="233"/>
        <v>0</v>
      </c>
      <c r="Q2588" s="759">
        <f t="shared" si="240"/>
        <v>8.9678399999999989</v>
      </c>
      <c r="R2588" s="873">
        <v>960</v>
      </c>
      <c r="S2588" s="760">
        <f t="shared" si="241"/>
        <v>8609.1263999999992</v>
      </c>
      <c r="T2588" s="804"/>
      <c r="U2588" s="960"/>
      <c r="W2588" s="686"/>
    </row>
    <row r="2589" spans="1:23" ht="21" customHeight="1">
      <c r="A2589" s="686" t="s">
        <v>1264</v>
      </c>
      <c r="B2589" s="686" t="s">
        <v>858</v>
      </c>
      <c r="C2589" s="800" t="s">
        <v>858</v>
      </c>
      <c r="D2589" s="801" t="s">
        <v>734</v>
      </c>
      <c r="E2589" s="802" t="s">
        <v>795</v>
      </c>
      <c r="F2589" s="681">
        <v>12</v>
      </c>
      <c r="G2589" s="682"/>
      <c r="H2589" s="682">
        <v>340</v>
      </c>
      <c r="I2589" s="682"/>
      <c r="J2589" s="682"/>
      <c r="K2589" s="682"/>
      <c r="L2589" s="683">
        <v>280</v>
      </c>
      <c r="M2589" s="684"/>
      <c r="N2589" s="758">
        <v>2</v>
      </c>
      <c r="O2589" s="991">
        <v>2</v>
      </c>
      <c r="P2589" s="991">
        <f t="shared" si="233"/>
        <v>0</v>
      </c>
      <c r="Q2589" s="759">
        <f t="shared" si="240"/>
        <v>17.935679999999998</v>
      </c>
      <c r="R2589" s="873">
        <v>960</v>
      </c>
      <c r="S2589" s="760">
        <f t="shared" si="241"/>
        <v>17218.252799999998</v>
      </c>
      <c r="T2589" s="804"/>
      <c r="U2589" s="960"/>
      <c r="W2589" s="686"/>
    </row>
    <row r="2590" spans="1:23" ht="21" customHeight="1">
      <c r="A2590" s="686" t="s">
        <v>1264</v>
      </c>
      <c r="B2590" s="686" t="s">
        <v>858</v>
      </c>
      <c r="C2590" s="800" t="s">
        <v>858</v>
      </c>
      <c r="D2590" s="801" t="s">
        <v>732</v>
      </c>
      <c r="E2590" s="802" t="s">
        <v>796</v>
      </c>
      <c r="F2590" s="681">
        <v>9</v>
      </c>
      <c r="G2590" s="682" t="s">
        <v>227</v>
      </c>
      <c r="H2590" s="682">
        <v>120</v>
      </c>
      <c r="I2590" s="682" t="s">
        <v>227</v>
      </c>
      <c r="J2590" s="682"/>
      <c r="K2590" s="682"/>
      <c r="L2590" s="683">
        <v>120</v>
      </c>
      <c r="M2590" s="684"/>
      <c r="N2590" s="758">
        <v>2</v>
      </c>
      <c r="O2590" s="991">
        <v>2</v>
      </c>
      <c r="P2590" s="991">
        <f t="shared" si="233"/>
        <v>0</v>
      </c>
      <c r="Q2590" s="759">
        <f t="shared" si="240"/>
        <v>2.0347199999999996</v>
      </c>
      <c r="R2590" s="873">
        <v>960</v>
      </c>
      <c r="S2590" s="760">
        <f t="shared" si="232"/>
        <v>1953.3311999999996</v>
      </c>
      <c r="T2590" s="804"/>
      <c r="U2590" s="960"/>
      <c r="W2590" s="686"/>
    </row>
    <row r="2591" spans="1:23" ht="21" customHeight="1">
      <c r="A2591" s="686" t="s">
        <v>1264</v>
      </c>
      <c r="B2591" s="686" t="s">
        <v>858</v>
      </c>
      <c r="C2591" s="800" t="s">
        <v>858</v>
      </c>
      <c r="D2591" s="801" t="s">
        <v>732</v>
      </c>
      <c r="E2591" s="802" t="s">
        <v>796</v>
      </c>
      <c r="F2591" s="681">
        <v>9</v>
      </c>
      <c r="G2591" s="682" t="s">
        <v>227</v>
      </c>
      <c r="H2591" s="682">
        <v>220</v>
      </c>
      <c r="I2591" s="682" t="s">
        <v>227</v>
      </c>
      <c r="J2591" s="682"/>
      <c r="K2591" s="682"/>
      <c r="L2591" s="683">
        <v>140</v>
      </c>
      <c r="M2591" s="684"/>
      <c r="N2591" s="758">
        <v>2</v>
      </c>
      <c r="O2591" s="991">
        <v>2</v>
      </c>
      <c r="P2591" s="991">
        <f t="shared" si="233"/>
        <v>0</v>
      </c>
      <c r="Q2591" s="759">
        <f t="shared" si="240"/>
        <v>4.3520399999999997</v>
      </c>
      <c r="R2591" s="873">
        <v>960</v>
      </c>
      <c r="S2591" s="760">
        <f t="shared" si="232"/>
        <v>4177.9583999999995</v>
      </c>
      <c r="T2591" s="804"/>
      <c r="U2591" s="960"/>
      <c r="W2591" s="686"/>
    </row>
    <row r="2592" spans="1:23" ht="21" customHeight="1">
      <c r="A2592" s="686" t="s">
        <v>1264</v>
      </c>
      <c r="B2592" s="686" t="s">
        <v>858</v>
      </c>
      <c r="C2592" s="800" t="s">
        <v>858</v>
      </c>
      <c r="D2592" s="801" t="s">
        <v>732</v>
      </c>
      <c r="E2592" s="802" t="s">
        <v>796</v>
      </c>
      <c r="F2592" s="681">
        <v>9</v>
      </c>
      <c r="G2592" s="682" t="s">
        <v>227</v>
      </c>
      <c r="H2592" s="682">
        <v>220</v>
      </c>
      <c r="I2592" s="682" t="s">
        <v>227</v>
      </c>
      <c r="J2592" s="682"/>
      <c r="K2592" s="682"/>
      <c r="L2592" s="683">
        <v>140</v>
      </c>
      <c r="M2592" s="684"/>
      <c r="N2592" s="758">
        <v>2</v>
      </c>
      <c r="O2592" s="991">
        <v>2</v>
      </c>
      <c r="P2592" s="991">
        <f t="shared" si="233"/>
        <v>0</v>
      </c>
      <c r="Q2592" s="759">
        <f t="shared" si="240"/>
        <v>4.3520399999999997</v>
      </c>
      <c r="R2592" s="873">
        <v>960</v>
      </c>
      <c r="S2592" s="760">
        <f t="shared" si="232"/>
        <v>4177.9583999999995</v>
      </c>
      <c r="T2592" s="804"/>
      <c r="U2592" s="960"/>
      <c r="W2592" s="686"/>
    </row>
    <row r="2593" spans="1:23" ht="21" customHeight="1">
      <c r="A2593" s="686" t="s">
        <v>1221</v>
      </c>
      <c r="B2593" s="686" t="s">
        <v>858</v>
      </c>
      <c r="C2593" s="800" t="s">
        <v>858</v>
      </c>
      <c r="D2593" s="801" t="s">
        <v>732</v>
      </c>
      <c r="E2593" s="802" t="s">
        <v>796</v>
      </c>
      <c r="F2593" s="681">
        <v>6</v>
      </c>
      <c r="G2593" s="682" t="s">
        <v>227</v>
      </c>
      <c r="H2593" s="682">
        <v>65</v>
      </c>
      <c r="I2593" s="682" t="s">
        <v>227</v>
      </c>
      <c r="J2593" s="682"/>
      <c r="K2593" s="682"/>
      <c r="L2593" s="683">
        <v>65</v>
      </c>
      <c r="M2593" s="684"/>
      <c r="N2593" s="758">
        <v>2</v>
      </c>
      <c r="O2593" s="991">
        <v>2</v>
      </c>
      <c r="P2593" s="991">
        <f t="shared" si="233"/>
        <v>0</v>
      </c>
      <c r="Q2593" s="759">
        <f t="shared" si="240"/>
        <v>0.39799499999999999</v>
      </c>
      <c r="R2593" s="873">
        <v>939</v>
      </c>
      <c r="S2593" s="760">
        <f t="shared" si="232"/>
        <v>373.71730500000001</v>
      </c>
      <c r="T2593" s="804"/>
      <c r="U2593" s="960"/>
      <c r="W2593" s="686"/>
    </row>
    <row r="2594" spans="1:23" ht="21" customHeight="1">
      <c r="A2594" s="686" t="s">
        <v>1377</v>
      </c>
      <c r="B2594" s="686" t="s">
        <v>858</v>
      </c>
      <c r="C2594" s="800" t="s">
        <v>858</v>
      </c>
      <c r="D2594" s="805" t="s">
        <v>236</v>
      </c>
      <c r="E2594" s="802" t="s">
        <v>814</v>
      </c>
      <c r="F2594" s="681" t="s">
        <v>1546</v>
      </c>
      <c r="G2594" s="682" t="s">
        <v>227</v>
      </c>
      <c r="H2594" s="682">
        <v>75</v>
      </c>
      <c r="I2594" s="682" t="s">
        <v>227</v>
      </c>
      <c r="J2594" s="682"/>
      <c r="K2594" s="682"/>
      <c r="L2594" s="683">
        <v>260</v>
      </c>
      <c r="M2594" s="684"/>
      <c r="N2594" s="758">
        <v>7</v>
      </c>
      <c r="O2594" s="991">
        <v>7</v>
      </c>
      <c r="P2594" s="991">
        <f t="shared" si="233"/>
        <v>0</v>
      </c>
      <c r="Q2594" s="759">
        <f t="shared" ref="Q2594:Q2610" si="242">L2594/1000*N2594*T2594</f>
        <v>14.8512</v>
      </c>
      <c r="R2594" s="873">
        <v>1020</v>
      </c>
      <c r="S2594" s="760">
        <f t="shared" ref="S2594" si="243">Q2594*R2594</f>
        <v>15148.224</v>
      </c>
      <c r="T2594" s="803">
        <v>8.16</v>
      </c>
      <c r="U2594" s="960"/>
      <c r="W2594" s="686"/>
    </row>
    <row r="2595" spans="1:23" ht="21" customHeight="1">
      <c r="A2595" s="686" t="s">
        <v>1265</v>
      </c>
      <c r="B2595" s="686" t="s">
        <v>858</v>
      </c>
      <c r="C2595" s="800" t="s">
        <v>858</v>
      </c>
      <c r="D2595" s="801" t="s">
        <v>236</v>
      </c>
      <c r="E2595" s="802" t="s">
        <v>814</v>
      </c>
      <c r="F2595" s="681" t="s">
        <v>384</v>
      </c>
      <c r="G2595" s="682" t="s">
        <v>227</v>
      </c>
      <c r="H2595" s="682">
        <v>50</v>
      </c>
      <c r="I2595" s="682" t="s">
        <v>227</v>
      </c>
      <c r="J2595" s="682"/>
      <c r="K2595" s="682"/>
      <c r="L2595" s="683">
        <v>260</v>
      </c>
      <c r="M2595" s="684"/>
      <c r="N2595" s="758">
        <v>7</v>
      </c>
      <c r="O2595" s="991">
        <v>7</v>
      </c>
      <c r="P2595" s="991">
        <f t="shared" si="233"/>
        <v>0</v>
      </c>
      <c r="Q2595" s="759">
        <f t="shared" si="242"/>
        <v>12.8492</v>
      </c>
      <c r="R2595" s="873">
        <v>1020</v>
      </c>
      <c r="S2595" s="760">
        <f t="shared" si="232"/>
        <v>13106.183999999999</v>
      </c>
      <c r="T2595" s="803">
        <v>7.06</v>
      </c>
      <c r="U2595" s="960"/>
      <c r="W2595" s="686"/>
    </row>
    <row r="2596" spans="1:23" ht="21" customHeight="1">
      <c r="A2596" s="686" t="s">
        <v>1293</v>
      </c>
      <c r="B2596" s="686" t="s">
        <v>858</v>
      </c>
      <c r="C2596" s="800" t="s">
        <v>858</v>
      </c>
      <c r="D2596" s="805" t="s">
        <v>236</v>
      </c>
      <c r="E2596" s="802" t="s">
        <v>814</v>
      </c>
      <c r="F2596" s="681" t="s">
        <v>1510</v>
      </c>
      <c r="G2596" s="682" t="s">
        <v>227</v>
      </c>
      <c r="H2596" s="682">
        <v>50</v>
      </c>
      <c r="I2596" s="682" t="s">
        <v>227</v>
      </c>
      <c r="J2596" s="682"/>
      <c r="K2596" s="682"/>
      <c r="L2596" s="683">
        <v>130</v>
      </c>
      <c r="M2596" s="684"/>
      <c r="N2596" s="758">
        <v>7</v>
      </c>
      <c r="O2596" s="991">
        <v>7</v>
      </c>
      <c r="P2596" s="991">
        <f t="shared" si="233"/>
        <v>0</v>
      </c>
      <c r="Q2596" s="759">
        <f t="shared" si="242"/>
        <v>3.2122999999999999</v>
      </c>
      <c r="R2596" s="873">
        <v>1020</v>
      </c>
      <c r="S2596" s="760">
        <f t="shared" si="232"/>
        <v>3276.5459999999998</v>
      </c>
      <c r="T2596" s="803">
        <v>3.53</v>
      </c>
      <c r="U2596" s="960"/>
      <c r="W2596" s="686"/>
    </row>
    <row r="2597" spans="1:23" ht="21" customHeight="1">
      <c r="A2597" s="686" t="s">
        <v>1377</v>
      </c>
      <c r="B2597" s="686" t="s">
        <v>858</v>
      </c>
      <c r="C2597" s="800" t="s">
        <v>858</v>
      </c>
      <c r="D2597" s="805" t="s">
        <v>236</v>
      </c>
      <c r="E2597" s="802" t="s">
        <v>814</v>
      </c>
      <c r="F2597" s="681">
        <v>16</v>
      </c>
      <c r="G2597" s="682"/>
      <c r="H2597" s="682">
        <v>65</v>
      </c>
      <c r="I2597" s="682"/>
      <c r="J2597" s="682"/>
      <c r="K2597" s="682"/>
      <c r="L2597" s="683">
        <v>50</v>
      </c>
      <c r="M2597" s="684"/>
      <c r="N2597" s="758">
        <v>14</v>
      </c>
      <c r="O2597" s="991">
        <v>14</v>
      </c>
      <c r="P2597" s="991">
        <f t="shared" si="233"/>
        <v>0</v>
      </c>
      <c r="Q2597" s="759">
        <f t="shared" si="242"/>
        <v>5.7120000000000006</v>
      </c>
      <c r="R2597" s="873">
        <v>1020</v>
      </c>
      <c r="S2597" s="760">
        <f t="shared" ref="S2597" si="244">Q2597*R2597</f>
        <v>5826.2400000000007</v>
      </c>
      <c r="T2597" s="803">
        <v>8.16</v>
      </c>
      <c r="U2597" s="960"/>
      <c r="W2597" s="686"/>
    </row>
    <row r="2598" spans="1:23" ht="21" customHeight="1">
      <c r="A2598" s="686" t="s">
        <v>1377</v>
      </c>
      <c r="B2598" s="686" t="s">
        <v>858</v>
      </c>
      <c r="C2598" s="800" t="s">
        <v>858</v>
      </c>
      <c r="D2598" s="805" t="s">
        <v>735</v>
      </c>
      <c r="E2598" s="802" t="s">
        <v>814</v>
      </c>
      <c r="F2598" s="681" t="s">
        <v>1546</v>
      </c>
      <c r="G2598" s="682" t="s">
        <v>227</v>
      </c>
      <c r="H2598" s="682">
        <v>65</v>
      </c>
      <c r="I2598" s="682" t="s">
        <v>227</v>
      </c>
      <c r="J2598" s="682"/>
      <c r="K2598" s="682"/>
      <c r="L2598" s="683">
        <v>290</v>
      </c>
      <c r="M2598" s="684"/>
      <c r="N2598" s="758">
        <v>5</v>
      </c>
      <c r="O2598" s="991">
        <v>5</v>
      </c>
      <c r="P2598" s="991">
        <f t="shared" si="233"/>
        <v>0</v>
      </c>
      <c r="Q2598" s="759">
        <f t="shared" si="242"/>
        <v>11.831999999999999</v>
      </c>
      <c r="R2598" s="873">
        <v>1020</v>
      </c>
      <c r="S2598" s="760">
        <f t="shared" si="232"/>
        <v>12068.64</v>
      </c>
      <c r="T2598" s="803">
        <v>8.16</v>
      </c>
      <c r="U2598" s="960"/>
      <c r="W2598" s="686"/>
    </row>
    <row r="2599" spans="1:23" ht="21" customHeight="1">
      <c r="A2599" s="686" t="s">
        <v>1265</v>
      </c>
      <c r="B2599" s="686" t="s">
        <v>858</v>
      </c>
      <c r="C2599" s="800" t="s">
        <v>858</v>
      </c>
      <c r="D2599" s="805" t="s">
        <v>735</v>
      </c>
      <c r="E2599" s="802" t="s">
        <v>814</v>
      </c>
      <c r="F2599" s="681" t="s">
        <v>384</v>
      </c>
      <c r="G2599" s="682" t="s">
        <v>227</v>
      </c>
      <c r="H2599" s="682">
        <v>50</v>
      </c>
      <c r="I2599" s="682" t="s">
        <v>227</v>
      </c>
      <c r="J2599" s="682"/>
      <c r="K2599" s="682"/>
      <c r="L2599" s="683">
        <v>290</v>
      </c>
      <c r="M2599" s="684"/>
      <c r="N2599" s="758">
        <v>5</v>
      </c>
      <c r="O2599" s="991">
        <v>5</v>
      </c>
      <c r="P2599" s="991">
        <f t="shared" si="233"/>
        <v>0</v>
      </c>
      <c r="Q2599" s="759">
        <f t="shared" si="242"/>
        <v>6.8294999999999995</v>
      </c>
      <c r="R2599" s="873">
        <v>1020</v>
      </c>
      <c r="S2599" s="760">
        <f t="shared" si="232"/>
        <v>6966.0899999999992</v>
      </c>
      <c r="T2599" s="803">
        <v>4.71</v>
      </c>
      <c r="U2599" s="960"/>
      <c r="W2599" s="686"/>
    </row>
    <row r="2600" spans="1:23" ht="21" customHeight="1">
      <c r="A2600" s="686" t="s">
        <v>1293</v>
      </c>
      <c r="B2600" s="686" t="s">
        <v>858</v>
      </c>
      <c r="C2600" s="800" t="s">
        <v>858</v>
      </c>
      <c r="D2600" s="805" t="s">
        <v>735</v>
      </c>
      <c r="E2600" s="802" t="s">
        <v>814</v>
      </c>
      <c r="F2600" s="681" t="s">
        <v>1510</v>
      </c>
      <c r="G2600" s="682" t="s">
        <v>227</v>
      </c>
      <c r="H2600" s="682">
        <v>50</v>
      </c>
      <c r="I2600" s="682" t="s">
        <v>227</v>
      </c>
      <c r="J2600" s="682"/>
      <c r="K2600" s="682"/>
      <c r="L2600" s="683">
        <v>150</v>
      </c>
      <c r="M2600" s="684"/>
      <c r="N2600" s="758">
        <v>5</v>
      </c>
      <c r="O2600" s="991">
        <v>5</v>
      </c>
      <c r="P2600" s="991">
        <f t="shared" si="233"/>
        <v>0</v>
      </c>
      <c r="Q2600" s="759">
        <f t="shared" si="242"/>
        <v>2.6475</v>
      </c>
      <c r="R2600" s="873">
        <v>1020</v>
      </c>
      <c r="S2600" s="760">
        <f t="shared" si="232"/>
        <v>2700.45</v>
      </c>
      <c r="T2600" s="803">
        <v>3.53</v>
      </c>
      <c r="U2600" s="960"/>
      <c r="W2600" s="686"/>
    </row>
    <row r="2601" spans="1:23" ht="21" customHeight="1">
      <c r="A2601" s="686" t="s">
        <v>1377</v>
      </c>
      <c r="B2601" s="686" t="s">
        <v>858</v>
      </c>
      <c r="C2601" s="800" t="s">
        <v>858</v>
      </c>
      <c r="D2601" s="805" t="s">
        <v>735</v>
      </c>
      <c r="E2601" s="802" t="s">
        <v>814</v>
      </c>
      <c r="F2601" s="681">
        <v>16</v>
      </c>
      <c r="G2601" s="682"/>
      <c r="H2601" s="682">
        <v>65</v>
      </c>
      <c r="I2601" s="682"/>
      <c r="J2601" s="682"/>
      <c r="K2601" s="682"/>
      <c r="L2601" s="683">
        <v>50</v>
      </c>
      <c r="M2601" s="684"/>
      <c r="N2601" s="758">
        <f>N2598*3</f>
        <v>15</v>
      </c>
      <c r="O2601" s="991">
        <v>15</v>
      </c>
      <c r="P2601" s="991">
        <f t="shared" si="233"/>
        <v>0</v>
      </c>
      <c r="Q2601" s="759">
        <f t="shared" si="242"/>
        <v>6.12</v>
      </c>
      <c r="R2601" s="873">
        <v>1020</v>
      </c>
      <c r="S2601" s="760">
        <f t="shared" si="232"/>
        <v>6242.4000000000005</v>
      </c>
      <c r="T2601" s="803">
        <v>8.16</v>
      </c>
      <c r="U2601" s="960"/>
      <c r="W2601" s="686"/>
    </row>
    <row r="2602" spans="1:23" ht="21" customHeight="1">
      <c r="A2602" s="686" t="s">
        <v>1377</v>
      </c>
      <c r="B2602" s="686" t="s">
        <v>858</v>
      </c>
      <c r="C2602" s="800" t="s">
        <v>858</v>
      </c>
      <c r="D2602" s="805" t="s">
        <v>1547</v>
      </c>
      <c r="E2602" s="802" t="s">
        <v>814</v>
      </c>
      <c r="F2602" s="681" t="s">
        <v>1546</v>
      </c>
      <c r="G2602" s="682" t="s">
        <v>227</v>
      </c>
      <c r="H2602" s="682">
        <v>65</v>
      </c>
      <c r="I2602" s="682" t="s">
        <v>227</v>
      </c>
      <c r="J2602" s="682"/>
      <c r="K2602" s="682"/>
      <c r="L2602" s="683">
        <v>390</v>
      </c>
      <c r="M2602" s="684"/>
      <c r="N2602" s="758">
        <v>5</v>
      </c>
      <c r="O2602" s="991">
        <v>5</v>
      </c>
      <c r="P2602" s="991">
        <f t="shared" si="233"/>
        <v>0</v>
      </c>
      <c r="Q2602" s="759">
        <f t="shared" si="242"/>
        <v>15.912000000000003</v>
      </c>
      <c r="R2602" s="873">
        <v>1020</v>
      </c>
      <c r="S2602" s="760">
        <f t="shared" ref="S2602:S2603" si="245">Q2602*R2602</f>
        <v>16230.240000000003</v>
      </c>
      <c r="T2602" s="803">
        <v>8.16</v>
      </c>
      <c r="U2602" s="960"/>
      <c r="W2602" s="686"/>
    </row>
    <row r="2603" spans="1:23" ht="21" customHeight="1">
      <c r="A2603" s="686" t="s">
        <v>1265</v>
      </c>
      <c r="B2603" s="686" t="s">
        <v>858</v>
      </c>
      <c r="C2603" s="800" t="s">
        <v>858</v>
      </c>
      <c r="D2603" s="805" t="s">
        <v>1547</v>
      </c>
      <c r="E2603" s="802" t="s">
        <v>814</v>
      </c>
      <c r="F2603" s="681" t="s">
        <v>384</v>
      </c>
      <c r="G2603" s="682" t="s">
        <v>227</v>
      </c>
      <c r="H2603" s="682">
        <v>50</v>
      </c>
      <c r="I2603" s="682" t="s">
        <v>227</v>
      </c>
      <c r="J2603" s="682"/>
      <c r="K2603" s="682"/>
      <c r="L2603" s="683">
        <v>290</v>
      </c>
      <c r="M2603" s="684"/>
      <c r="N2603" s="758">
        <v>5</v>
      </c>
      <c r="O2603" s="991">
        <v>5</v>
      </c>
      <c r="P2603" s="991">
        <f t="shared" si="233"/>
        <v>0</v>
      </c>
      <c r="Q2603" s="759">
        <f t="shared" si="242"/>
        <v>6.8294999999999995</v>
      </c>
      <c r="R2603" s="873">
        <v>1020</v>
      </c>
      <c r="S2603" s="760">
        <f t="shared" si="245"/>
        <v>6966.0899999999992</v>
      </c>
      <c r="T2603" s="803">
        <v>4.71</v>
      </c>
      <c r="U2603" s="960"/>
      <c r="W2603" s="686"/>
    </row>
    <row r="2604" spans="1:23" ht="21" customHeight="1">
      <c r="A2604" s="686" t="s">
        <v>1293</v>
      </c>
      <c r="B2604" s="686" t="s">
        <v>858</v>
      </c>
      <c r="C2604" s="800" t="s">
        <v>858</v>
      </c>
      <c r="D2604" s="805" t="s">
        <v>1547</v>
      </c>
      <c r="E2604" s="802" t="s">
        <v>814</v>
      </c>
      <c r="F2604" s="681" t="s">
        <v>1510</v>
      </c>
      <c r="G2604" s="682" t="s">
        <v>227</v>
      </c>
      <c r="H2604" s="682">
        <v>50</v>
      </c>
      <c r="I2604" s="682" t="s">
        <v>227</v>
      </c>
      <c r="J2604" s="682"/>
      <c r="K2604" s="682"/>
      <c r="L2604" s="683">
        <v>150</v>
      </c>
      <c r="M2604" s="684"/>
      <c r="N2604" s="758">
        <v>5</v>
      </c>
      <c r="O2604" s="991">
        <v>5</v>
      </c>
      <c r="P2604" s="991">
        <f t="shared" si="233"/>
        <v>0</v>
      </c>
      <c r="Q2604" s="759">
        <f t="shared" si="242"/>
        <v>6.6225000000000005</v>
      </c>
      <c r="R2604" s="873">
        <v>1020</v>
      </c>
      <c r="S2604" s="760">
        <f t="shared" si="232"/>
        <v>6754.9500000000007</v>
      </c>
      <c r="T2604" s="803">
        <v>8.83</v>
      </c>
      <c r="U2604" s="960"/>
      <c r="W2604" s="686"/>
    </row>
    <row r="2605" spans="1:23" ht="21" customHeight="1">
      <c r="A2605" s="686" t="s">
        <v>1377</v>
      </c>
      <c r="B2605" s="686" t="s">
        <v>858</v>
      </c>
      <c r="C2605" s="800" t="s">
        <v>858</v>
      </c>
      <c r="D2605" s="805" t="s">
        <v>1547</v>
      </c>
      <c r="E2605" s="802" t="s">
        <v>814</v>
      </c>
      <c r="F2605" s="681">
        <v>16</v>
      </c>
      <c r="G2605" s="682"/>
      <c r="H2605" s="682">
        <v>65</v>
      </c>
      <c r="I2605" s="682"/>
      <c r="J2605" s="682"/>
      <c r="K2605" s="682"/>
      <c r="L2605" s="683">
        <v>50</v>
      </c>
      <c r="M2605" s="684"/>
      <c r="N2605" s="758">
        <f>N2602*3</f>
        <v>15</v>
      </c>
      <c r="O2605" s="991">
        <v>15</v>
      </c>
      <c r="P2605" s="991">
        <f t="shared" si="233"/>
        <v>0</v>
      </c>
      <c r="Q2605" s="759">
        <f t="shared" si="242"/>
        <v>6.12</v>
      </c>
      <c r="R2605" s="873">
        <v>1020</v>
      </c>
      <c r="S2605" s="760">
        <f t="shared" ref="S2605:S2606" si="246">Q2605*R2605</f>
        <v>6242.4000000000005</v>
      </c>
      <c r="T2605" s="803">
        <v>8.16</v>
      </c>
      <c r="U2605" s="960"/>
      <c r="W2605" s="686"/>
    </row>
    <row r="2606" spans="1:23" ht="21" customHeight="1">
      <c r="A2606" s="686" t="s">
        <v>1293</v>
      </c>
      <c r="B2606" s="686" t="s">
        <v>858</v>
      </c>
      <c r="C2606" s="800" t="s">
        <v>858</v>
      </c>
      <c r="D2606" s="805" t="s">
        <v>736</v>
      </c>
      <c r="E2606" s="802" t="s">
        <v>814</v>
      </c>
      <c r="F2606" s="681" t="s">
        <v>1510</v>
      </c>
      <c r="G2606" s="682" t="s">
        <v>227</v>
      </c>
      <c r="H2606" s="682">
        <v>125</v>
      </c>
      <c r="I2606" s="682" t="s">
        <v>227</v>
      </c>
      <c r="J2606" s="682"/>
      <c r="K2606" s="682"/>
      <c r="L2606" s="683">
        <v>25</v>
      </c>
      <c r="M2606" s="684"/>
      <c r="N2606" s="758">
        <v>2</v>
      </c>
      <c r="O2606" s="991">
        <v>2</v>
      </c>
      <c r="P2606" s="991">
        <f t="shared" si="233"/>
        <v>0</v>
      </c>
      <c r="Q2606" s="759">
        <f t="shared" si="242"/>
        <v>0.4415</v>
      </c>
      <c r="R2606" s="873">
        <v>1020</v>
      </c>
      <c r="S2606" s="760">
        <f t="shared" si="246"/>
        <v>450.33</v>
      </c>
      <c r="T2606" s="803">
        <v>8.83</v>
      </c>
      <c r="U2606" s="960"/>
      <c r="W2606" s="686"/>
    </row>
    <row r="2607" spans="1:23" ht="21" customHeight="1">
      <c r="A2607" s="686" t="s">
        <v>1377</v>
      </c>
      <c r="B2607" s="686" t="s">
        <v>858</v>
      </c>
      <c r="C2607" s="800" t="s">
        <v>858</v>
      </c>
      <c r="D2607" s="805" t="s">
        <v>736</v>
      </c>
      <c r="E2607" s="802" t="s">
        <v>814</v>
      </c>
      <c r="F2607" s="681">
        <v>16</v>
      </c>
      <c r="G2607" s="682"/>
      <c r="H2607" s="682">
        <v>65</v>
      </c>
      <c r="I2607" s="682"/>
      <c r="J2607" s="682"/>
      <c r="K2607" s="682"/>
      <c r="L2607" s="683">
        <v>170</v>
      </c>
      <c r="M2607" s="684"/>
      <c r="N2607" s="758">
        <v>1</v>
      </c>
      <c r="O2607" s="991">
        <v>1</v>
      </c>
      <c r="P2607" s="991">
        <f t="shared" si="233"/>
        <v>0</v>
      </c>
      <c r="Q2607" s="759">
        <f t="shared" si="242"/>
        <v>1.3872000000000002</v>
      </c>
      <c r="R2607" s="873">
        <v>1020</v>
      </c>
      <c r="S2607" s="760">
        <f t="shared" si="232"/>
        <v>1414.9440000000002</v>
      </c>
      <c r="T2607" s="803">
        <v>8.16</v>
      </c>
      <c r="U2607" s="960"/>
      <c r="W2607" s="686"/>
    </row>
    <row r="2608" spans="1:23" ht="21" customHeight="1">
      <c r="A2608" s="686" t="s">
        <v>1265</v>
      </c>
      <c r="B2608" s="686" t="s">
        <v>858</v>
      </c>
      <c r="C2608" s="800" t="s">
        <v>858</v>
      </c>
      <c r="D2608" s="801" t="s">
        <v>1592</v>
      </c>
      <c r="E2608" s="802" t="s">
        <v>814</v>
      </c>
      <c r="F2608" s="681" t="s">
        <v>384</v>
      </c>
      <c r="G2608" s="682" t="s">
        <v>227</v>
      </c>
      <c r="H2608" s="682">
        <v>125</v>
      </c>
      <c r="I2608" s="682" t="s">
        <v>227</v>
      </c>
      <c r="J2608" s="682"/>
      <c r="K2608" s="682"/>
      <c r="L2608" s="683">
        <v>150</v>
      </c>
      <c r="M2608" s="684"/>
      <c r="N2608" s="758">
        <v>12</v>
      </c>
      <c r="O2608" s="991">
        <v>12</v>
      </c>
      <c r="P2608" s="991">
        <f t="shared" si="233"/>
        <v>0</v>
      </c>
      <c r="Q2608" s="759">
        <f t="shared" si="242"/>
        <v>21.24</v>
      </c>
      <c r="R2608" s="873">
        <v>1020</v>
      </c>
      <c r="S2608" s="760">
        <f t="shared" si="232"/>
        <v>21664.799999999999</v>
      </c>
      <c r="T2608" s="803">
        <v>11.8</v>
      </c>
      <c r="U2608" s="960"/>
      <c r="W2608" s="686"/>
    </row>
    <row r="2609" spans="1:23" ht="21" customHeight="1">
      <c r="A2609" s="686" t="s">
        <v>1269</v>
      </c>
      <c r="B2609" s="686" t="s">
        <v>858</v>
      </c>
      <c r="C2609" s="800" t="s">
        <v>858</v>
      </c>
      <c r="D2609" s="801" t="s">
        <v>737</v>
      </c>
      <c r="E2609" s="802" t="s">
        <v>770</v>
      </c>
      <c r="F2609" s="681">
        <v>6</v>
      </c>
      <c r="G2609" s="682" t="s">
        <v>227</v>
      </c>
      <c r="H2609" s="682">
        <v>50</v>
      </c>
      <c r="I2609" s="682" t="s">
        <v>227</v>
      </c>
      <c r="J2609" s="682">
        <v>50</v>
      </c>
      <c r="K2609" s="682" t="s">
        <v>227</v>
      </c>
      <c r="L2609" s="683">
        <v>200</v>
      </c>
      <c r="M2609" s="684"/>
      <c r="N2609" s="758">
        <v>6</v>
      </c>
      <c r="O2609" s="991">
        <v>6</v>
      </c>
      <c r="P2609" s="991">
        <f t="shared" si="233"/>
        <v>0</v>
      </c>
      <c r="Q2609" s="759">
        <f t="shared" si="242"/>
        <v>5.3160000000000007</v>
      </c>
      <c r="R2609" s="873">
        <v>1040</v>
      </c>
      <c r="S2609" s="760">
        <f t="shared" si="232"/>
        <v>5528.64</v>
      </c>
      <c r="T2609" s="803">
        <v>4.43</v>
      </c>
      <c r="U2609" s="960"/>
      <c r="W2609" s="686"/>
    </row>
    <row r="2610" spans="1:23" ht="21" customHeight="1">
      <c r="A2610" s="686" t="s">
        <v>1269</v>
      </c>
      <c r="B2610" s="686" t="s">
        <v>858</v>
      </c>
      <c r="C2610" s="800" t="s">
        <v>858</v>
      </c>
      <c r="D2610" s="801" t="s">
        <v>738</v>
      </c>
      <c r="E2610" s="802" t="s">
        <v>770</v>
      </c>
      <c r="F2610" s="681">
        <v>6</v>
      </c>
      <c r="G2610" s="682" t="s">
        <v>227</v>
      </c>
      <c r="H2610" s="682">
        <v>50</v>
      </c>
      <c r="I2610" s="682" t="s">
        <v>227</v>
      </c>
      <c r="J2610" s="682">
        <v>50</v>
      </c>
      <c r="K2610" s="682" t="s">
        <v>227</v>
      </c>
      <c r="L2610" s="683">
        <v>160</v>
      </c>
      <c r="M2610" s="684"/>
      <c r="N2610" s="758">
        <v>3</v>
      </c>
      <c r="O2610" s="991">
        <v>3</v>
      </c>
      <c r="P2610" s="991">
        <f t="shared" si="233"/>
        <v>0</v>
      </c>
      <c r="Q2610" s="759">
        <f t="shared" si="242"/>
        <v>2.1263999999999998</v>
      </c>
      <c r="R2610" s="873">
        <v>1040</v>
      </c>
      <c r="S2610" s="760">
        <f t="shared" si="232"/>
        <v>2211.4559999999997</v>
      </c>
      <c r="T2610" s="803">
        <v>4.43</v>
      </c>
      <c r="U2610" s="960"/>
      <c r="W2610" s="686"/>
    </row>
    <row r="2611" spans="1:23" ht="21" customHeight="1">
      <c r="B2611" s="686" t="s">
        <v>858</v>
      </c>
      <c r="C2611" s="800" t="s">
        <v>858</v>
      </c>
      <c r="D2611" s="801" t="s">
        <v>1593</v>
      </c>
      <c r="E2611" s="802" t="s">
        <v>817</v>
      </c>
      <c r="F2611" s="681">
        <v>125</v>
      </c>
      <c r="G2611" s="682" t="s">
        <v>227</v>
      </c>
      <c r="H2611" s="682">
        <v>65</v>
      </c>
      <c r="I2611" s="682" t="s">
        <v>227</v>
      </c>
      <c r="J2611" s="682"/>
      <c r="K2611" s="682"/>
      <c r="L2611" s="683">
        <v>338</v>
      </c>
      <c r="M2611" s="684"/>
      <c r="N2611" s="758">
        <v>4</v>
      </c>
      <c r="O2611" s="991">
        <v>3</v>
      </c>
      <c r="P2611" s="991">
        <f t="shared" si="233"/>
        <v>1</v>
      </c>
      <c r="Q2611" s="759"/>
      <c r="R2611" s="873">
        <v>4665</v>
      </c>
      <c r="S2611" s="760">
        <f>N2611*R2611</f>
        <v>18660</v>
      </c>
      <c r="T2611" s="803"/>
      <c r="U2611" s="960"/>
      <c r="W2611" s="686"/>
    </row>
    <row r="2612" spans="1:23" ht="21" customHeight="1">
      <c r="B2612" s="686" t="s">
        <v>858</v>
      </c>
      <c r="C2612" s="800" t="s">
        <v>858</v>
      </c>
      <c r="D2612" s="801" t="s">
        <v>1593</v>
      </c>
      <c r="E2612" s="802" t="s">
        <v>817</v>
      </c>
      <c r="F2612" s="681">
        <v>125</v>
      </c>
      <c r="G2612" s="682" t="s">
        <v>227</v>
      </c>
      <c r="H2612" s="682">
        <v>65</v>
      </c>
      <c r="I2612" s="682" t="s">
        <v>227</v>
      </c>
      <c r="J2612" s="682"/>
      <c r="K2612" s="682"/>
      <c r="L2612" s="683">
        <v>438</v>
      </c>
      <c r="M2612" s="684"/>
      <c r="N2612" s="758">
        <v>4</v>
      </c>
      <c r="O2612" s="991">
        <v>3</v>
      </c>
      <c r="P2612" s="991">
        <f t="shared" si="233"/>
        <v>1</v>
      </c>
      <c r="Q2612" s="759"/>
      <c r="R2612" s="873">
        <v>6045</v>
      </c>
      <c r="S2612" s="760">
        <f>N2612*R2612</f>
        <v>24180</v>
      </c>
      <c r="T2612" s="803"/>
      <c r="U2612" s="960"/>
      <c r="W2612" s="686"/>
    </row>
    <row r="2613" spans="1:23" ht="21" customHeight="1">
      <c r="A2613" s="686" t="s">
        <v>1286</v>
      </c>
      <c r="B2613" s="686" t="s">
        <v>858</v>
      </c>
      <c r="C2613" s="800" t="s">
        <v>858</v>
      </c>
      <c r="D2613" s="801" t="s">
        <v>1594</v>
      </c>
      <c r="E2613" s="802" t="s">
        <v>795</v>
      </c>
      <c r="F2613" s="681">
        <v>12</v>
      </c>
      <c r="G2613" s="682" t="s">
        <v>227</v>
      </c>
      <c r="H2613" s="682">
        <v>440</v>
      </c>
      <c r="I2613" s="682" t="s">
        <v>227</v>
      </c>
      <c r="J2613" s="682"/>
      <c r="K2613" s="682"/>
      <c r="L2613" s="683">
        <v>320</v>
      </c>
      <c r="M2613" s="684"/>
      <c r="N2613" s="758">
        <v>2</v>
      </c>
      <c r="O2613" s="991">
        <v>2</v>
      </c>
      <c r="P2613" s="991">
        <f t="shared" si="233"/>
        <v>0</v>
      </c>
      <c r="Q2613" s="759">
        <f t="shared" ref="Q2613:Q2632" si="247">F2613*H2613*L2613*0.00000785*N2613</f>
        <v>26.526719999999997</v>
      </c>
      <c r="R2613" s="873">
        <v>1079</v>
      </c>
      <c r="S2613" s="760">
        <f t="shared" si="232"/>
        <v>28622.330879999998</v>
      </c>
      <c r="T2613" s="804"/>
      <c r="U2613" s="960"/>
      <c r="W2613" s="686"/>
    </row>
    <row r="2614" spans="1:23" ht="21" customHeight="1">
      <c r="A2614" s="686" t="s">
        <v>1302</v>
      </c>
      <c r="B2614" s="686" t="s">
        <v>858</v>
      </c>
      <c r="C2614" s="800" t="s">
        <v>858</v>
      </c>
      <c r="D2614" s="801" t="s">
        <v>1594</v>
      </c>
      <c r="E2614" s="802" t="s">
        <v>795</v>
      </c>
      <c r="F2614" s="681">
        <v>9</v>
      </c>
      <c r="G2614" s="682" t="s">
        <v>227</v>
      </c>
      <c r="H2614" s="682">
        <v>420</v>
      </c>
      <c r="I2614" s="682" t="s">
        <v>227</v>
      </c>
      <c r="J2614" s="682"/>
      <c r="K2614" s="682"/>
      <c r="L2614" s="683">
        <v>325</v>
      </c>
      <c r="M2614" s="684"/>
      <c r="N2614" s="758">
        <v>1</v>
      </c>
      <c r="O2614" s="991">
        <v>1</v>
      </c>
      <c r="P2614" s="991">
        <f t="shared" si="233"/>
        <v>0</v>
      </c>
      <c r="Q2614" s="759">
        <f t="shared" si="247"/>
        <v>9.6437249999999999</v>
      </c>
      <c r="R2614" s="873">
        <v>960</v>
      </c>
      <c r="S2614" s="760">
        <f t="shared" si="232"/>
        <v>9257.9760000000006</v>
      </c>
      <c r="T2614" s="804"/>
      <c r="U2614" s="960"/>
      <c r="W2614" s="686"/>
    </row>
    <row r="2615" spans="1:23" ht="21" customHeight="1">
      <c r="A2615" s="686" t="s">
        <v>1221</v>
      </c>
      <c r="B2615" s="686" t="s">
        <v>858</v>
      </c>
      <c r="C2615" s="800" t="s">
        <v>858</v>
      </c>
      <c r="D2615" s="801" t="s">
        <v>1594</v>
      </c>
      <c r="E2615" s="802" t="s">
        <v>795</v>
      </c>
      <c r="F2615" s="681">
        <v>6</v>
      </c>
      <c r="G2615" s="682" t="s">
        <v>227</v>
      </c>
      <c r="H2615" s="682">
        <v>420</v>
      </c>
      <c r="I2615" s="682" t="s">
        <v>227</v>
      </c>
      <c r="J2615" s="682"/>
      <c r="K2615" s="682"/>
      <c r="L2615" s="683">
        <v>325</v>
      </c>
      <c r="M2615" s="684"/>
      <c r="N2615" s="758">
        <v>1</v>
      </c>
      <c r="O2615" s="991">
        <v>1</v>
      </c>
      <c r="P2615" s="991">
        <f t="shared" si="233"/>
        <v>0</v>
      </c>
      <c r="Q2615" s="759">
        <f t="shared" si="247"/>
        <v>6.4291499999999999</v>
      </c>
      <c r="R2615" s="873">
        <v>939</v>
      </c>
      <c r="S2615" s="760">
        <f t="shared" si="232"/>
        <v>6036.9718499999999</v>
      </c>
      <c r="T2615" s="804"/>
      <c r="U2615" s="960"/>
      <c r="W2615" s="686"/>
    </row>
    <row r="2616" spans="1:23" ht="21" customHeight="1">
      <c r="A2616" s="686" t="s">
        <v>1302</v>
      </c>
      <c r="B2616" s="686" t="s">
        <v>858</v>
      </c>
      <c r="C2616" s="800" t="s">
        <v>858</v>
      </c>
      <c r="D2616" s="801" t="s">
        <v>1594</v>
      </c>
      <c r="E2616" s="802" t="s">
        <v>795</v>
      </c>
      <c r="F2616" s="681">
        <v>9</v>
      </c>
      <c r="G2616" s="682" t="s">
        <v>227</v>
      </c>
      <c r="H2616" s="682">
        <v>300</v>
      </c>
      <c r="I2616" s="682" t="s">
        <v>227</v>
      </c>
      <c r="J2616" s="682"/>
      <c r="K2616" s="682"/>
      <c r="L2616" s="683">
        <v>350</v>
      </c>
      <c r="M2616" s="684"/>
      <c r="N2616" s="758">
        <v>1</v>
      </c>
      <c r="O2616" s="991">
        <v>1</v>
      </c>
      <c r="P2616" s="991">
        <f t="shared" si="233"/>
        <v>0</v>
      </c>
      <c r="Q2616" s="759">
        <f t="shared" si="247"/>
        <v>7.4182499999999996</v>
      </c>
      <c r="R2616" s="873">
        <v>960</v>
      </c>
      <c r="S2616" s="760">
        <f t="shared" si="232"/>
        <v>7121.5199999999995</v>
      </c>
      <c r="T2616" s="804"/>
      <c r="U2616" s="960"/>
      <c r="W2616" s="686"/>
    </row>
    <row r="2617" spans="1:23" ht="21" customHeight="1">
      <c r="A2617" s="686" t="s">
        <v>1286</v>
      </c>
      <c r="B2617" s="686" t="s">
        <v>858</v>
      </c>
      <c r="C2617" s="800" t="s">
        <v>858</v>
      </c>
      <c r="D2617" s="801" t="s">
        <v>1594</v>
      </c>
      <c r="E2617" s="802" t="s">
        <v>795</v>
      </c>
      <c r="F2617" s="681">
        <v>12</v>
      </c>
      <c r="G2617" s="682" t="s">
        <v>227</v>
      </c>
      <c r="H2617" s="682">
        <v>135</v>
      </c>
      <c r="I2617" s="682" t="s">
        <v>227</v>
      </c>
      <c r="J2617" s="682"/>
      <c r="K2617" s="682"/>
      <c r="L2617" s="683">
        <v>320</v>
      </c>
      <c r="M2617" s="684"/>
      <c r="N2617" s="758">
        <v>1</v>
      </c>
      <c r="O2617" s="991">
        <v>1</v>
      </c>
      <c r="P2617" s="991">
        <f t="shared" si="233"/>
        <v>0</v>
      </c>
      <c r="Q2617" s="759">
        <f t="shared" si="247"/>
        <v>4.0694399999999993</v>
      </c>
      <c r="R2617" s="873">
        <v>1079</v>
      </c>
      <c r="S2617" s="760">
        <f t="shared" si="232"/>
        <v>4390.9257599999992</v>
      </c>
      <c r="T2617" s="804"/>
      <c r="U2617" s="960"/>
      <c r="W2617" s="686"/>
    </row>
    <row r="2618" spans="1:23" ht="21" customHeight="1">
      <c r="A2618" s="686" t="s">
        <v>1302</v>
      </c>
      <c r="B2618" s="686" t="s">
        <v>858</v>
      </c>
      <c r="C2618" s="800" t="s">
        <v>858</v>
      </c>
      <c r="D2618" s="801" t="s">
        <v>1594</v>
      </c>
      <c r="E2618" s="802" t="s">
        <v>795</v>
      </c>
      <c r="F2618" s="681">
        <v>9</v>
      </c>
      <c r="G2618" s="682" t="s">
        <v>227</v>
      </c>
      <c r="H2618" s="682">
        <v>155</v>
      </c>
      <c r="I2618" s="682" t="s">
        <v>227</v>
      </c>
      <c r="J2618" s="682"/>
      <c r="K2618" s="682"/>
      <c r="L2618" s="683">
        <v>320</v>
      </c>
      <c r="M2618" s="684"/>
      <c r="N2618" s="758">
        <v>1</v>
      </c>
      <c r="O2618" s="991">
        <v>1</v>
      </c>
      <c r="P2618" s="991">
        <f t="shared" si="233"/>
        <v>0</v>
      </c>
      <c r="Q2618" s="759">
        <f t="shared" si="247"/>
        <v>3.5042399999999998</v>
      </c>
      <c r="R2618" s="873">
        <v>960</v>
      </c>
      <c r="S2618" s="760">
        <f t="shared" ref="S2618:S2619" si="248">Q2618*R2618</f>
        <v>3364.0703999999996</v>
      </c>
      <c r="T2618" s="804"/>
      <c r="U2618" s="960"/>
      <c r="W2618" s="686"/>
    </row>
    <row r="2619" spans="1:23" ht="21" customHeight="1">
      <c r="A2619" s="686" t="s">
        <v>1302</v>
      </c>
      <c r="B2619" s="686" t="s">
        <v>858</v>
      </c>
      <c r="C2619" s="800" t="s">
        <v>858</v>
      </c>
      <c r="D2619" s="801" t="s">
        <v>1594</v>
      </c>
      <c r="E2619" s="802" t="s">
        <v>795</v>
      </c>
      <c r="F2619" s="681">
        <v>9</v>
      </c>
      <c r="G2619" s="682" t="s">
        <v>227</v>
      </c>
      <c r="H2619" s="682">
        <v>90</v>
      </c>
      <c r="I2619" s="682" t="s">
        <v>227</v>
      </c>
      <c r="J2619" s="682"/>
      <c r="K2619" s="682"/>
      <c r="L2619" s="683">
        <v>160</v>
      </c>
      <c r="M2619" s="684"/>
      <c r="N2619" s="758">
        <v>2</v>
      </c>
      <c r="O2619" s="991">
        <v>2</v>
      </c>
      <c r="P2619" s="991">
        <f t="shared" si="233"/>
        <v>0</v>
      </c>
      <c r="Q2619" s="759">
        <f t="shared" si="247"/>
        <v>2.0347199999999996</v>
      </c>
      <c r="R2619" s="873">
        <v>960</v>
      </c>
      <c r="S2619" s="760">
        <f t="shared" si="248"/>
        <v>1953.3311999999996</v>
      </c>
      <c r="T2619" s="804"/>
      <c r="U2619" s="960"/>
      <c r="W2619" s="686"/>
    </row>
    <row r="2620" spans="1:23" ht="21" customHeight="1">
      <c r="A2620" s="686" t="s">
        <v>1221</v>
      </c>
      <c r="B2620" s="686" t="s">
        <v>858</v>
      </c>
      <c r="C2620" s="800" t="s">
        <v>858</v>
      </c>
      <c r="D2620" s="801" t="s">
        <v>1594</v>
      </c>
      <c r="E2620" s="802" t="s">
        <v>795</v>
      </c>
      <c r="F2620" s="681">
        <v>6</v>
      </c>
      <c r="G2620" s="682" t="s">
        <v>227</v>
      </c>
      <c r="H2620" s="682">
        <v>90</v>
      </c>
      <c r="I2620" s="682" t="s">
        <v>227</v>
      </c>
      <c r="J2620" s="682"/>
      <c r="K2620" s="682"/>
      <c r="L2620" s="683">
        <v>180</v>
      </c>
      <c r="M2620" s="684"/>
      <c r="N2620" s="758">
        <v>2</v>
      </c>
      <c r="O2620" s="991">
        <v>2</v>
      </c>
      <c r="P2620" s="991">
        <f t="shared" si="233"/>
        <v>0</v>
      </c>
      <c r="Q2620" s="759">
        <f t="shared" si="247"/>
        <v>1.5260399999999998</v>
      </c>
      <c r="R2620" s="873">
        <v>939</v>
      </c>
      <c r="S2620" s="760">
        <f t="shared" si="232"/>
        <v>1432.9515599999997</v>
      </c>
      <c r="T2620" s="804"/>
      <c r="U2620" s="960"/>
      <c r="W2620" s="686"/>
    </row>
    <row r="2621" spans="1:23" ht="21" customHeight="1">
      <c r="A2621" s="686" t="s">
        <v>1221</v>
      </c>
      <c r="B2621" s="686" t="s">
        <v>858</v>
      </c>
      <c r="C2621" s="800" t="s">
        <v>858</v>
      </c>
      <c r="D2621" s="801" t="s">
        <v>1594</v>
      </c>
      <c r="E2621" s="802" t="s">
        <v>795</v>
      </c>
      <c r="F2621" s="681">
        <v>6</v>
      </c>
      <c r="G2621" s="682" t="s">
        <v>227</v>
      </c>
      <c r="H2621" s="682">
        <v>300</v>
      </c>
      <c r="I2621" s="682" t="s">
        <v>227</v>
      </c>
      <c r="J2621" s="682"/>
      <c r="K2621" s="682"/>
      <c r="L2621" s="683">
        <v>330</v>
      </c>
      <c r="M2621" s="684"/>
      <c r="N2621" s="758">
        <v>2</v>
      </c>
      <c r="O2621" s="991">
        <v>2</v>
      </c>
      <c r="P2621" s="991">
        <f t="shared" si="233"/>
        <v>0</v>
      </c>
      <c r="Q2621" s="759">
        <f t="shared" si="247"/>
        <v>9.3257999999999992</v>
      </c>
      <c r="R2621" s="873">
        <v>939</v>
      </c>
      <c r="S2621" s="760">
        <f t="shared" si="232"/>
        <v>8756.9261999999999</v>
      </c>
      <c r="T2621" s="804"/>
      <c r="U2621" s="960"/>
      <c r="W2621" s="686"/>
    </row>
    <row r="2622" spans="1:23" ht="21" customHeight="1">
      <c r="A2622" s="686" t="s">
        <v>1221</v>
      </c>
      <c r="B2622" s="686" t="s">
        <v>858</v>
      </c>
      <c r="C2622" s="800" t="s">
        <v>858</v>
      </c>
      <c r="D2622" s="801" t="s">
        <v>1594</v>
      </c>
      <c r="E2622" s="802" t="s">
        <v>795</v>
      </c>
      <c r="F2622" s="681">
        <v>6</v>
      </c>
      <c r="G2622" s="682" t="s">
        <v>227</v>
      </c>
      <c r="H2622" s="682">
        <v>140</v>
      </c>
      <c r="I2622" s="682" t="s">
        <v>227</v>
      </c>
      <c r="J2622" s="682"/>
      <c r="K2622" s="682"/>
      <c r="L2622" s="683">
        <v>340</v>
      </c>
      <c r="M2622" s="684"/>
      <c r="N2622" s="758">
        <v>1</v>
      </c>
      <c r="O2622" s="991">
        <v>1</v>
      </c>
      <c r="P2622" s="991">
        <f t="shared" si="233"/>
        <v>0</v>
      </c>
      <c r="Q2622" s="759">
        <f t="shared" si="247"/>
        <v>2.2419599999999997</v>
      </c>
      <c r="R2622" s="873">
        <v>939</v>
      </c>
      <c r="S2622" s="760">
        <f t="shared" si="232"/>
        <v>2105.2004399999996</v>
      </c>
      <c r="T2622" s="804"/>
      <c r="U2622" s="960"/>
      <c r="W2622" s="686"/>
    </row>
    <row r="2623" spans="1:23" ht="21" customHeight="1">
      <c r="A2623" s="686" t="s">
        <v>1302</v>
      </c>
      <c r="B2623" s="686" t="s">
        <v>858</v>
      </c>
      <c r="C2623" s="800" t="s">
        <v>858</v>
      </c>
      <c r="D2623" s="801" t="s">
        <v>1594</v>
      </c>
      <c r="E2623" s="802" t="s">
        <v>795</v>
      </c>
      <c r="F2623" s="681">
        <v>9</v>
      </c>
      <c r="G2623" s="682" t="s">
        <v>227</v>
      </c>
      <c r="H2623" s="682">
        <v>280</v>
      </c>
      <c r="I2623" s="682" t="s">
        <v>227</v>
      </c>
      <c r="J2623" s="682"/>
      <c r="K2623" s="682"/>
      <c r="L2623" s="683">
        <v>150</v>
      </c>
      <c r="M2623" s="684"/>
      <c r="N2623" s="758">
        <v>2</v>
      </c>
      <c r="O2623" s="991">
        <v>2</v>
      </c>
      <c r="P2623" s="991">
        <f t="shared" si="233"/>
        <v>0</v>
      </c>
      <c r="Q2623" s="759">
        <f t="shared" si="247"/>
        <v>5.9345999999999997</v>
      </c>
      <c r="R2623" s="873">
        <v>960</v>
      </c>
      <c r="S2623" s="760">
        <f t="shared" si="232"/>
        <v>5697.2159999999994</v>
      </c>
      <c r="T2623" s="804"/>
      <c r="U2623" s="960"/>
      <c r="W2623" s="686"/>
    </row>
    <row r="2624" spans="1:23" ht="21" customHeight="1">
      <c r="A2624" s="686" t="s">
        <v>1221</v>
      </c>
      <c r="B2624" s="686" t="s">
        <v>858</v>
      </c>
      <c r="C2624" s="800" t="s">
        <v>858</v>
      </c>
      <c r="D2624" s="801" t="s">
        <v>1594</v>
      </c>
      <c r="E2624" s="802" t="s">
        <v>795</v>
      </c>
      <c r="F2624" s="681">
        <v>6</v>
      </c>
      <c r="G2624" s="682" t="s">
        <v>227</v>
      </c>
      <c r="H2624" s="682">
        <v>90</v>
      </c>
      <c r="I2624" s="682" t="s">
        <v>227</v>
      </c>
      <c r="J2624" s="682"/>
      <c r="K2624" s="682"/>
      <c r="L2624" s="683">
        <v>150</v>
      </c>
      <c r="M2624" s="684"/>
      <c r="N2624" s="758">
        <v>2</v>
      </c>
      <c r="O2624" s="991">
        <v>2</v>
      </c>
      <c r="P2624" s="991">
        <f t="shared" si="233"/>
        <v>0</v>
      </c>
      <c r="Q2624" s="759">
        <f t="shared" si="247"/>
        <v>1.2716999999999998</v>
      </c>
      <c r="R2624" s="873">
        <v>939</v>
      </c>
      <c r="S2624" s="760">
        <f t="shared" si="232"/>
        <v>1194.1262999999999</v>
      </c>
      <c r="T2624" s="804"/>
      <c r="U2624" s="960"/>
      <c r="W2624" s="686"/>
    </row>
    <row r="2625" spans="1:23" ht="21" customHeight="1">
      <c r="A2625" s="686" t="s">
        <v>1286</v>
      </c>
      <c r="B2625" s="686" t="s">
        <v>858</v>
      </c>
      <c r="C2625" s="800" t="s">
        <v>858</v>
      </c>
      <c r="D2625" s="801" t="s">
        <v>1595</v>
      </c>
      <c r="E2625" s="802" t="s">
        <v>795</v>
      </c>
      <c r="F2625" s="681">
        <v>12</v>
      </c>
      <c r="G2625" s="682" t="s">
        <v>227</v>
      </c>
      <c r="H2625" s="682">
        <v>440</v>
      </c>
      <c r="I2625" s="682" t="s">
        <v>227</v>
      </c>
      <c r="J2625" s="682"/>
      <c r="K2625" s="682"/>
      <c r="L2625" s="683">
        <v>320</v>
      </c>
      <c r="M2625" s="684"/>
      <c r="N2625" s="758">
        <v>2</v>
      </c>
      <c r="O2625" s="991">
        <v>2</v>
      </c>
      <c r="P2625" s="991">
        <f t="shared" si="233"/>
        <v>0</v>
      </c>
      <c r="Q2625" s="759">
        <f t="shared" si="247"/>
        <v>26.526719999999997</v>
      </c>
      <c r="R2625" s="873">
        <v>1079</v>
      </c>
      <c r="S2625" s="760">
        <f t="shared" ref="S2625:S2627" si="249">Q2625*R2625</f>
        <v>28622.330879999998</v>
      </c>
      <c r="T2625" s="804"/>
      <c r="U2625" s="960"/>
      <c r="W2625" s="686"/>
    </row>
    <row r="2626" spans="1:23" ht="21" customHeight="1">
      <c r="A2626" s="686" t="s">
        <v>1302</v>
      </c>
      <c r="B2626" s="686" t="s">
        <v>858</v>
      </c>
      <c r="C2626" s="800" t="s">
        <v>858</v>
      </c>
      <c r="D2626" s="801" t="s">
        <v>1595</v>
      </c>
      <c r="E2626" s="802" t="s">
        <v>795</v>
      </c>
      <c r="F2626" s="681">
        <v>9</v>
      </c>
      <c r="G2626" s="682" t="s">
        <v>227</v>
      </c>
      <c r="H2626" s="682">
        <v>420</v>
      </c>
      <c r="I2626" s="682" t="s">
        <v>227</v>
      </c>
      <c r="J2626" s="682"/>
      <c r="K2626" s="682"/>
      <c r="L2626" s="683">
        <v>297</v>
      </c>
      <c r="M2626" s="684"/>
      <c r="N2626" s="758">
        <v>1</v>
      </c>
      <c r="O2626" s="991">
        <v>1</v>
      </c>
      <c r="P2626" s="991">
        <f t="shared" si="233"/>
        <v>0</v>
      </c>
      <c r="Q2626" s="759">
        <f t="shared" si="247"/>
        <v>8.8128809999999991</v>
      </c>
      <c r="R2626" s="873">
        <v>960</v>
      </c>
      <c r="S2626" s="760">
        <f t="shared" si="249"/>
        <v>8460.3657599999988</v>
      </c>
      <c r="T2626" s="804"/>
      <c r="U2626" s="960"/>
      <c r="W2626" s="686"/>
    </row>
    <row r="2627" spans="1:23" ht="21" customHeight="1">
      <c r="A2627" s="686" t="s">
        <v>1221</v>
      </c>
      <c r="B2627" s="686" t="s">
        <v>858</v>
      </c>
      <c r="C2627" s="800" t="s">
        <v>858</v>
      </c>
      <c r="D2627" s="801" t="s">
        <v>1595</v>
      </c>
      <c r="E2627" s="802" t="s">
        <v>795</v>
      </c>
      <c r="F2627" s="681">
        <v>6</v>
      </c>
      <c r="G2627" s="682" t="s">
        <v>227</v>
      </c>
      <c r="H2627" s="682">
        <v>420</v>
      </c>
      <c r="I2627" s="682" t="s">
        <v>227</v>
      </c>
      <c r="J2627" s="682"/>
      <c r="K2627" s="682"/>
      <c r="L2627" s="683">
        <v>297</v>
      </c>
      <c r="M2627" s="684"/>
      <c r="N2627" s="758">
        <v>1</v>
      </c>
      <c r="O2627" s="991">
        <v>1</v>
      </c>
      <c r="P2627" s="991">
        <f t="shared" ref="P2627:P2670" si="250">N2627-O2627</f>
        <v>0</v>
      </c>
      <c r="Q2627" s="759">
        <f t="shared" si="247"/>
        <v>5.875254</v>
      </c>
      <c r="R2627" s="873">
        <v>939</v>
      </c>
      <c r="S2627" s="760">
        <f t="shared" si="249"/>
        <v>5516.8635059999997</v>
      </c>
      <c r="T2627" s="804"/>
      <c r="U2627" s="960"/>
      <c r="W2627" s="686"/>
    </row>
    <row r="2628" spans="1:23" ht="21" customHeight="1">
      <c r="A2628" s="686" t="s">
        <v>1302</v>
      </c>
      <c r="B2628" s="686" t="s">
        <v>858</v>
      </c>
      <c r="C2628" s="800" t="s">
        <v>858</v>
      </c>
      <c r="D2628" s="801" t="s">
        <v>1595</v>
      </c>
      <c r="E2628" s="802" t="s">
        <v>795</v>
      </c>
      <c r="F2628" s="681">
        <v>9</v>
      </c>
      <c r="G2628" s="682" t="s">
        <v>227</v>
      </c>
      <c r="H2628" s="682">
        <v>300</v>
      </c>
      <c r="I2628" s="682" t="s">
        <v>227</v>
      </c>
      <c r="J2628" s="682"/>
      <c r="K2628" s="682"/>
      <c r="L2628" s="683">
        <v>297</v>
      </c>
      <c r="M2628" s="684"/>
      <c r="N2628" s="758">
        <v>1</v>
      </c>
      <c r="O2628" s="991">
        <v>1</v>
      </c>
      <c r="P2628" s="991">
        <f t="shared" si="250"/>
        <v>0</v>
      </c>
      <c r="Q2628" s="759">
        <f t="shared" si="247"/>
        <v>6.2949149999999996</v>
      </c>
      <c r="R2628" s="873">
        <v>960</v>
      </c>
      <c r="S2628" s="760">
        <f t="shared" ref="S2628:S2631" si="251">Q2628*R2628</f>
        <v>6043.1183999999994</v>
      </c>
      <c r="T2628" s="804"/>
      <c r="U2628" s="960"/>
      <c r="W2628" s="686"/>
    </row>
    <row r="2629" spans="1:23" ht="21" customHeight="1">
      <c r="A2629" s="686" t="s">
        <v>1286</v>
      </c>
      <c r="B2629" s="686" t="s">
        <v>858</v>
      </c>
      <c r="C2629" s="800" t="s">
        <v>858</v>
      </c>
      <c r="D2629" s="801" t="s">
        <v>1595</v>
      </c>
      <c r="E2629" s="802" t="s">
        <v>795</v>
      </c>
      <c r="F2629" s="681">
        <v>12</v>
      </c>
      <c r="G2629" s="682" t="s">
        <v>227</v>
      </c>
      <c r="H2629" s="682">
        <v>135</v>
      </c>
      <c r="I2629" s="682" t="s">
        <v>227</v>
      </c>
      <c r="J2629" s="682"/>
      <c r="K2629" s="682"/>
      <c r="L2629" s="683">
        <v>320</v>
      </c>
      <c r="M2629" s="684"/>
      <c r="N2629" s="758">
        <v>1</v>
      </c>
      <c r="O2629" s="991">
        <v>1</v>
      </c>
      <c r="P2629" s="991">
        <f t="shared" si="250"/>
        <v>0</v>
      </c>
      <c r="Q2629" s="759">
        <f t="shared" si="247"/>
        <v>4.0694399999999993</v>
      </c>
      <c r="R2629" s="873">
        <v>1079</v>
      </c>
      <c r="S2629" s="760">
        <f t="shared" si="251"/>
        <v>4390.9257599999992</v>
      </c>
      <c r="T2629" s="804"/>
      <c r="U2629" s="960"/>
      <c r="W2629" s="686"/>
    </row>
    <row r="2630" spans="1:23" ht="21" customHeight="1">
      <c r="A2630" s="686" t="s">
        <v>1302</v>
      </c>
      <c r="B2630" s="686" t="s">
        <v>858</v>
      </c>
      <c r="C2630" s="800" t="s">
        <v>858</v>
      </c>
      <c r="D2630" s="801" t="s">
        <v>1595</v>
      </c>
      <c r="E2630" s="802" t="s">
        <v>795</v>
      </c>
      <c r="F2630" s="681">
        <v>9</v>
      </c>
      <c r="G2630" s="682" t="s">
        <v>227</v>
      </c>
      <c r="H2630" s="682">
        <v>155</v>
      </c>
      <c r="I2630" s="682" t="s">
        <v>227</v>
      </c>
      <c r="J2630" s="682"/>
      <c r="K2630" s="682"/>
      <c r="L2630" s="683">
        <v>320</v>
      </c>
      <c r="M2630" s="684"/>
      <c r="N2630" s="758">
        <v>1</v>
      </c>
      <c r="O2630" s="991">
        <v>1</v>
      </c>
      <c r="P2630" s="991">
        <f t="shared" si="250"/>
        <v>0</v>
      </c>
      <c r="Q2630" s="759">
        <f t="shared" si="247"/>
        <v>3.5042399999999998</v>
      </c>
      <c r="R2630" s="873">
        <v>960</v>
      </c>
      <c r="S2630" s="760">
        <f t="shared" si="251"/>
        <v>3364.0703999999996</v>
      </c>
      <c r="T2630" s="804"/>
      <c r="U2630" s="960"/>
      <c r="W2630" s="686"/>
    </row>
    <row r="2631" spans="1:23" ht="21" customHeight="1">
      <c r="A2631" s="686" t="s">
        <v>1302</v>
      </c>
      <c r="B2631" s="686" t="s">
        <v>858</v>
      </c>
      <c r="C2631" s="800" t="s">
        <v>858</v>
      </c>
      <c r="D2631" s="801" t="s">
        <v>1595</v>
      </c>
      <c r="E2631" s="802" t="s">
        <v>795</v>
      </c>
      <c r="F2631" s="681">
        <v>9</v>
      </c>
      <c r="G2631" s="682" t="s">
        <v>227</v>
      </c>
      <c r="H2631" s="682">
        <v>90</v>
      </c>
      <c r="I2631" s="682" t="s">
        <v>227</v>
      </c>
      <c r="J2631" s="682"/>
      <c r="K2631" s="682"/>
      <c r="L2631" s="683">
        <v>160</v>
      </c>
      <c r="M2631" s="684"/>
      <c r="N2631" s="758">
        <v>2</v>
      </c>
      <c r="O2631" s="991">
        <v>2</v>
      </c>
      <c r="P2631" s="991">
        <f t="shared" si="250"/>
        <v>0</v>
      </c>
      <c r="Q2631" s="759">
        <f t="shared" si="247"/>
        <v>2.0347199999999996</v>
      </c>
      <c r="R2631" s="873">
        <v>960</v>
      </c>
      <c r="S2631" s="760">
        <f t="shared" si="251"/>
        <v>1953.3311999999996</v>
      </c>
      <c r="T2631" s="804"/>
      <c r="U2631" s="960"/>
      <c r="W2631" s="686"/>
    </row>
    <row r="2632" spans="1:23" ht="21" customHeight="1">
      <c r="A2632" s="686" t="s">
        <v>1221</v>
      </c>
      <c r="B2632" s="686" t="s">
        <v>858</v>
      </c>
      <c r="C2632" s="800" t="s">
        <v>858</v>
      </c>
      <c r="D2632" s="801" t="s">
        <v>1595</v>
      </c>
      <c r="E2632" s="802" t="s">
        <v>795</v>
      </c>
      <c r="F2632" s="681">
        <v>6</v>
      </c>
      <c r="G2632" s="682" t="s">
        <v>227</v>
      </c>
      <c r="H2632" s="682">
        <v>90</v>
      </c>
      <c r="I2632" s="682" t="s">
        <v>227</v>
      </c>
      <c r="J2632" s="682"/>
      <c r="K2632" s="682"/>
      <c r="L2632" s="683">
        <v>180</v>
      </c>
      <c r="M2632" s="684"/>
      <c r="N2632" s="758">
        <v>2</v>
      </c>
      <c r="O2632" s="991">
        <v>2</v>
      </c>
      <c r="P2632" s="991">
        <f t="shared" si="250"/>
        <v>0</v>
      </c>
      <c r="Q2632" s="759">
        <f t="shared" si="247"/>
        <v>1.5260399999999998</v>
      </c>
      <c r="R2632" s="873">
        <v>939</v>
      </c>
      <c r="S2632" s="760">
        <f t="shared" si="232"/>
        <v>1432.9515599999997</v>
      </c>
      <c r="T2632" s="804"/>
      <c r="U2632" s="960"/>
      <c r="W2632" s="686"/>
    </row>
    <row r="2633" spans="1:23" ht="21" customHeight="1">
      <c r="A2633" s="686" t="s">
        <v>1300</v>
      </c>
      <c r="B2633" s="686" t="s">
        <v>858</v>
      </c>
      <c r="C2633" s="800" t="s">
        <v>858</v>
      </c>
      <c r="D2633" s="801" t="s">
        <v>1596</v>
      </c>
      <c r="E2633" s="802" t="s">
        <v>817</v>
      </c>
      <c r="F2633" s="681">
        <v>125</v>
      </c>
      <c r="G2633" s="682" t="s">
        <v>227</v>
      </c>
      <c r="H2633" s="682">
        <v>65</v>
      </c>
      <c r="I2633" s="682" t="s">
        <v>227</v>
      </c>
      <c r="J2633" s="682"/>
      <c r="K2633" s="682"/>
      <c r="L2633" s="683">
        <v>260</v>
      </c>
      <c r="M2633" s="684"/>
      <c r="N2633" s="758">
        <v>1</v>
      </c>
      <c r="O2633" s="991">
        <v>1</v>
      </c>
      <c r="P2633" s="991">
        <f t="shared" si="250"/>
        <v>0</v>
      </c>
      <c r="Q2633" s="759">
        <f>L2633/1000*N2633*T2633</f>
        <v>3.4840000000000004</v>
      </c>
      <c r="R2633" s="873">
        <v>1040</v>
      </c>
      <c r="S2633" s="760">
        <f t="shared" ref="S2633:S2670" si="252">Q2633*R2633</f>
        <v>3623.3600000000006</v>
      </c>
      <c r="T2633" s="803">
        <v>13.4</v>
      </c>
      <c r="U2633" s="960"/>
      <c r="W2633" s="686"/>
    </row>
    <row r="2634" spans="1:23" ht="21" customHeight="1">
      <c r="B2634" s="686" t="s">
        <v>858</v>
      </c>
      <c r="C2634" s="800" t="s">
        <v>858</v>
      </c>
      <c r="D2634" s="801" t="s">
        <v>809</v>
      </c>
      <c r="E2634" s="802" t="s">
        <v>796</v>
      </c>
      <c r="F2634" s="681">
        <v>20</v>
      </c>
      <c r="G2634" s="682" t="s">
        <v>227</v>
      </c>
      <c r="H2634" s="682">
        <v>550</v>
      </c>
      <c r="I2634" s="682" t="s">
        <v>227</v>
      </c>
      <c r="J2634" s="682"/>
      <c r="K2634" s="682"/>
      <c r="L2634" s="683">
        <v>1156</v>
      </c>
      <c r="M2634" s="684"/>
      <c r="N2634" s="758">
        <v>1</v>
      </c>
      <c r="O2634" s="991">
        <v>1</v>
      </c>
      <c r="P2634" s="991">
        <f t="shared" si="250"/>
        <v>0</v>
      </c>
      <c r="Q2634" s="759"/>
      <c r="R2634" s="873">
        <v>118947</v>
      </c>
      <c r="S2634" s="760">
        <f>N2634*R2634</f>
        <v>118947</v>
      </c>
      <c r="T2634" s="803"/>
      <c r="U2634" s="960"/>
      <c r="W2634" s="686"/>
    </row>
    <row r="2635" spans="1:23" ht="21" customHeight="1">
      <c r="A2635" s="686" t="s">
        <v>1324</v>
      </c>
      <c r="B2635" s="686" t="s">
        <v>858</v>
      </c>
      <c r="C2635" s="800" t="s">
        <v>858</v>
      </c>
      <c r="D2635" s="801" t="s">
        <v>809</v>
      </c>
      <c r="E2635" s="802" t="s">
        <v>795</v>
      </c>
      <c r="F2635" s="681">
        <v>16</v>
      </c>
      <c r="G2635" s="682" t="s">
        <v>227</v>
      </c>
      <c r="H2635" s="682">
        <v>550</v>
      </c>
      <c r="I2635" s="682" t="s">
        <v>227</v>
      </c>
      <c r="J2635" s="682"/>
      <c r="K2635" s="682"/>
      <c r="L2635" s="683">
        <v>390</v>
      </c>
      <c r="M2635" s="684"/>
      <c r="N2635" s="758">
        <v>2</v>
      </c>
      <c r="O2635" s="991">
        <v>2</v>
      </c>
      <c r="P2635" s="991">
        <f t="shared" si="250"/>
        <v>0</v>
      </c>
      <c r="Q2635" s="759">
        <f t="shared" ref="Q2635:Q2642" si="253">F2635*H2635*L2635*0.00000785*N2635</f>
        <v>53.882399999999997</v>
      </c>
      <c r="R2635" s="873">
        <v>1044</v>
      </c>
      <c r="S2635" s="760">
        <f t="shared" si="252"/>
        <v>56253.225599999998</v>
      </c>
      <c r="T2635" s="804"/>
      <c r="U2635" s="960"/>
      <c r="W2635" s="686"/>
    </row>
    <row r="2636" spans="1:23" ht="21" customHeight="1">
      <c r="A2636" s="686" t="s">
        <v>1286</v>
      </c>
      <c r="B2636" s="686" t="s">
        <v>858</v>
      </c>
      <c r="C2636" s="800" t="s">
        <v>858</v>
      </c>
      <c r="D2636" s="801" t="s">
        <v>809</v>
      </c>
      <c r="E2636" s="802" t="s">
        <v>795</v>
      </c>
      <c r="F2636" s="681">
        <v>12</v>
      </c>
      <c r="G2636" s="682" t="s">
        <v>227</v>
      </c>
      <c r="H2636" s="682">
        <v>430</v>
      </c>
      <c r="I2636" s="682" t="s">
        <v>227</v>
      </c>
      <c r="J2636" s="682"/>
      <c r="K2636" s="682"/>
      <c r="L2636" s="683">
        <v>405</v>
      </c>
      <c r="M2636" s="684"/>
      <c r="N2636" s="758">
        <v>2</v>
      </c>
      <c r="O2636" s="991">
        <v>2</v>
      </c>
      <c r="P2636" s="991">
        <f t="shared" si="250"/>
        <v>0</v>
      </c>
      <c r="Q2636" s="759">
        <f t="shared" si="253"/>
        <v>32.80986</v>
      </c>
      <c r="R2636" s="873">
        <v>1079</v>
      </c>
      <c r="S2636" s="760">
        <f t="shared" ref="S2636" si="254">Q2636*R2636</f>
        <v>35401.838940000001</v>
      </c>
      <c r="T2636" s="804"/>
      <c r="U2636" s="960"/>
      <c r="W2636" s="686"/>
    </row>
    <row r="2637" spans="1:23" ht="21" customHeight="1">
      <c r="A2637" s="686" t="s">
        <v>1264</v>
      </c>
      <c r="B2637" s="686" t="s">
        <v>858</v>
      </c>
      <c r="C2637" s="800" t="s">
        <v>858</v>
      </c>
      <c r="D2637" s="801" t="s">
        <v>809</v>
      </c>
      <c r="E2637" s="802" t="s">
        <v>795</v>
      </c>
      <c r="F2637" s="681">
        <v>9</v>
      </c>
      <c r="G2637" s="682" t="s">
        <v>227</v>
      </c>
      <c r="H2637" s="682">
        <v>150</v>
      </c>
      <c r="I2637" s="682" t="s">
        <v>227</v>
      </c>
      <c r="J2637" s="682"/>
      <c r="K2637" s="682"/>
      <c r="L2637" s="683">
        <v>405</v>
      </c>
      <c r="M2637" s="684"/>
      <c r="N2637" s="758">
        <v>2</v>
      </c>
      <c r="O2637" s="991">
        <v>2</v>
      </c>
      <c r="P2637" s="991">
        <f t="shared" si="250"/>
        <v>0</v>
      </c>
      <c r="Q2637" s="759">
        <f t="shared" si="253"/>
        <v>8.5839749999999988</v>
      </c>
      <c r="R2637" s="873">
        <v>960</v>
      </c>
      <c r="S2637" s="760">
        <f t="shared" si="252"/>
        <v>8240.6159999999982</v>
      </c>
      <c r="T2637" s="804"/>
      <c r="U2637" s="960"/>
      <c r="W2637" s="686"/>
    </row>
    <row r="2638" spans="1:23" ht="21" customHeight="1">
      <c r="A2638" s="686" t="s">
        <v>1286</v>
      </c>
      <c r="B2638" s="686" t="s">
        <v>858</v>
      </c>
      <c r="C2638" s="800" t="s">
        <v>858</v>
      </c>
      <c r="D2638" s="801" t="s">
        <v>859</v>
      </c>
      <c r="E2638" s="802" t="s">
        <v>795</v>
      </c>
      <c r="F2638" s="681">
        <v>12</v>
      </c>
      <c r="G2638" s="682" t="s">
        <v>227</v>
      </c>
      <c r="H2638" s="682">
        <v>500</v>
      </c>
      <c r="I2638" s="682" t="s">
        <v>227</v>
      </c>
      <c r="J2638" s="682"/>
      <c r="K2638" s="682"/>
      <c r="L2638" s="683">
        <v>380</v>
      </c>
      <c r="M2638" s="684"/>
      <c r="N2638" s="758">
        <v>4</v>
      </c>
      <c r="O2638" s="991">
        <v>4</v>
      </c>
      <c r="P2638" s="991">
        <f t="shared" si="250"/>
        <v>0</v>
      </c>
      <c r="Q2638" s="759">
        <f t="shared" si="253"/>
        <v>71.591999999999999</v>
      </c>
      <c r="R2638" s="873">
        <v>1079</v>
      </c>
      <c r="S2638" s="760">
        <f t="shared" si="252"/>
        <v>77247.767999999996</v>
      </c>
      <c r="T2638" s="804"/>
      <c r="U2638" s="960"/>
      <c r="W2638" s="686"/>
    </row>
    <row r="2639" spans="1:23" ht="21" customHeight="1">
      <c r="A2639" s="686" t="s">
        <v>1302</v>
      </c>
      <c r="B2639" s="686" t="s">
        <v>858</v>
      </c>
      <c r="C2639" s="800" t="s">
        <v>858</v>
      </c>
      <c r="D2639" s="801" t="s">
        <v>859</v>
      </c>
      <c r="E2639" s="802" t="s">
        <v>795</v>
      </c>
      <c r="F2639" s="681">
        <v>9</v>
      </c>
      <c r="G2639" s="682" t="s">
        <v>227</v>
      </c>
      <c r="H2639" s="682">
        <v>510</v>
      </c>
      <c r="I2639" s="682" t="s">
        <v>227</v>
      </c>
      <c r="J2639" s="682"/>
      <c r="K2639" s="682"/>
      <c r="L2639" s="683">
        <v>345</v>
      </c>
      <c r="M2639" s="684"/>
      <c r="N2639" s="758">
        <v>4</v>
      </c>
      <c r="O2639" s="991">
        <v>4</v>
      </c>
      <c r="P2639" s="991">
        <f t="shared" si="250"/>
        <v>0</v>
      </c>
      <c r="Q2639" s="759">
        <f t="shared" si="253"/>
        <v>49.723469999999999</v>
      </c>
      <c r="R2639" s="873">
        <v>960</v>
      </c>
      <c r="S2639" s="760">
        <f t="shared" si="252"/>
        <v>47734.531199999998</v>
      </c>
      <c r="T2639" s="804"/>
      <c r="U2639" s="960"/>
      <c r="W2639" s="686"/>
    </row>
    <row r="2640" spans="1:23" ht="21" customHeight="1">
      <c r="A2640" s="686" t="s">
        <v>1286</v>
      </c>
      <c r="B2640" s="686" t="s">
        <v>858</v>
      </c>
      <c r="C2640" s="800" t="s">
        <v>858</v>
      </c>
      <c r="D2640" s="801" t="s">
        <v>859</v>
      </c>
      <c r="E2640" s="802" t="s">
        <v>795</v>
      </c>
      <c r="F2640" s="681">
        <v>12</v>
      </c>
      <c r="G2640" s="682" t="s">
        <v>227</v>
      </c>
      <c r="H2640" s="682">
        <v>380</v>
      </c>
      <c r="I2640" s="682" t="s">
        <v>227</v>
      </c>
      <c r="J2640" s="682"/>
      <c r="K2640" s="682"/>
      <c r="L2640" s="683">
        <v>370</v>
      </c>
      <c r="M2640" s="684"/>
      <c r="N2640" s="758">
        <v>2</v>
      </c>
      <c r="O2640" s="991">
        <v>2</v>
      </c>
      <c r="P2640" s="991">
        <f t="shared" si="250"/>
        <v>0</v>
      </c>
      <c r="Q2640" s="759">
        <f t="shared" si="253"/>
        <v>26.489039999999999</v>
      </c>
      <c r="R2640" s="873">
        <v>1079</v>
      </c>
      <c r="S2640" s="760">
        <f t="shared" si="252"/>
        <v>28581.674159999999</v>
      </c>
      <c r="T2640" s="804"/>
      <c r="U2640" s="960"/>
      <c r="W2640" s="686"/>
    </row>
    <row r="2641" spans="1:23" ht="21" customHeight="1">
      <c r="A2641" s="686" t="s">
        <v>1302</v>
      </c>
      <c r="B2641" s="686" t="s">
        <v>858</v>
      </c>
      <c r="C2641" s="800" t="s">
        <v>858</v>
      </c>
      <c r="D2641" s="801" t="s">
        <v>859</v>
      </c>
      <c r="E2641" s="802" t="s">
        <v>795</v>
      </c>
      <c r="F2641" s="681">
        <v>9</v>
      </c>
      <c r="G2641" s="682" t="s">
        <v>227</v>
      </c>
      <c r="H2641" s="682">
        <v>380</v>
      </c>
      <c r="I2641" s="682" t="s">
        <v>227</v>
      </c>
      <c r="J2641" s="682"/>
      <c r="K2641" s="682"/>
      <c r="L2641" s="683">
        <v>370</v>
      </c>
      <c r="M2641" s="684"/>
      <c r="N2641" s="758">
        <v>2</v>
      </c>
      <c r="O2641" s="991">
        <v>2</v>
      </c>
      <c r="P2641" s="991">
        <f t="shared" si="250"/>
        <v>0</v>
      </c>
      <c r="Q2641" s="759">
        <f t="shared" si="253"/>
        <v>19.866779999999999</v>
      </c>
      <c r="R2641" s="873">
        <v>960</v>
      </c>
      <c r="S2641" s="760">
        <f t="shared" si="252"/>
        <v>19072.108799999998</v>
      </c>
      <c r="T2641" s="804"/>
      <c r="U2641" s="960"/>
      <c r="W2641" s="686"/>
    </row>
    <row r="2642" spans="1:23" ht="21" customHeight="1">
      <c r="A2642" s="686" t="s">
        <v>1324</v>
      </c>
      <c r="B2642" s="686" t="s">
        <v>858</v>
      </c>
      <c r="C2642" s="800" t="s">
        <v>858</v>
      </c>
      <c r="D2642" s="801" t="s">
        <v>859</v>
      </c>
      <c r="E2642" s="802" t="s">
        <v>795</v>
      </c>
      <c r="F2642" s="681">
        <v>16</v>
      </c>
      <c r="G2642" s="682" t="s">
        <v>227</v>
      </c>
      <c r="H2642" s="682">
        <v>160</v>
      </c>
      <c r="I2642" s="682" t="s">
        <v>227</v>
      </c>
      <c r="J2642" s="682"/>
      <c r="K2642" s="682"/>
      <c r="L2642" s="683">
        <v>360</v>
      </c>
      <c r="M2642" s="684"/>
      <c r="N2642" s="758">
        <v>2</v>
      </c>
      <c r="O2642" s="991">
        <v>2</v>
      </c>
      <c r="P2642" s="991">
        <f t="shared" si="250"/>
        <v>0</v>
      </c>
      <c r="Q2642" s="759">
        <f t="shared" si="253"/>
        <v>14.469119999999998</v>
      </c>
      <c r="R2642" s="873">
        <v>1044</v>
      </c>
      <c r="S2642" s="760">
        <f t="shared" si="252"/>
        <v>15105.761279999999</v>
      </c>
      <c r="T2642" s="804"/>
      <c r="U2642" s="960"/>
      <c r="W2642" s="686"/>
    </row>
    <row r="2643" spans="1:23" ht="21" customHeight="1">
      <c r="A2643" s="686" t="s">
        <v>1433</v>
      </c>
      <c r="B2643" s="686" t="s">
        <v>1597</v>
      </c>
      <c r="C2643" s="800" t="s">
        <v>1597</v>
      </c>
      <c r="D2643" s="801" t="s">
        <v>739</v>
      </c>
      <c r="E2643" s="802" t="s">
        <v>818</v>
      </c>
      <c r="F2643" s="681">
        <v>150</v>
      </c>
      <c r="G2643" s="682" t="s">
        <v>227</v>
      </c>
      <c r="H2643" s="682">
        <v>200</v>
      </c>
      <c r="I2643" s="682" t="s">
        <v>227</v>
      </c>
      <c r="J2643" s="682"/>
      <c r="K2643" s="682"/>
      <c r="L2643" s="683">
        <v>4130</v>
      </c>
      <c r="M2643" s="684"/>
      <c r="N2643" s="758">
        <v>2</v>
      </c>
      <c r="O2643" s="991">
        <v>2</v>
      </c>
      <c r="P2643" s="991">
        <f t="shared" si="250"/>
        <v>0</v>
      </c>
      <c r="Q2643" s="764">
        <f>L2643/1000*N2643</f>
        <v>8.26</v>
      </c>
      <c r="R2643" s="873">
        <v>52885</v>
      </c>
      <c r="S2643" s="760">
        <f t="shared" si="252"/>
        <v>436830.1</v>
      </c>
      <c r="T2643" s="804"/>
      <c r="U2643" s="960"/>
      <c r="W2643" s="686"/>
    </row>
    <row r="2644" spans="1:23" ht="21" customHeight="1">
      <c r="A2644" s="686" t="s">
        <v>1302</v>
      </c>
      <c r="B2644" s="686" t="s">
        <v>1597</v>
      </c>
      <c r="C2644" s="800" t="s">
        <v>1597</v>
      </c>
      <c r="D2644" s="801" t="s">
        <v>739</v>
      </c>
      <c r="E2644" s="802" t="s">
        <v>795</v>
      </c>
      <c r="F2644" s="681">
        <v>9</v>
      </c>
      <c r="G2644" s="682" t="s">
        <v>227</v>
      </c>
      <c r="H2644" s="682">
        <v>200</v>
      </c>
      <c r="I2644" s="682" t="s">
        <v>227</v>
      </c>
      <c r="J2644" s="682"/>
      <c r="K2644" s="682"/>
      <c r="L2644" s="683">
        <v>150</v>
      </c>
      <c r="M2644" s="684"/>
      <c r="N2644" s="758">
        <v>4</v>
      </c>
      <c r="O2644" s="991">
        <v>4</v>
      </c>
      <c r="P2644" s="991">
        <f t="shared" si="250"/>
        <v>0</v>
      </c>
      <c r="Q2644" s="759">
        <f>F2644*H2644*L2644*0.00000785*N2644</f>
        <v>8.4779999999999998</v>
      </c>
      <c r="R2644" s="873">
        <v>960</v>
      </c>
      <c r="S2644" s="760">
        <f t="shared" si="252"/>
        <v>8138.88</v>
      </c>
      <c r="T2644" s="804"/>
      <c r="U2644" s="960"/>
      <c r="W2644" s="686"/>
    </row>
    <row r="2645" spans="1:23" ht="21" customHeight="1">
      <c r="A2645" s="686" t="s">
        <v>1320</v>
      </c>
      <c r="B2645" s="686" t="s">
        <v>1597</v>
      </c>
      <c r="C2645" s="800" t="s">
        <v>1597</v>
      </c>
      <c r="D2645" s="801" t="s">
        <v>740</v>
      </c>
      <c r="E2645" s="802" t="s">
        <v>817</v>
      </c>
      <c r="F2645" s="681">
        <v>150</v>
      </c>
      <c r="G2645" s="682" t="s">
        <v>227</v>
      </c>
      <c r="H2645" s="682">
        <v>75</v>
      </c>
      <c r="I2645" s="682" t="s">
        <v>227</v>
      </c>
      <c r="J2645" s="682"/>
      <c r="K2645" s="682"/>
      <c r="L2645" s="683">
        <v>4130</v>
      </c>
      <c r="M2645" s="684"/>
      <c r="N2645" s="758">
        <v>1</v>
      </c>
      <c r="O2645" s="991">
        <v>1</v>
      </c>
      <c r="P2645" s="991">
        <f t="shared" si="250"/>
        <v>0</v>
      </c>
      <c r="Q2645" s="759">
        <f t="shared" ref="Q2645:Q2667" si="255">L2645/1000*N2645*T2645</f>
        <v>76.817999999999998</v>
      </c>
      <c r="R2645" s="873">
        <v>1040</v>
      </c>
      <c r="S2645" s="760">
        <f t="shared" si="252"/>
        <v>79890.720000000001</v>
      </c>
      <c r="T2645" s="803">
        <v>18.600000000000001</v>
      </c>
      <c r="U2645" s="960"/>
      <c r="W2645" s="686"/>
    </row>
    <row r="2646" spans="1:23" ht="21" customHeight="1">
      <c r="A2646" s="686" t="s">
        <v>1300</v>
      </c>
      <c r="B2646" s="686" t="s">
        <v>1597</v>
      </c>
      <c r="C2646" s="800" t="s">
        <v>1597</v>
      </c>
      <c r="D2646" s="801" t="s">
        <v>1548</v>
      </c>
      <c r="E2646" s="802" t="s">
        <v>817</v>
      </c>
      <c r="F2646" s="681">
        <v>150</v>
      </c>
      <c r="G2646" s="682" t="s">
        <v>227</v>
      </c>
      <c r="H2646" s="682">
        <v>75</v>
      </c>
      <c r="I2646" s="682" t="s">
        <v>227</v>
      </c>
      <c r="J2646" s="682"/>
      <c r="K2646" s="682"/>
      <c r="L2646" s="683">
        <v>4130</v>
      </c>
      <c r="M2646" s="684"/>
      <c r="N2646" s="758">
        <v>2</v>
      </c>
      <c r="O2646" s="991">
        <v>2</v>
      </c>
      <c r="P2646" s="991">
        <f t="shared" si="250"/>
        <v>0</v>
      </c>
      <c r="Q2646" s="759">
        <f t="shared" si="255"/>
        <v>110.684</v>
      </c>
      <c r="R2646" s="873">
        <v>1040</v>
      </c>
      <c r="S2646" s="760">
        <f t="shared" si="252"/>
        <v>115111.36</v>
      </c>
      <c r="T2646" s="803">
        <v>13.4</v>
      </c>
      <c r="U2646" s="960"/>
      <c r="W2646" s="686"/>
    </row>
    <row r="2647" spans="1:23" ht="21" customHeight="1">
      <c r="A2647" s="686" t="s">
        <v>1300</v>
      </c>
      <c r="B2647" s="686" t="s">
        <v>1597</v>
      </c>
      <c r="C2647" s="800" t="s">
        <v>1597</v>
      </c>
      <c r="D2647" s="801" t="s">
        <v>1549</v>
      </c>
      <c r="E2647" s="802" t="s">
        <v>817</v>
      </c>
      <c r="F2647" s="681">
        <v>125</v>
      </c>
      <c r="G2647" s="682" t="s">
        <v>227</v>
      </c>
      <c r="H2647" s="682">
        <v>65</v>
      </c>
      <c r="I2647" s="682" t="s">
        <v>227</v>
      </c>
      <c r="J2647" s="682"/>
      <c r="K2647" s="682"/>
      <c r="L2647" s="683">
        <v>4114</v>
      </c>
      <c r="M2647" s="684"/>
      <c r="N2647" s="758">
        <v>3</v>
      </c>
      <c r="O2647" s="991">
        <v>3</v>
      </c>
      <c r="P2647" s="991">
        <f t="shared" si="250"/>
        <v>0</v>
      </c>
      <c r="Q2647" s="759">
        <f t="shared" si="255"/>
        <v>165.38279999999997</v>
      </c>
      <c r="R2647" s="873">
        <v>1040</v>
      </c>
      <c r="S2647" s="760">
        <f t="shared" si="252"/>
        <v>171998.11199999996</v>
      </c>
      <c r="T2647" s="803">
        <v>13.4</v>
      </c>
      <c r="U2647" s="960"/>
      <c r="W2647" s="686"/>
    </row>
    <row r="2648" spans="1:23" ht="21" customHeight="1">
      <c r="A2648" s="686" t="s">
        <v>1300</v>
      </c>
      <c r="B2648" s="686" t="s">
        <v>1597</v>
      </c>
      <c r="C2648" s="800" t="s">
        <v>1597</v>
      </c>
      <c r="D2648" s="801" t="s">
        <v>1550</v>
      </c>
      <c r="E2648" s="802" t="s">
        <v>817</v>
      </c>
      <c r="F2648" s="681">
        <v>125</v>
      </c>
      <c r="G2648" s="682" t="s">
        <v>227</v>
      </c>
      <c r="H2648" s="682">
        <v>65</v>
      </c>
      <c r="I2648" s="682" t="s">
        <v>227</v>
      </c>
      <c r="J2648" s="682"/>
      <c r="K2648" s="682"/>
      <c r="L2648" s="683">
        <v>4130</v>
      </c>
      <c r="M2648" s="684"/>
      <c r="N2648" s="758">
        <v>3</v>
      </c>
      <c r="O2648" s="991">
        <v>3</v>
      </c>
      <c r="P2648" s="991">
        <f t="shared" si="250"/>
        <v>0</v>
      </c>
      <c r="Q2648" s="759">
        <f t="shared" si="255"/>
        <v>166.02600000000001</v>
      </c>
      <c r="R2648" s="873">
        <v>1040</v>
      </c>
      <c r="S2648" s="760">
        <f t="shared" si="252"/>
        <v>172667.04</v>
      </c>
      <c r="T2648" s="803">
        <v>13.4</v>
      </c>
      <c r="U2648" s="960"/>
      <c r="W2648" s="686"/>
    </row>
    <row r="2649" spans="1:23" ht="21" customHeight="1">
      <c r="A2649" s="686" t="s">
        <v>1300</v>
      </c>
      <c r="B2649" s="686" t="s">
        <v>1597</v>
      </c>
      <c r="C2649" s="800" t="s">
        <v>1597</v>
      </c>
      <c r="D2649" s="801" t="s">
        <v>1551</v>
      </c>
      <c r="E2649" s="802" t="s">
        <v>817</v>
      </c>
      <c r="F2649" s="681">
        <v>125</v>
      </c>
      <c r="G2649" s="682" t="s">
        <v>227</v>
      </c>
      <c r="H2649" s="682">
        <v>65</v>
      </c>
      <c r="I2649" s="682" t="s">
        <v>227</v>
      </c>
      <c r="J2649" s="682"/>
      <c r="K2649" s="682"/>
      <c r="L2649" s="683">
        <v>4130</v>
      </c>
      <c r="M2649" s="684"/>
      <c r="N2649" s="758">
        <v>7</v>
      </c>
      <c r="O2649" s="991">
        <v>7</v>
      </c>
      <c r="P2649" s="991">
        <f t="shared" si="250"/>
        <v>0</v>
      </c>
      <c r="Q2649" s="759">
        <f t="shared" si="255"/>
        <v>387.39400000000001</v>
      </c>
      <c r="R2649" s="873">
        <v>1040</v>
      </c>
      <c r="S2649" s="760">
        <f t="shared" ref="S2649" si="256">Q2649*R2649</f>
        <v>402889.76</v>
      </c>
      <c r="T2649" s="803">
        <v>13.4</v>
      </c>
      <c r="U2649" s="960"/>
      <c r="W2649" s="686"/>
    </row>
    <row r="2650" spans="1:23" ht="21" customHeight="1">
      <c r="A2650" s="686" t="s">
        <v>1424</v>
      </c>
      <c r="B2650" s="686" t="s">
        <v>1597</v>
      </c>
      <c r="C2650" s="800" t="s">
        <v>1597</v>
      </c>
      <c r="D2650" s="801" t="s">
        <v>742</v>
      </c>
      <c r="E2650" s="802" t="s">
        <v>817</v>
      </c>
      <c r="F2650" s="681">
        <v>125</v>
      </c>
      <c r="G2650" s="682" t="s">
        <v>227</v>
      </c>
      <c r="H2650" s="682">
        <v>65</v>
      </c>
      <c r="I2650" s="682" t="s">
        <v>227</v>
      </c>
      <c r="J2650" s="682"/>
      <c r="K2650" s="682"/>
      <c r="L2650" s="683">
        <v>4130</v>
      </c>
      <c r="M2650" s="684"/>
      <c r="N2650" s="758">
        <v>2</v>
      </c>
      <c r="O2650" s="991">
        <v>2</v>
      </c>
      <c r="P2650" s="991">
        <f t="shared" si="250"/>
        <v>0</v>
      </c>
      <c r="Q2650" s="759">
        <f t="shared" si="255"/>
        <v>77.313599999999994</v>
      </c>
      <c r="R2650" s="873">
        <v>1040</v>
      </c>
      <c r="S2650" s="760">
        <f t="shared" si="252"/>
        <v>80406.144</v>
      </c>
      <c r="T2650" s="803">
        <v>9.36</v>
      </c>
      <c r="U2650" s="960"/>
      <c r="W2650" s="686"/>
    </row>
    <row r="2651" spans="1:23" ht="21" customHeight="1">
      <c r="A2651" s="686" t="s">
        <v>1424</v>
      </c>
      <c r="B2651" s="686" t="s">
        <v>1597</v>
      </c>
      <c r="C2651" s="800" t="s">
        <v>1597</v>
      </c>
      <c r="D2651" s="801" t="s">
        <v>1552</v>
      </c>
      <c r="E2651" s="802" t="s">
        <v>817</v>
      </c>
      <c r="F2651" s="681">
        <v>100</v>
      </c>
      <c r="G2651" s="682" t="s">
        <v>227</v>
      </c>
      <c r="H2651" s="682">
        <v>50</v>
      </c>
      <c r="I2651" s="682" t="s">
        <v>227</v>
      </c>
      <c r="J2651" s="682"/>
      <c r="K2651" s="682"/>
      <c r="L2651" s="683">
        <v>4130</v>
      </c>
      <c r="M2651" s="684"/>
      <c r="N2651" s="758">
        <v>3</v>
      </c>
      <c r="O2651" s="991">
        <v>3</v>
      </c>
      <c r="P2651" s="991">
        <f t="shared" si="250"/>
        <v>0</v>
      </c>
      <c r="Q2651" s="759">
        <f t="shared" si="255"/>
        <v>115.9704</v>
      </c>
      <c r="R2651" s="873">
        <v>1040</v>
      </c>
      <c r="S2651" s="760">
        <f t="shared" ref="S2651" si="257">Q2651*R2651</f>
        <v>120609.216</v>
      </c>
      <c r="T2651" s="803">
        <v>9.36</v>
      </c>
      <c r="U2651" s="960"/>
      <c r="W2651" s="686"/>
    </row>
    <row r="2652" spans="1:23" ht="21" customHeight="1">
      <c r="A2652" s="686" t="s">
        <v>1374</v>
      </c>
      <c r="B2652" s="686" t="s">
        <v>1597</v>
      </c>
      <c r="C2652" s="800" t="s">
        <v>1597</v>
      </c>
      <c r="D2652" s="801" t="s">
        <v>741</v>
      </c>
      <c r="E2652" s="802" t="s">
        <v>817</v>
      </c>
      <c r="F2652" s="681">
        <v>100</v>
      </c>
      <c r="G2652" s="682" t="s">
        <v>227</v>
      </c>
      <c r="H2652" s="682">
        <v>50</v>
      </c>
      <c r="I2652" s="682" t="s">
        <v>227</v>
      </c>
      <c r="J2652" s="682"/>
      <c r="K2652" s="682"/>
      <c r="L2652" s="683">
        <v>4130</v>
      </c>
      <c r="M2652" s="684"/>
      <c r="N2652" s="758">
        <v>1</v>
      </c>
      <c r="O2652" s="991">
        <v>1</v>
      </c>
      <c r="P2652" s="991">
        <f t="shared" si="250"/>
        <v>0</v>
      </c>
      <c r="Q2652" s="759">
        <f t="shared" si="255"/>
        <v>24.408300000000001</v>
      </c>
      <c r="R2652" s="873">
        <v>1040</v>
      </c>
      <c r="S2652" s="760">
        <f t="shared" si="252"/>
        <v>25384.632000000001</v>
      </c>
      <c r="T2652" s="803">
        <v>5.91</v>
      </c>
      <c r="U2652" s="960"/>
      <c r="W2652" s="686"/>
    </row>
    <row r="2653" spans="1:23" ht="21" customHeight="1">
      <c r="A2653" s="686" t="s">
        <v>1374</v>
      </c>
      <c r="B2653" s="686" t="s">
        <v>1597</v>
      </c>
      <c r="C2653" s="800" t="s">
        <v>1597</v>
      </c>
      <c r="D2653" s="801" t="s">
        <v>1553</v>
      </c>
      <c r="E2653" s="802" t="s">
        <v>770</v>
      </c>
      <c r="F2653" s="681">
        <v>6</v>
      </c>
      <c r="G2653" s="682" t="s">
        <v>227</v>
      </c>
      <c r="H2653" s="682">
        <v>65</v>
      </c>
      <c r="I2653" s="682" t="s">
        <v>227</v>
      </c>
      <c r="J2653" s="682">
        <v>65</v>
      </c>
      <c r="K2653" s="682" t="s">
        <v>227</v>
      </c>
      <c r="L2653" s="683">
        <v>4130</v>
      </c>
      <c r="M2653" s="684"/>
      <c r="N2653" s="758">
        <v>8</v>
      </c>
      <c r="O2653" s="991">
        <v>8</v>
      </c>
      <c r="P2653" s="991">
        <f t="shared" si="250"/>
        <v>0</v>
      </c>
      <c r="Q2653" s="759">
        <f t="shared" si="255"/>
        <v>195.2664</v>
      </c>
      <c r="R2653" s="873">
        <v>1040</v>
      </c>
      <c r="S2653" s="760">
        <f t="shared" si="252"/>
        <v>203077.05600000001</v>
      </c>
      <c r="T2653" s="803">
        <v>5.91</v>
      </c>
      <c r="U2653" s="960"/>
      <c r="W2653" s="686"/>
    </row>
    <row r="2654" spans="1:23" ht="21" customHeight="1">
      <c r="A2654" s="686" t="s">
        <v>1374</v>
      </c>
      <c r="B2654" s="686" t="s">
        <v>1597</v>
      </c>
      <c r="C2654" s="800" t="s">
        <v>1597</v>
      </c>
      <c r="D2654" s="801" t="s">
        <v>1554</v>
      </c>
      <c r="E2654" s="802" t="s">
        <v>770</v>
      </c>
      <c r="F2654" s="681">
        <v>6</v>
      </c>
      <c r="G2654" s="682" t="s">
        <v>227</v>
      </c>
      <c r="H2654" s="682">
        <v>65</v>
      </c>
      <c r="I2654" s="682" t="s">
        <v>227</v>
      </c>
      <c r="J2654" s="682">
        <v>65</v>
      </c>
      <c r="K2654" s="682" t="s">
        <v>227</v>
      </c>
      <c r="L2654" s="683">
        <v>4130</v>
      </c>
      <c r="M2654" s="684"/>
      <c r="N2654" s="758">
        <v>6</v>
      </c>
      <c r="O2654" s="991">
        <v>6</v>
      </c>
      <c r="P2654" s="991">
        <f t="shared" si="250"/>
        <v>0</v>
      </c>
      <c r="Q2654" s="759">
        <f t="shared" si="255"/>
        <v>146.44980000000001</v>
      </c>
      <c r="R2654" s="873">
        <v>1040</v>
      </c>
      <c r="S2654" s="760">
        <f t="shared" si="252"/>
        <v>152307.79200000002</v>
      </c>
      <c r="T2654" s="803">
        <v>5.91</v>
      </c>
      <c r="U2654" s="960"/>
      <c r="W2654" s="686"/>
    </row>
    <row r="2655" spans="1:23" ht="21" customHeight="1">
      <c r="A2655" s="686" t="s">
        <v>1374</v>
      </c>
      <c r="B2655" s="686" t="s">
        <v>1597</v>
      </c>
      <c r="C2655" s="800" t="s">
        <v>1597</v>
      </c>
      <c r="D2655" s="801" t="s">
        <v>1555</v>
      </c>
      <c r="E2655" s="802" t="s">
        <v>770</v>
      </c>
      <c r="F2655" s="681">
        <v>6</v>
      </c>
      <c r="G2655" s="682" t="s">
        <v>227</v>
      </c>
      <c r="H2655" s="682">
        <v>65</v>
      </c>
      <c r="I2655" s="682" t="s">
        <v>227</v>
      </c>
      <c r="J2655" s="682">
        <v>65</v>
      </c>
      <c r="K2655" s="682" t="s">
        <v>227</v>
      </c>
      <c r="L2655" s="683">
        <v>4250</v>
      </c>
      <c r="M2655" s="684"/>
      <c r="N2655" s="758">
        <v>1</v>
      </c>
      <c r="O2655" s="991">
        <v>1</v>
      </c>
      <c r="P2655" s="991">
        <f t="shared" si="250"/>
        <v>0</v>
      </c>
      <c r="Q2655" s="759">
        <f t="shared" si="255"/>
        <v>25.1175</v>
      </c>
      <c r="R2655" s="873">
        <v>1040</v>
      </c>
      <c r="S2655" s="760">
        <f t="shared" si="252"/>
        <v>26122.2</v>
      </c>
      <c r="T2655" s="803">
        <v>5.91</v>
      </c>
      <c r="U2655" s="960"/>
      <c r="W2655" s="686"/>
    </row>
    <row r="2656" spans="1:23" ht="21" customHeight="1">
      <c r="A2656" s="686" t="s">
        <v>1374</v>
      </c>
      <c r="B2656" s="686" t="s">
        <v>1597</v>
      </c>
      <c r="C2656" s="800" t="s">
        <v>1597</v>
      </c>
      <c r="D2656" s="801" t="s">
        <v>743</v>
      </c>
      <c r="E2656" s="802" t="s">
        <v>770</v>
      </c>
      <c r="F2656" s="681">
        <v>6</v>
      </c>
      <c r="G2656" s="682" t="s">
        <v>227</v>
      </c>
      <c r="H2656" s="682">
        <v>65</v>
      </c>
      <c r="I2656" s="682" t="s">
        <v>227</v>
      </c>
      <c r="J2656" s="682">
        <v>65</v>
      </c>
      <c r="K2656" s="682" t="s">
        <v>227</v>
      </c>
      <c r="L2656" s="683">
        <v>4114</v>
      </c>
      <c r="M2656" s="684"/>
      <c r="N2656" s="758">
        <v>1</v>
      </c>
      <c r="O2656" s="991">
        <v>1</v>
      </c>
      <c r="P2656" s="991">
        <f t="shared" si="250"/>
        <v>0</v>
      </c>
      <c r="Q2656" s="759">
        <f t="shared" si="255"/>
        <v>24.313739999999999</v>
      </c>
      <c r="R2656" s="873">
        <v>1040</v>
      </c>
      <c r="S2656" s="760">
        <f t="shared" si="252"/>
        <v>25286.2896</v>
      </c>
      <c r="T2656" s="803">
        <v>5.91</v>
      </c>
      <c r="U2656" s="960"/>
      <c r="W2656" s="686"/>
    </row>
    <row r="2657" spans="1:23" ht="21" customHeight="1">
      <c r="A2657" s="686" t="s">
        <v>1374</v>
      </c>
      <c r="B2657" s="686" t="s">
        <v>1597</v>
      </c>
      <c r="C2657" s="800" t="s">
        <v>1597</v>
      </c>
      <c r="D2657" s="801" t="s">
        <v>990</v>
      </c>
      <c r="E2657" s="802" t="s">
        <v>770</v>
      </c>
      <c r="F2657" s="681">
        <v>6</v>
      </c>
      <c r="G2657" s="682" t="s">
        <v>227</v>
      </c>
      <c r="H2657" s="682">
        <v>65</v>
      </c>
      <c r="I2657" s="682" t="s">
        <v>227</v>
      </c>
      <c r="J2657" s="682">
        <v>65</v>
      </c>
      <c r="K2657" s="682" t="s">
        <v>227</v>
      </c>
      <c r="L2657" s="683">
        <v>4000</v>
      </c>
      <c r="M2657" s="684"/>
      <c r="N2657" s="758">
        <v>4</v>
      </c>
      <c r="O2657" s="991">
        <v>4</v>
      </c>
      <c r="P2657" s="991">
        <f t="shared" si="250"/>
        <v>0</v>
      </c>
      <c r="Q2657" s="759">
        <f t="shared" si="255"/>
        <v>94.56</v>
      </c>
      <c r="R2657" s="873">
        <v>1040</v>
      </c>
      <c r="S2657" s="760">
        <f t="shared" si="252"/>
        <v>98342.400000000009</v>
      </c>
      <c r="T2657" s="803">
        <v>5.91</v>
      </c>
      <c r="U2657" s="960"/>
      <c r="W2657" s="686"/>
    </row>
    <row r="2658" spans="1:23" ht="21" customHeight="1">
      <c r="A2658" s="686" t="s">
        <v>1374</v>
      </c>
      <c r="B2658" s="686" t="s">
        <v>1597</v>
      </c>
      <c r="C2658" s="800" t="s">
        <v>1597</v>
      </c>
      <c r="D2658" s="801" t="s">
        <v>990</v>
      </c>
      <c r="E2658" s="802" t="s">
        <v>770</v>
      </c>
      <c r="F2658" s="681">
        <v>6</v>
      </c>
      <c r="G2658" s="682" t="s">
        <v>227</v>
      </c>
      <c r="H2658" s="682">
        <v>65</v>
      </c>
      <c r="I2658" s="682" t="s">
        <v>227</v>
      </c>
      <c r="J2658" s="682">
        <v>65</v>
      </c>
      <c r="K2658" s="682" t="s">
        <v>227</v>
      </c>
      <c r="L2658" s="683">
        <v>3910</v>
      </c>
      <c r="M2658" s="684"/>
      <c r="N2658" s="758">
        <v>2</v>
      </c>
      <c r="O2658" s="991">
        <v>2</v>
      </c>
      <c r="P2658" s="991">
        <f t="shared" si="250"/>
        <v>0</v>
      </c>
      <c r="Q2658" s="759">
        <f t="shared" si="255"/>
        <v>46.216200000000001</v>
      </c>
      <c r="R2658" s="873">
        <v>1040</v>
      </c>
      <c r="S2658" s="760">
        <f t="shared" si="252"/>
        <v>48064.847999999998</v>
      </c>
      <c r="T2658" s="803">
        <v>5.91</v>
      </c>
      <c r="U2658" s="960"/>
      <c r="W2658" s="686"/>
    </row>
    <row r="2659" spans="1:23" ht="21" customHeight="1">
      <c r="A2659" s="686" t="s">
        <v>1269</v>
      </c>
      <c r="B2659" s="686" t="s">
        <v>1597</v>
      </c>
      <c r="C2659" s="800" t="s">
        <v>1597</v>
      </c>
      <c r="D2659" s="801" t="s">
        <v>1598</v>
      </c>
      <c r="E2659" s="802" t="s">
        <v>770</v>
      </c>
      <c r="F2659" s="681">
        <v>6</v>
      </c>
      <c r="G2659" s="682" t="s">
        <v>227</v>
      </c>
      <c r="H2659" s="682">
        <v>50</v>
      </c>
      <c r="I2659" s="682" t="s">
        <v>227</v>
      </c>
      <c r="J2659" s="682">
        <v>50</v>
      </c>
      <c r="K2659" s="682" t="s">
        <v>227</v>
      </c>
      <c r="L2659" s="683">
        <v>4250</v>
      </c>
      <c r="M2659" s="684"/>
      <c r="N2659" s="758">
        <v>1</v>
      </c>
      <c r="O2659" s="991">
        <v>1</v>
      </c>
      <c r="P2659" s="991">
        <f t="shared" si="250"/>
        <v>0</v>
      </c>
      <c r="Q2659" s="759">
        <f t="shared" si="255"/>
        <v>18.827500000000001</v>
      </c>
      <c r="R2659" s="873">
        <v>1040</v>
      </c>
      <c r="S2659" s="760">
        <f t="shared" si="252"/>
        <v>19580.600000000002</v>
      </c>
      <c r="T2659" s="803">
        <v>4.43</v>
      </c>
      <c r="U2659" s="960"/>
      <c r="W2659" s="686"/>
    </row>
    <row r="2660" spans="1:23" ht="21" customHeight="1">
      <c r="A2660" s="686" t="s">
        <v>1320</v>
      </c>
      <c r="B2660" s="686" t="s">
        <v>1597</v>
      </c>
      <c r="C2660" s="800" t="s">
        <v>1597</v>
      </c>
      <c r="D2660" s="801" t="s">
        <v>1556</v>
      </c>
      <c r="E2660" s="802" t="s">
        <v>824</v>
      </c>
      <c r="F2660" s="681">
        <v>150</v>
      </c>
      <c r="G2660" s="682" t="s">
        <v>227</v>
      </c>
      <c r="H2660" s="682">
        <v>150</v>
      </c>
      <c r="I2660" s="682" t="s">
        <v>227</v>
      </c>
      <c r="J2660" s="682"/>
      <c r="K2660" s="682"/>
      <c r="L2660" s="683">
        <v>4118</v>
      </c>
      <c r="M2660" s="684"/>
      <c r="N2660" s="758">
        <v>1</v>
      </c>
      <c r="O2660" s="991">
        <v>1</v>
      </c>
      <c r="P2660" s="991">
        <f t="shared" si="250"/>
        <v>0</v>
      </c>
      <c r="Q2660" s="759">
        <f t="shared" si="255"/>
        <v>76.594800000000006</v>
      </c>
      <c r="R2660" s="873">
        <v>1040</v>
      </c>
      <c r="S2660" s="760">
        <f t="shared" ref="S2660" si="258">Q2660*R2660</f>
        <v>79658.592000000004</v>
      </c>
      <c r="T2660" s="803">
        <v>18.600000000000001</v>
      </c>
      <c r="U2660" s="960"/>
      <c r="W2660" s="686"/>
    </row>
    <row r="2661" spans="1:23" ht="21" customHeight="1">
      <c r="A2661" s="686" t="s">
        <v>1300</v>
      </c>
      <c r="B2661" s="686" t="s">
        <v>1597</v>
      </c>
      <c r="C2661" s="800" t="s">
        <v>1597</v>
      </c>
      <c r="D2661" s="801" t="s">
        <v>1557</v>
      </c>
      <c r="E2661" s="802" t="s">
        <v>817</v>
      </c>
      <c r="F2661" s="681">
        <v>125</v>
      </c>
      <c r="G2661" s="682" t="s">
        <v>227</v>
      </c>
      <c r="H2661" s="682">
        <v>65</v>
      </c>
      <c r="I2661" s="682" t="s">
        <v>227</v>
      </c>
      <c r="J2661" s="682"/>
      <c r="K2661" s="682"/>
      <c r="L2661" s="683">
        <v>4118</v>
      </c>
      <c r="M2661" s="684"/>
      <c r="N2661" s="758">
        <v>1</v>
      </c>
      <c r="O2661" s="991">
        <v>1</v>
      </c>
      <c r="P2661" s="991">
        <f t="shared" si="250"/>
        <v>0</v>
      </c>
      <c r="Q2661" s="759">
        <f t="shared" si="255"/>
        <v>55.181200000000004</v>
      </c>
      <c r="R2661" s="873">
        <v>1040</v>
      </c>
      <c r="S2661" s="760">
        <f t="shared" si="252"/>
        <v>57388.448000000004</v>
      </c>
      <c r="T2661" s="803">
        <v>13.4</v>
      </c>
      <c r="U2661" s="960"/>
      <c r="W2661" s="686"/>
    </row>
    <row r="2662" spans="1:23" ht="21" customHeight="1">
      <c r="A2662" s="686" t="s">
        <v>1300</v>
      </c>
      <c r="B2662" s="686" t="s">
        <v>1597</v>
      </c>
      <c r="C2662" s="800" t="s">
        <v>1597</v>
      </c>
      <c r="D2662" s="801" t="s">
        <v>1558</v>
      </c>
      <c r="E2662" s="802" t="s">
        <v>817</v>
      </c>
      <c r="F2662" s="681">
        <v>125</v>
      </c>
      <c r="G2662" s="682" t="s">
        <v>227</v>
      </c>
      <c r="H2662" s="682">
        <v>65</v>
      </c>
      <c r="I2662" s="682" t="s">
        <v>227</v>
      </c>
      <c r="J2662" s="682"/>
      <c r="K2662" s="682"/>
      <c r="L2662" s="683">
        <v>4118</v>
      </c>
      <c r="M2662" s="684"/>
      <c r="N2662" s="758">
        <v>2</v>
      </c>
      <c r="O2662" s="991">
        <v>2</v>
      </c>
      <c r="P2662" s="991">
        <f t="shared" si="250"/>
        <v>0</v>
      </c>
      <c r="Q2662" s="759">
        <f t="shared" si="255"/>
        <v>110.36240000000001</v>
      </c>
      <c r="R2662" s="873">
        <v>1040</v>
      </c>
      <c r="S2662" s="760">
        <f t="shared" si="252"/>
        <v>114776.89600000001</v>
      </c>
      <c r="T2662" s="803">
        <v>13.4</v>
      </c>
      <c r="U2662" s="960"/>
      <c r="W2662" s="686"/>
    </row>
    <row r="2663" spans="1:23" ht="21" customHeight="1">
      <c r="A2663" s="686" t="s">
        <v>1400</v>
      </c>
      <c r="B2663" s="686" t="s">
        <v>1597</v>
      </c>
      <c r="C2663" s="800" t="s">
        <v>1597</v>
      </c>
      <c r="D2663" s="801" t="s">
        <v>1558</v>
      </c>
      <c r="E2663" s="802" t="s">
        <v>770</v>
      </c>
      <c r="F2663" s="681">
        <v>50</v>
      </c>
      <c r="G2663" s="682" t="s">
        <v>227</v>
      </c>
      <c r="H2663" s="682">
        <v>6</v>
      </c>
      <c r="I2663" s="682" t="s">
        <v>227</v>
      </c>
      <c r="J2663" s="682"/>
      <c r="K2663" s="682"/>
      <c r="L2663" s="683">
        <v>180</v>
      </c>
      <c r="M2663" s="684"/>
      <c r="N2663" s="758">
        <v>4</v>
      </c>
      <c r="O2663" s="991">
        <v>4</v>
      </c>
      <c r="P2663" s="991">
        <f t="shared" si="250"/>
        <v>0</v>
      </c>
      <c r="Q2663" s="759">
        <f t="shared" si="255"/>
        <v>4.9319999999999995</v>
      </c>
      <c r="R2663" s="873">
        <v>1040</v>
      </c>
      <c r="S2663" s="760">
        <f t="shared" ref="S2663:S2666" si="259">Q2663*R2663</f>
        <v>5129.28</v>
      </c>
      <c r="T2663" s="803">
        <v>6.85</v>
      </c>
      <c r="U2663" s="960"/>
      <c r="W2663" s="686"/>
    </row>
    <row r="2664" spans="1:23" ht="21" customHeight="1">
      <c r="A2664" s="686" t="s">
        <v>1300</v>
      </c>
      <c r="B2664" s="686" t="s">
        <v>1597</v>
      </c>
      <c r="C2664" s="800" t="s">
        <v>1597</v>
      </c>
      <c r="D2664" s="801" t="s">
        <v>1559</v>
      </c>
      <c r="E2664" s="802" t="s">
        <v>817</v>
      </c>
      <c r="F2664" s="681">
        <v>125</v>
      </c>
      <c r="G2664" s="682" t="s">
        <v>227</v>
      </c>
      <c r="H2664" s="682">
        <v>65</v>
      </c>
      <c r="I2664" s="682" t="s">
        <v>227</v>
      </c>
      <c r="J2664" s="682"/>
      <c r="K2664" s="682"/>
      <c r="L2664" s="683">
        <v>4250</v>
      </c>
      <c r="M2664" s="684"/>
      <c r="N2664" s="758">
        <v>1</v>
      </c>
      <c r="O2664" s="991">
        <v>1</v>
      </c>
      <c r="P2664" s="991">
        <f t="shared" si="250"/>
        <v>0</v>
      </c>
      <c r="Q2664" s="759">
        <f t="shared" si="255"/>
        <v>56.95</v>
      </c>
      <c r="R2664" s="873">
        <v>1040</v>
      </c>
      <c r="S2664" s="760">
        <f t="shared" si="259"/>
        <v>59228</v>
      </c>
      <c r="T2664" s="803">
        <v>13.4</v>
      </c>
      <c r="U2664" s="960"/>
      <c r="W2664" s="686"/>
    </row>
    <row r="2665" spans="1:23" ht="21" customHeight="1">
      <c r="A2665" s="686" t="s">
        <v>1300</v>
      </c>
      <c r="B2665" s="686" t="s">
        <v>1597</v>
      </c>
      <c r="C2665" s="800" t="s">
        <v>1597</v>
      </c>
      <c r="D2665" s="801" t="s">
        <v>1560</v>
      </c>
      <c r="E2665" s="802" t="s">
        <v>817</v>
      </c>
      <c r="F2665" s="681">
        <v>125</v>
      </c>
      <c r="G2665" s="682" t="s">
        <v>227</v>
      </c>
      <c r="H2665" s="682">
        <v>65</v>
      </c>
      <c r="I2665" s="682" t="s">
        <v>227</v>
      </c>
      <c r="J2665" s="682"/>
      <c r="K2665" s="682"/>
      <c r="L2665" s="683">
        <v>4118</v>
      </c>
      <c r="M2665" s="684"/>
      <c r="N2665" s="758">
        <v>1</v>
      </c>
      <c r="O2665" s="991">
        <v>1</v>
      </c>
      <c r="P2665" s="991">
        <f t="shared" si="250"/>
        <v>0</v>
      </c>
      <c r="Q2665" s="759">
        <f t="shared" si="255"/>
        <v>55.181200000000004</v>
      </c>
      <c r="R2665" s="873">
        <v>1040</v>
      </c>
      <c r="S2665" s="760">
        <f t="shared" si="259"/>
        <v>57388.448000000004</v>
      </c>
      <c r="T2665" s="803">
        <v>13.4</v>
      </c>
      <c r="U2665" s="960"/>
      <c r="W2665" s="686"/>
    </row>
    <row r="2666" spans="1:23" ht="21" customHeight="1">
      <c r="A2666" s="686" t="s">
        <v>1300</v>
      </c>
      <c r="B2666" s="686" t="s">
        <v>1597</v>
      </c>
      <c r="C2666" s="800" t="s">
        <v>1597</v>
      </c>
      <c r="D2666" s="801" t="s">
        <v>1561</v>
      </c>
      <c r="E2666" s="802" t="s">
        <v>817</v>
      </c>
      <c r="F2666" s="681">
        <v>125</v>
      </c>
      <c r="G2666" s="682" t="s">
        <v>227</v>
      </c>
      <c r="H2666" s="682">
        <v>65</v>
      </c>
      <c r="I2666" s="682" t="s">
        <v>227</v>
      </c>
      <c r="J2666" s="682"/>
      <c r="K2666" s="682"/>
      <c r="L2666" s="683">
        <v>4118</v>
      </c>
      <c r="M2666" s="684"/>
      <c r="N2666" s="758">
        <v>2</v>
      </c>
      <c r="O2666" s="991">
        <v>2</v>
      </c>
      <c r="P2666" s="991">
        <f t="shared" si="250"/>
        <v>0</v>
      </c>
      <c r="Q2666" s="759">
        <f t="shared" si="255"/>
        <v>110.36240000000001</v>
      </c>
      <c r="R2666" s="873">
        <v>1040</v>
      </c>
      <c r="S2666" s="760">
        <f t="shared" si="259"/>
        <v>114776.89600000001</v>
      </c>
      <c r="T2666" s="803">
        <v>13.4</v>
      </c>
      <c r="U2666" s="960"/>
      <c r="W2666" s="686"/>
    </row>
    <row r="2667" spans="1:23" ht="21" customHeight="1">
      <c r="A2667" s="686" t="s">
        <v>1400</v>
      </c>
      <c r="B2667" s="686" t="s">
        <v>1597</v>
      </c>
      <c r="C2667" s="800" t="s">
        <v>1597</v>
      </c>
      <c r="D2667" s="801" t="s">
        <v>1561</v>
      </c>
      <c r="E2667" s="802" t="s">
        <v>770</v>
      </c>
      <c r="F2667" s="681">
        <v>50</v>
      </c>
      <c r="G2667" s="682" t="s">
        <v>227</v>
      </c>
      <c r="H2667" s="682">
        <v>6</v>
      </c>
      <c r="I2667" s="682" t="s">
        <v>227</v>
      </c>
      <c r="J2667" s="682"/>
      <c r="K2667" s="682"/>
      <c r="L2667" s="683">
        <v>180</v>
      </c>
      <c r="M2667" s="684"/>
      <c r="N2667" s="758">
        <v>4</v>
      </c>
      <c r="O2667" s="991">
        <v>4</v>
      </c>
      <c r="P2667" s="991">
        <f t="shared" si="250"/>
        <v>0</v>
      </c>
      <c r="Q2667" s="759">
        <f t="shared" si="255"/>
        <v>4.9319999999999995</v>
      </c>
      <c r="R2667" s="873">
        <v>1040</v>
      </c>
      <c r="S2667" s="760">
        <f t="shared" ref="S2667" si="260">Q2667*R2667</f>
        <v>5129.28</v>
      </c>
      <c r="T2667" s="803">
        <v>6.85</v>
      </c>
      <c r="U2667" s="960"/>
      <c r="W2667" s="686"/>
    </row>
    <row r="2668" spans="1:23" ht="21" customHeight="1">
      <c r="A2668" s="686" t="s">
        <v>1434</v>
      </c>
      <c r="B2668" s="686" t="s">
        <v>1597</v>
      </c>
      <c r="C2668" s="800" t="s">
        <v>1597</v>
      </c>
      <c r="D2668" s="801" t="s">
        <v>744</v>
      </c>
      <c r="E2668" s="802" t="s">
        <v>818</v>
      </c>
      <c r="F2668" s="681">
        <v>125</v>
      </c>
      <c r="G2668" s="682" t="s">
        <v>227</v>
      </c>
      <c r="H2668" s="682">
        <v>125</v>
      </c>
      <c r="I2668" s="682" t="s">
        <v>227</v>
      </c>
      <c r="J2668" s="682"/>
      <c r="K2668" s="682"/>
      <c r="L2668" s="683">
        <v>4118</v>
      </c>
      <c r="M2668" s="684"/>
      <c r="N2668" s="758">
        <v>1</v>
      </c>
      <c r="O2668" s="991">
        <v>1</v>
      </c>
      <c r="P2668" s="991">
        <f t="shared" si="250"/>
        <v>0</v>
      </c>
      <c r="Q2668" s="764">
        <f>L2668/1000*N2668</f>
        <v>4.1180000000000003</v>
      </c>
      <c r="R2668" s="873">
        <v>33969</v>
      </c>
      <c r="S2668" s="760">
        <f t="shared" si="252"/>
        <v>139884.342</v>
      </c>
      <c r="T2668" s="804"/>
      <c r="U2668" s="960"/>
      <c r="W2668" s="686"/>
    </row>
    <row r="2669" spans="1:23" ht="21" customHeight="1">
      <c r="A2669" s="686" t="s">
        <v>1400</v>
      </c>
      <c r="B2669" s="686" t="s">
        <v>1597</v>
      </c>
      <c r="C2669" s="800" t="s">
        <v>1597</v>
      </c>
      <c r="D2669" s="801" t="s">
        <v>1562</v>
      </c>
      <c r="E2669" s="802" t="s">
        <v>770</v>
      </c>
      <c r="F2669" s="681">
        <v>75</v>
      </c>
      <c r="G2669" s="682" t="s">
        <v>227</v>
      </c>
      <c r="H2669" s="682">
        <v>6</v>
      </c>
      <c r="I2669" s="682" t="s">
        <v>227</v>
      </c>
      <c r="J2669" s="682"/>
      <c r="K2669" s="682"/>
      <c r="L2669" s="683">
        <v>4118</v>
      </c>
      <c r="M2669" s="684"/>
      <c r="N2669" s="758">
        <v>1</v>
      </c>
      <c r="O2669" s="991">
        <v>1</v>
      </c>
      <c r="P2669" s="991">
        <f t="shared" si="250"/>
        <v>0</v>
      </c>
      <c r="Q2669" s="759">
        <f>L2669/1000*N2669*T2669</f>
        <v>28.208300000000001</v>
      </c>
      <c r="R2669" s="873">
        <v>1040</v>
      </c>
      <c r="S2669" s="760">
        <f t="shared" si="252"/>
        <v>29336.632000000001</v>
      </c>
      <c r="T2669" s="803">
        <v>6.85</v>
      </c>
      <c r="U2669" s="960"/>
      <c r="W2669" s="686"/>
    </row>
    <row r="2670" spans="1:23" ht="21" customHeight="1">
      <c r="A2670" s="686" t="s">
        <v>1374</v>
      </c>
      <c r="B2670" s="686" t="s">
        <v>1597</v>
      </c>
      <c r="C2670" s="800" t="s">
        <v>1597</v>
      </c>
      <c r="D2670" s="801" t="s">
        <v>1563</v>
      </c>
      <c r="E2670" s="802" t="s">
        <v>770</v>
      </c>
      <c r="F2670" s="681">
        <v>6</v>
      </c>
      <c r="G2670" s="682" t="s">
        <v>227</v>
      </c>
      <c r="H2670" s="682">
        <v>65</v>
      </c>
      <c r="I2670" s="682" t="s">
        <v>227</v>
      </c>
      <c r="J2670" s="682">
        <v>65</v>
      </c>
      <c r="K2670" s="682" t="s">
        <v>227</v>
      </c>
      <c r="L2670" s="683">
        <v>126</v>
      </c>
      <c r="M2670" s="684"/>
      <c r="N2670" s="758">
        <v>4</v>
      </c>
      <c r="O2670" s="991">
        <v>4</v>
      </c>
      <c r="P2670" s="991">
        <f t="shared" si="250"/>
        <v>0</v>
      </c>
      <c r="Q2670" s="759">
        <f>L2670/1000*N2670*T2670</f>
        <v>2.97864</v>
      </c>
      <c r="R2670" s="873">
        <v>1040</v>
      </c>
      <c r="S2670" s="760">
        <f t="shared" si="252"/>
        <v>3097.7856000000002</v>
      </c>
      <c r="T2670" s="803">
        <v>5.91</v>
      </c>
      <c r="U2670" s="960"/>
      <c r="W2670" s="686"/>
    </row>
    <row r="2671" spans="1:23" ht="21" customHeight="1">
      <c r="A2671" s="686" t="s">
        <v>2472</v>
      </c>
      <c r="C2671" s="770" t="s">
        <v>2473</v>
      </c>
      <c r="D2671" s="771"/>
      <c r="E2671" s="772"/>
      <c r="F2671" s="681"/>
      <c r="G2671" s="682"/>
      <c r="H2671" s="682"/>
      <c r="I2671" s="682"/>
      <c r="J2671" s="682"/>
      <c r="K2671" s="682"/>
      <c r="L2671" s="683"/>
      <c r="M2671" s="684"/>
      <c r="N2671" s="758"/>
      <c r="O2671" s="991"/>
      <c r="P2671" s="991"/>
      <c r="Q2671" s="773"/>
      <c r="R2671" s="760"/>
      <c r="S2671" s="760">
        <f>TRUNC(SUM(S2433:S2670),0)</f>
        <v>9965313</v>
      </c>
      <c r="T2671" s="684"/>
      <c r="U2671" s="960"/>
      <c r="W2671" s="686"/>
    </row>
    <row r="2672" spans="1:23" s="722" customFormat="1" ht="21" customHeight="1">
      <c r="A2672" s="686"/>
      <c r="B2672" s="686"/>
      <c r="C2672" s="770"/>
      <c r="D2672" s="771"/>
      <c r="E2672" s="772"/>
      <c r="F2672" s="681"/>
      <c r="G2672" s="682"/>
      <c r="H2672" s="682"/>
      <c r="I2672" s="682"/>
      <c r="J2672" s="682"/>
      <c r="K2672" s="682"/>
      <c r="L2672" s="683"/>
      <c r="M2672" s="684"/>
      <c r="N2672" s="758"/>
      <c r="O2672" s="991"/>
      <c r="P2672" s="991"/>
      <c r="Q2672" s="773"/>
      <c r="R2672" s="760"/>
      <c r="S2672" s="760"/>
      <c r="T2672" s="684"/>
      <c r="U2672" s="960"/>
      <c r="V2672" s="721"/>
      <c r="W2672" s="721"/>
    </row>
    <row r="2673" spans="1:21" ht="21" customHeight="1">
      <c r="A2673" s="722"/>
      <c r="C2673" s="950" t="str">
        <f>재료집계!B13</f>
        <v>8. 2F 개폐식 발판</v>
      </c>
      <c r="D2673" s="750"/>
      <c r="E2673" s="751"/>
      <c r="F2673" s="1053"/>
      <c r="G2673" s="716"/>
      <c r="H2673" s="716"/>
      <c r="I2673" s="716"/>
      <c r="J2673" s="716"/>
      <c r="K2673" s="716"/>
      <c r="L2673" s="717"/>
      <c r="M2673" s="718"/>
      <c r="N2673" s="752"/>
      <c r="O2673" s="989"/>
      <c r="P2673" s="989"/>
      <c r="Q2673" s="753"/>
      <c r="R2673" s="754"/>
      <c r="S2673" s="754"/>
      <c r="T2673" s="718"/>
      <c r="U2673" s="960"/>
    </row>
    <row r="2674" spans="1:21" ht="21" customHeight="1">
      <c r="B2674" s="686" t="s">
        <v>2189</v>
      </c>
      <c r="C2674" s="807" t="s">
        <v>860</v>
      </c>
      <c r="D2674" s="808" t="s">
        <v>860</v>
      </c>
      <c r="E2674" s="809" t="s">
        <v>1587</v>
      </c>
      <c r="F2674" s="681">
        <v>3</v>
      </c>
      <c r="G2674" s="682" t="s">
        <v>227</v>
      </c>
      <c r="H2674" s="682">
        <v>900</v>
      </c>
      <c r="I2674" s="682" t="s">
        <v>227</v>
      </c>
      <c r="J2674" s="682"/>
      <c r="K2674" s="682"/>
      <c r="L2674" s="683">
        <v>4100</v>
      </c>
      <c r="M2674" s="684" t="s">
        <v>350</v>
      </c>
      <c r="N2674" s="758">
        <v>1</v>
      </c>
      <c r="O2674" s="991">
        <v>1</v>
      </c>
      <c r="P2674" s="991">
        <f>N2674-O2674</f>
        <v>0</v>
      </c>
      <c r="Q2674" s="759"/>
      <c r="R2674" s="873">
        <v>455166</v>
      </c>
      <c r="S2674" s="760">
        <f t="shared" ref="S2674:S2699" si="261">N2674*R2674</f>
        <v>455166</v>
      </c>
      <c r="T2674" s="810"/>
      <c r="U2674" s="960"/>
    </row>
    <row r="2675" spans="1:21" ht="21" customHeight="1">
      <c r="A2675" s="686" t="s">
        <v>1344</v>
      </c>
      <c r="B2675" s="722"/>
      <c r="C2675" s="811"/>
      <c r="D2675" s="808" t="s">
        <v>808</v>
      </c>
      <c r="E2675" s="809" t="s">
        <v>798</v>
      </c>
      <c r="F2675" s="681" t="s">
        <v>338</v>
      </c>
      <c r="G2675" s="682" t="s">
        <v>227</v>
      </c>
      <c r="H2675" s="682" t="s">
        <v>331</v>
      </c>
      <c r="I2675" s="682"/>
      <c r="J2675" s="682"/>
      <c r="K2675" s="682"/>
      <c r="L2675" s="683"/>
      <c r="M2675" s="684"/>
      <c r="N2675" s="758">
        <v>8</v>
      </c>
      <c r="O2675" s="991">
        <v>8</v>
      </c>
      <c r="P2675" s="991">
        <f t="shared" ref="P2675:P2743" si="262">N2675-O2675</f>
        <v>0</v>
      </c>
      <c r="Q2675" s="762"/>
      <c r="R2675" s="873">
        <v>88.9</v>
      </c>
      <c r="S2675" s="760">
        <f t="shared" si="261"/>
        <v>711.2</v>
      </c>
      <c r="T2675" s="810"/>
      <c r="U2675" s="960"/>
    </row>
    <row r="2676" spans="1:21" ht="21" customHeight="1">
      <c r="A2676" s="686" t="s">
        <v>1239</v>
      </c>
      <c r="C2676" s="811"/>
      <c r="D2676" s="808" t="s">
        <v>799</v>
      </c>
      <c r="E2676" s="809" t="s">
        <v>799</v>
      </c>
      <c r="F2676" s="681" t="s">
        <v>338</v>
      </c>
      <c r="G2676" s="682"/>
      <c r="H2676" s="682"/>
      <c r="I2676" s="682"/>
      <c r="J2676" s="682"/>
      <c r="K2676" s="682"/>
      <c r="L2676" s="683"/>
      <c r="M2676" s="684"/>
      <c r="N2676" s="758">
        <f>N2675</f>
        <v>8</v>
      </c>
      <c r="O2676" s="991">
        <v>8</v>
      </c>
      <c r="P2676" s="991">
        <f t="shared" si="262"/>
        <v>0</v>
      </c>
      <c r="Q2676" s="762"/>
      <c r="R2676" s="873">
        <v>28.7</v>
      </c>
      <c r="S2676" s="760">
        <f t="shared" si="261"/>
        <v>229.6</v>
      </c>
      <c r="T2676" s="810"/>
      <c r="U2676" s="960"/>
    </row>
    <row r="2677" spans="1:21" ht="21" customHeight="1">
      <c r="A2677" s="686" t="s">
        <v>1238</v>
      </c>
      <c r="C2677" s="811"/>
      <c r="D2677" s="808" t="s">
        <v>800</v>
      </c>
      <c r="E2677" s="809" t="s">
        <v>800</v>
      </c>
      <c r="F2677" s="681" t="s">
        <v>338</v>
      </c>
      <c r="G2677" s="682"/>
      <c r="H2677" s="682"/>
      <c r="I2677" s="682"/>
      <c r="J2677" s="682"/>
      <c r="K2677" s="682"/>
      <c r="L2677" s="683"/>
      <c r="M2677" s="684"/>
      <c r="N2677" s="758">
        <f>N2676</f>
        <v>8</v>
      </c>
      <c r="O2677" s="991">
        <v>8</v>
      </c>
      <c r="P2677" s="991">
        <f t="shared" si="262"/>
        <v>0</v>
      </c>
      <c r="Q2677" s="762"/>
      <c r="R2677" s="873">
        <v>9.1999999999999993</v>
      </c>
      <c r="S2677" s="760">
        <f t="shared" si="261"/>
        <v>73.599999999999994</v>
      </c>
      <c r="T2677" s="810"/>
      <c r="U2677" s="960"/>
    </row>
    <row r="2678" spans="1:21" ht="21" customHeight="1">
      <c r="A2678" s="686" t="s">
        <v>1237</v>
      </c>
      <c r="C2678" s="811"/>
      <c r="D2678" s="808" t="s">
        <v>801</v>
      </c>
      <c r="E2678" s="809" t="s">
        <v>801</v>
      </c>
      <c r="F2678" s="681" t="s">
        <v>338</v>
      </c>
      <c r="G2678" s="682"/>
      <c r="H2678" s="682"/>
      <c r="I2678" s="682"/>
      <c r="J2678" s="682"/>
      <c r="K2678" s="682"/>
      <c r="L2678" s="683"/>
      <c r="M2678" s="684"/>
      <c r="N2678" s="758">
        <f>N2675*2</f>
        <v>16</v>
      </c>
      <c r="O2678" s="991">
        <v>16</v>
      </c>
      <c r="P2678" s="991">
        <f t="shared" si="262"/>
        <v>0</v>
      </c>
      <c r="Q2678" s="762"/>
      <c r="R2678" s="873">
        <v>13.5</v>
      </c>
      <c r="S2678" s="760">
        <f t="shared" si="261"/>
        <v>216</v>
      </c>
      <c r="T2678" s="810"/>
      <c r="U2678" s="960"/>
    </row>
    <row r="2679" spans="1:21" ht="21" customHeight="1">
      <c r="C2679" s="807"/>
      <c r="D2679" s="808" t="s">
        <v>1599</v>
      </c>
      <c r="E2679" s="809" t="s">
        <v>1587</v>
      </c>
      <c r="F2679" s="681">
        <v>4.5</v>
      </c>
      <c r="G2679" s="682" t="s">
        <v>227</v>
      </c>
      <c r="H2679" s="682">
        <v>1220</v>
      </c>
      <c r="I2679" s="682" t="s">
        <v>227</v>
      </c>
      <c r="J2679" s="682"/>
      <c r="K2679" s="682"/>
      <c r="L2679" s="683">
        <v>840</v>
      </c>
      <c r="M2679" s="684" t="s">
        <v>1525</v>
      </c>
      <c r="N2679" s="758">
        <v>2</v>
      </c>
      <c r="O2679" s="991">
        <v>2</v>
      </c>
      <c r="P2679" s="991">
        <f t="shared" si="262"/>
        <v>0</v>
      </c>
      <c r="Q2679" s="759"/>
      <c r="R2679" s="873">
        <v>100818</v>
      </c>
      <c r="S2679" s="760">
        <f t="shared" si="261"/>
        <v>201636</v>
      </c>
      <c r="T2679" s="810"/>
      <c r="U2679" s="960"/>
    </row>
    <row r="2680" spans="1:21" ht="21" customHeight="1">
      <c r="C2680" s="807"/>
      <c r="D2680" s="808" t="s">
        <v>1599</v>
      </c>
      <c r="E2680" s="809" t="s">
        <v>1587</v>
      </c>
      <c r="F2680" s="681">
        <v>4.5</v>
      </c>
      <c r="G2680" s="682" t="s">
        <v>227</v>
      </c>
      <c r="H2680" s="682">
        <v>965</v>
      </c>
      <c r="I2680" s="682" t="s">
        <v>227</v>
      </c>
      <c r="J2680" s="682"/>
      <c r="K2680" s="682"/>
      <c r="L2680" s="683">
        <v>840</v>
      </c>
      <c r="M2680" s="684" t="s">
        <v>1525</v>
      </c>
      <c r="N2680" s="758">
        <v>2</v>
      </c>
      <c r="O2680" s="991">
        <v>2</v>
      </c>
      <c r="P2680" s="991">
        <f t="shared" si="262"/>
        <v>0</v>
      </c>
      <c r="Q2680" s="759"/>
      <c r="R2680" s="873">
        <v>79746</v>
      </c>
      <c r="S2680" s="760">
        <f t="shared" si="261"/>
        <v>159492</v>
      </c>
      <c r="T2680" s="810"/>
      <c r="U2680" s="960"/>
    </row>
    <row r="2681" spans="1:21" ht="21" customHeight="1">
      <c r="C2681" s="807"/>
      <c r="D2681" s="808" t="s">
        <v>1600</v>
      </c>
      <c r="E2681" s="809" t="s">
        <v>1587</v>
      </c>
      <c r="F2681" s="681">
        <v>3</v>
      </c>
      <c r="G2681" s="682" t="s">
        <v>227</v>
      </c>
      <c r="H2681" s="682">
        <v>610</v>
      </c>
      <c r="I2681" s="682" t="s">
        <v>227</v>
      </c>
      <c r="J2681" s="682"/>
      <c r="K2681" s="682"/>
      <c r="L2681" s="683">
        <v>1500</v>
      </c>
      <c r="M2681" s="684" t="s">
        <v>350</v>
      </c>
      <c r="N2681" s="758">
        <v>2</v>
      </c>
      <c r="O2681" s="991">
        <v>2</v>
      </c>
      <c r="P2681" s="991">
        <f t="shared" si="262"/>
        <v>0</v>
      </c>
      <c r="Q2681" s="759"/>
      <c r="R2681" s="873">
        <v>112866</v>
      </c>
      <c r="S2681" s="760">
        <f t="shared" si="261"/>
        <v>225732</v>
      </c>
      <c r="T2681" s="810"/>
      <c r="U2681" s="960"/>
    </row>
    <row r="2682" spans="1:21" ht="21" customHeight="1">
      <c r="C2682" s="807"/>
      <c r="D2682" s="808" t="s">
        <v>2490</v>
      </c>
      <c r="E2682" s="809" t="s">
        <v>1587</v>
      </c>
      <c r="F2682" s="681">
        <v>3.2</v>
      </c>
      <c r="G2682" s="682" t="s">
        <v>227</v>
      </c>
      <c r="H2682" s="682">
        <v>610</v>
      </c>
      <c r="I2682" s="682" t="s">
        <v>227</v>
      </c>
      <c r="J2682" s="682"/>
      <c r="K2682" s="682"/>
      <c r="L2682" s="683">
        <v>1220</v>
      </c>
      <c r="M2682" s="684" t="s">
        <v>350</v>
      </c>
      <c r="N2682" s="758">
        <v>2</v>
      </c>
      <c r="O2682" s="991">
        <v>2</v>
      </c>
      <c r="P2682" s="991">
        <f t="shared" si="262"/>
        <v>0</v>
      </c>
      <c r="Q2682" s="759"/>
      <c r="R2682" s="873">
        <v>97918</v>
      </c>
      <c r="S2682" s="760">
        <f t="shared" si="261"/>
        <v>195836</v>
      </c>
      <c r="T2682" s="810"/>
      <c r="U2682" s="960"/>
    </row>
    <row r="2683" spans="1:21" ht="21" customHeight="1">
      <c r="A2683" s="686" t="s">
        <v>1344</v>
      </c>
      <c r="C2683" s="811"/>
      <c r="D2683" s="808" t="s">
        <v>808</v>
      </c>
      <c r="E2683" s="809" t="s">
        <v>798</v>
      </c>
      <c r="F2683" s="681" t="s">
        <v>338</v>
      </c>
      <c r="G2683" s="682" t="s">
        <v>227</v>
      </c>
      <c r="H2683" s="682" t="s">
        <v>331</v>
      </c>
      <c r="I2683" s="682"/>
      <c r="J2683" s="682"/>
      <c r="K2683" s="682"/>
      <c r="L2683" s="683"/>
      <c r="M2683" s="684"/>
      <c r="N2683" s="758">
        <v>4</v>
      </c>
      <c r="O2683" s="991">
        <v>4</v>
      </c>
      <c r="P2683" s="991">
        <f t="shared" si="262"/>
        <v>0</v>
      </c>
      <c r="Q2683" s="762"/>
      <c r="R2683" s="873">
        <v>88.9</v>
      </c>
      <c r="S2683" s="760">
        <f t="shared" si="261"/>
        <v>355.6</v>
      </c>
      <c r="T2683" s="810"/>
      <c r="U2683" s="960"/>
    </row>
    <row r="2684" spans="1:21" ht="21" customHeight="1">
      <c r="A2684" s="686" t="s">
        <v>1239</v>
      </c>
      <c r="C2684" s="811"/>
      <c r="D2684" s="808" t="s">
        <v>799</v>
      </c>
      <c r="E2684" s="809" t="s">
        <v>799</v>
      </c>
      <c r="F2684" s="681" t="s">
        <v>338</v>
      </c>
      <c r="G2684" s="682"/>
      <c r="H2684" s="682"/>
      <c r="I2684" s="682"/>
      <c r="J2684" s="682"/>
      <c r="K2684" s="682"/>
      <c r="L2684" s="683"/>
      <c r="M2684" s="684"/>
      <c r="N2684" s="758">
        <v>4</v>
      </c>
      <c r="O2684" s="991">
        <v>4</v>
      </c>
      <c r="P2684" s="991">
        <f t="shared" si="262"/>
        <v>0</v>
      </c>
      <c r="Q2684" s="762"/>
      <c r="R2684" s="873">
        <v>28.7</v>
      </c>
      <c r="S2684" s="760">
        <f t="shared" si="261"/>
        <v>114.8</v>
      </c>
      <c r="T2684" s="810"/>
      <c r="U2684" s="960"/>
    </row>
    <row r="2685" spans="1:21" ht="21" customHeight="1">
      <c r="A2685" s="686" t="s">
        <v>1238</v>
      </c>
      <c r="C2685" s="811"/>
      <c r="D2685" s="808" t="s">
        <v>800</v>
      </c>
      <c r="E2685" s="809" t="s">
        <v>800</v>
      </c>
      <c r="F2685" s="681" t="s">
        <v>338</v>
      </c>
      <c r="G2685" s="682"/>
      <c r="H2685" s="682"/>
      <c r="I2685" s="682"/>
      <c r="J2685" s="682"/>
      <c r="K2685" s="682"/>
      <c r="L2685" s="683"/>
      <c r="M2685" s="684"/>
      <c r="N2685" s="758">
        <v>4</v>
      </c>
      <c r="O2685" s="991">
        <v>4</v>
      </c>
      <c r="P2685" s="991">
        <f t="shared" si="262"/>
        <v>0</v>
      </c>
      <c r="Q2685" s="762"/>
      <c r="R2685" s="873">
        <v>9.1999999999999993</v>
      </c>
      <c r="S2685" s="760">
        <f t="shared" si="261"/>
        <v>36.799999999999997</v>
      </c>
      <c r="T2685" s="810"/>
      <c r="U2685" s="960"/>
    </row>
    <row r="2686" spans="1:21" ht="21" customHeight="1">
      <c r="A2686" s="686" t="s">
        <v>1237</v>
      </c>
      <c r="C2686" s="811"/>
      <c r="D2686" s="808" t="s">
        <v>801</v>
      </c>
      <c r="E2686" s="809" t="s">
        <v>801</v>
      </c>
      <c r="F2686" s="681" t="s">
        <v>338</v>
      </c>
      <c r="G2686" s="682"/>
      <c r="H2686" s="682"/>
      <c r="I2686" s="682"/>
      <c r="J2686" s="682"/>
      <c r="K2686" s="682"/>
      <c r="L2686" s="683"/>
      <c r="M2686" s="684"/>
      <c r="N2686" s="758">
        <v>8</v>
      </c>
      <c r="O2686" s="991">
        <v>8</v>
      </c>
      <c r="P2686" s="991">
        <f t="shared" si="262"/>
        <v>0</v>
      </c>
      <c r="Q2686" s="762"/>
      <c r="R2686" s="873">
        <v>13.5</v>
      </c>
      <c r="S2686" s="760">
        <f t="shared" si="261"/>
        <v>108</v>
      </c>
      <c r="T2686" s="810"/>
      <c r="U2686" s="960"/>
    </row>
    <row r="2687" spans="1:21" ht="21" customHeight="1">
      <c r="A2687" s="686" t="s">
        <v>1435</v>
      </c>
      <c r="C2687" s="807"/>
      <c r="D2687" s="808" t="s">
        <v>2491</v>
      </c>
      <c r="E2687" s="809" t="s">
        <v>1587</v>
      </c>
      <c r="F2687" s="681">
        <v>3.2</v>
      </c>
      <c r="G2687" s="682" t="s">
        <v>227</v>
      </c>
      <c r="H2687" s="682">
        <v>610</v>
      </c>
      <c r="I2687" s="682" t="s">
        <v>227</v>
      </c>
      <c r="J2687" s="682"/>
      <c r="K2687" s="682"/>
      <c r="L2687" s="683">
        <v>1065</v>
      </c>
      <c r="M2687" s="684" t="s">
        <v>350</v>
      </c>
      <c r="N2687" s="758">
        <v>2</v>
      </c>
      <c r="O2687" s="991">
        <v>2</v>
      </c>
      <c r="P2687" s="991">
        <f t="shared" si="262"/>
        <v>0</v>
      </c>
      <c r="Q2687" s="759"/>
      <c r="R2687" s="873">
        <v>85478</v>
      </c>
      <c r="S2687" s="760">
        <f t="shared" si="261"/>
        <v>170956</v>
      </c>
      <c r="T2687" s="810"/>
      <c r="U2687" s="960"/>
    </row>
    <row r="2688" spans="1:21" ht="21" customHeight="1">
      <c r="A2688" s="686" t="s">
        <v>1344</v>
      </c>
      <c r="C2688" s="811"/>
      <c r="D2688" s="808" t="s">
        <v>808</v>
      </c>
      <c r="E2688" s="809" t="s">
        <v>798</v>
      </c>
      <c r="F2688" s="681" t="s">
        <v>338</v>
      </c>
      <c r="G2688" s="682" t="s">
        <v>227</v>
      </c>
      <c r="H2688" s="682" t="s">
        <v>331</v>
      </c>
      <c r="I2688" s="682"/>
      <c r="J2688" s="682"/>
      <c r="K2688" s="682"/>
      <c r="L2688" s="683"/>
      <c r="M2688" s="684"/>
      <c r="N2688" s="758">
        <v>4</v>
      </c>
      <c r="O2688" s="991">
        <v>4</v>
      </c>
      <c r="P2688" s="991">
        <f t="shared" si="262"/>
        <v>0</v>
      </c>
      <c r="Q2688" s="762"/>
      <c r="R2688" s="873">
        <v>88.9</v>
      </c>
      <c r="S2688" s="760">
        <f t="shared" si="261"/>
        <v>355.6</v>
      </c>
      <c r="T2688" s="810"/>
      <c r="U2688" s="960"/>
    </row>
    <row r="2689" spans="1:23" ht="21" customHeight="1">
      <c r="A2689" s="686" t="s">
        <v>1239</v>
      </c>
      <c r="C2689" s="811"/>
      <c r="D2689" s="808" t="s">
        <v>799</v>
      </c>
      <c r="E2689" s="809" t="s">
        <v>799</v>
      </c>
      <c r="F2689" s="681" t="s">
        <v>338</v>
      </c>
      <c r="G2689" s="682"/>
      <c r="H2689" s="682"/>
      <c r="I2689" s="682"/>
      <c r="J2689" s="682"/>
      <c r="K2689" s="682"/>
      <c r="L2689" s="683"/>
      <c r="M2689" s="684"/>
      <c r="N2689" s="758">
        <v>4</v>
      </c>
      <c r="O2689" s="991">
        <v>4</v>
      </c>
      <c r="P2689" s="991">
        <f t="shared" si="262"/>
        <v>0</v>
      </c>
      <c r="Q2689" s="762"/>
      <c r="R2689" s="873">
        <v>28.7</v>
      </c>
      <c r="S2689" s="760">
        <f t="shared" si="261"/>
        <v>114.8</v>
      </c>
      <c r="T2689" s="810"/>
      <c r="U2689" s="960"/>
    </row>
    <row r="2690" spans="1:23" ht="21" customHeight="1">
      <c r="A2690" s="686" t="s">
        <v>1238</v>
      </c>
      <c r="C2690" s="811"/>
      <c r="D2690" s="808" t="s">
        <v>800</v>
      </c>
      <c r="E2690" s="809" t="s">
        <v>800</v>
      </c>
      <c r="F2690" s="681" t="s">
        <v>338</v>
      </c>
      <c r="G2690" s="682"/>
      <c r="H2690" s="682"/>
      <c r="I2690" s="682"/>
      <c r="J2690" s="682"/>
      <c r="K2690" s="682"/>
      <c r="L2690" s="683"/>
      <c r="M2690" s="684"/>
      <c r="N2690" s="758">
        <v>4</v>
      </c>
      <c r="O2690" s="991">
        <v>4</v>
      </c>
      <c r="P2690" s="991">
        <f t="shared" si="262"/>
        <v>0</v>
      </c>
      <c r="Q2690" s="762"/>
      <c r="R2690" s="873">
        <v>9.1999999999999993</v>
      </c>
      <c r="S2690" s="760">
        <f t="shared" si="261"/>
        <v>36.799999999999997</v>
      </c>
      <c r="T2690" s="810"/>
      <c r="U2690" s="960"/>
    </row>
    <row r="2691" spans="1:23" ht="21" customHeight="1">
      <c r="A2691" s="686" t="s">
        <v>1237</v>
      </c>
      <c r="C2691" s="811"/>
      <c r="D2691" s="808" t="s">
        <v>801</v>
      </c>
      <c r="E2691" s="809" t="s">
        <v>801</v>
      </c>
      <c r="F2691" s="681" t="s">
        <v>338</v>
      </c>
      <c r="G2691" s="682"/>
      <c r="H2691" s="682"/>
      <c r="I2691" s="682"/>
      <c r="J2691" s="682"/>
      <c r="K2691" s="682"/>
      <c r="L2691" s="683"/>
      <c r="M2691" s="684"/>
      <c r="N2691" s="758">
        <v>8</v>
      </c>
      <c r="O2691" s="991">
        <v>8</v>
      </c>
      <c r="P2691" s="991">
        <f t="shared" si="262"/>
        <v>0</v>
      </c>
      <c r="Q2691" s="762"/>
      <c r="R2691" s="873">
        <v>13.5</v>
      </c>
      <c r="S2691" s="760">
        <f t="shared" si="261"/>
        <v>108</v>
      </c>
      <c r="T2691" s="810"/>
      <c r="U2691" s="960"/>
      <c r="W2691" s="686"/>
    </row>
    <row r="2692" spans="1:23" ht="21" customHeight="1">
      <c r="C2692" s="807"/>
      <c r="D2692" s="808" t="s">
        <v>2258</v>
      </c>
      <c r="E2692" s="809" t="s">
        <v>1587</v>
      </c>
      <c r="F2692" s="681">
        <v>4.5</v>
      </c>
      <c r="G2692" s="682" t="s">
        <v>227</v>
      </c>
      <c r="H2692" s="682">
        <v>1220</v>
      </c>
      <c r="I2692" s="682" t="s">
        <v>227</v>
      </c>
      <c r="J2692" s="682"/>
      <c r="K2692" s="682"/>
      <c r="L2692" s="683">
        <v>380</v>
      </c>
      <c r="M2692" s="684" t="s">
        <v>1525</v>
      </c>
      <c r="N2692" s="758">
        <v>2</v>
      </c>
      <c r="O2692" s="991">
        <v>2</v>
      </c>
      <c r="P2692" s="991">
        <f t="shared" ref="P2692:P2693" si="263">N2692-O2692</f>
        <v>0</v>
      </c>
      <c r="Q2692" s="759"/>
      <c r="R2692" s="873">
        <v>45608</v>
      </c>
      <c r="S2692" s="760">
        <f t="shared" ref="S2692:S2693" si="264">N2692*R2692</f>
        <v>91216</v>
      </c>
      <c r="T2692" s="810"/>
      <c r="U2692" s="960"/>
      <c r="W2692" s="686"/>
    </row>
    <row r="2693" spans="1:23" ht="21" customHeight="1">
      <c r="C2693" s="807"/>
      <c r="D2693" s="808" t="s">
        <v>2258</v>
      </c>
      <c r="E2693" s="809" t="s">
        <v>1587</v>
      </c>
      <c r="F2693" s="681">
        <v>4.5</v>
      </c>
      <c r="G2693" s="682" t="s">
        <v>227</v>
      </c>
      <c r="H2693" s="682">
        <v>965</v>
      </c>
      <c r="I2693" s="682" t="s">
        <v>227</v>
      </c>
      <c r="J2693" s="682"/>
      <c r="K2693" s="682"/>
      <c r="L2693" s="683">
        <v>380</v>
      </c>
      <c r="M2693" s="684" t="s">
        <v>1525</v>
      </c>
      <c r="N2693" s="758">
        <v>2</v>
      </c>
      <c r="O2693" s="991">
        <v>2</v>
      </c>
      <c r="P2693" s="991">
        <f t="shared" si="263"/>
        <v>0</v>
      </c>
      <c r="Q2693" s="759"/>
      <c r="R2693" s="873">
        <v>36075</v>
      </c>
      <c r="S2693" s="760">
        <f t="shared" si="264"/>
        <v>72150</v>
      </c>
      <c r="T2693" s="810"/>
      <c r="U2693" s="960"/>
      <c r="W2693" s="686"/>
    </row>
    <row r="2694" spans="1:23" ht="21" customHeight="1">
      <c r="A2694" s="686" t="s">
        <v>1435</v>
      </c>
      <c r="B2694" s="686" t="s">
        <v>861</v>
      </c>
      <c r="C2694" s="807" t="s">
        <v>861</v>
      </c>
      <c r="D2694" s="808" t="s">
        <v>861</v>
      </c>
      <c r="E2694" s="809" t="s">
        <v>1587</v>
      </c>
      <c r="F2694" s="681">
        <v>4.5</v>
      </c>
      <c r="G2694" s="682" t="s">
        <v>227</v>
      </c>
      <c r="H2694" s="682">
        <v>1840</v>
      </c>
      <c r="I2694" s="682" t="s">
        <v>227</v>
      </c>
      <c r="J2694" s="682"/>
      <c r="K2694" s="682"/>
      <c r="L2694" s="683">
        <v>360</v>
      </c>
      <c r="M2694" s="684" t="s">
        <v>1525</v>
      </c>
      <c r="N2694" s="758">
        <v>2</v>
      </c>
      <c r="O2694" s="991">
        <v>2</v>
      </c>
      <c r="P2694" s="991">
        <f t="shared" si="262"/>
        <v>0</v>
      </c>
      <c r="Q2694" s="759"/>
      <c r="R2694" s="873">
        <v>65166</v>
      </c>
      <c r="S2694" s="760">
        <f t="shared" si="261"/>
        <v>130332</v>
      </c>
      <c r="T2694" s="810"/>
      <c r="U2694" s="960"/>
      <c r="W2694" s="686"/>
    </row>
    <row r="2695" spans="1:23" ht="21" customHeight="1">
      <c r="A2695" s="686" t="s">
        <v>1344</v>
      </c>
      <c r="C2695" s="811"/>
      <c r="D2695" s="808" t="s">
        <v>808</v>
      </c>
      <c r="E2695" s="809" t="s">
        <v>798</v>
      </c>
      <c r="F2695" s="681" t="s">
        <v>338</v>
      </c>
      <c r="G2695" s="682" t="s">
        <v>227</v>
      </c>
      <c r="H2695" s="682" t="s">
        <v>331</v>
      </c>
      <c r="I2695" s="682"/>
      <c r="J2695" s="682"/>
      <c r="K2695" s="682"/>
      <c r="L2695" s="683"/>
      <c r="M2695" s="684"/>
      <c r="N2695" s="758">
        <v>4</v>
      </c>
      <c r="O2695" s="991">
        <v>4</v>
      </c>
      <c r="P2695" s="991">
        <f t="shared" si="262"/>
        <v>0</v>
      </c>
      <c r="Q2695" s="762"/>
      <c r="R2695" s="873">
        <v>88.9</v>
      </c>
      <c r="S2695" s="760">
        <f t="shared" si="261"/>
        <v>355.6</v>
      </c>
      <c r="T2695" s="810"/>
      <c r="U2695" s="960"/>
      <c r="W2695" s="686"/>
    </row>
    <row r="2696" spans="1:23" ht="21" customHeight="1">
      <c r="A2696" s="686" t="s">
        <v>1239</v>
      </c>
      <c r="C2696" s="811"/>
      <c r="D2696" s="808" t="s">
        <v>799</v>
      </c>
      <c r="E2696" s="809" t="s">
        <v>799</v>
      </c>
      <c r="F2696" s="681" t="s">
        <v>338</v>
      </c>
      <c r="G2696" s="682"/>
      <c r="H2696" s="682"/>
      <c r="I2696" s="682"/>
      <c r="J2696" s="682"/>
      <c r="K2696" s="682"/>
      <c r="L2696" s="683"/>
      <c r="M2696" s="684"/>
      <c r="N2696" s="758">
        <v>4</v>
      </c>
      <c r="O2696" s="991">
        <v>4</v>
      </c>
      <c r="P2696" s="991">
        <f t="shared" si="262"/>
        <v>0</v>
      </c>
      <c r="Q2696" s="762"/>
      <c r="R2696" s="873">
        <v>28.7</v>
      </c>
      <c r="S2696" s="760">
        <f t="shared" si="261"/>
        <v>114.8</v>
      </c>
      <c r="T2696" s="810"/>
      <c r="U2696" s="960"/>
      <c r="W2696" s="686"/>
    </row>
    <row r="2697" spans="1:23" ht="21" customHeight="1">
      <c r="A2697" s="686" t="s">
        <v>1238</v>
      </c>
      <c r="C2697" s="811"/>
      <c r="D2697" s="808" t="s">
        <v>800</v>
      </c>
      <c r="E2697" s="809" t="s">
        <v>800</v>
      </c>
      <c r="F2697" s="681" t="s">
        <v>338</v>
      </c>
      <c r="G2697" s="682"/>
      <c r="H2697" s="682"/>
      <c r="I2697" s="682"/>
      <c r="J2697" s="682"/>
      <c r="K2697" s="682"/>
      <c r="L2697" s="683"/>
      <c r="M2697" s="684"/>
      <c r="N2697" s="758">
        <v>4</v>
      </c>
      <c r="O2697" s="991">
        <v>4</v>
      </c>
      <c r="P2697" s="991">
        <f t="shared" si="262"/>
        <v>0</v>
      </c>
      <c r="Q2697" s="762"/>
      <c r="R2697" s="873">
        <v>9.1999999999999993</v>
      </c>
      <c r="S2697" s="760">
        <f t="shared" si="261"/>
        <v>36.799999999999997</v>
      </c>
      <c r="T2697" s="810"/>
      <c r="U2697" s="960"/>
      <c r="W2697" s="686"/>
    </row>
    <row r="2698" spans="1:23" ht="21" customHeight="1">
      <c r="A2698" s="686" t="s">
        <v>1237</v>
      </c>
      <c r="C2698" s="811"/>
      <c r="D2698" s="808" t="s">
        <v>801</v>
      </c>
      <c r="E2698" s="809" t="s">
        <v>801</v>
      </c>
      <c r="F2698" s="681" t="s">
        <v>338</v>
      </c>
      <c r="G2698" s="682"/>
      <c r="H2698" s="682"/>
      <c r="I2698" s="682"/>
      <c r="J2698" s="682"/>
      <c r="K2698" s="682"/>
      <c r="L2698" s="683"/>
      <c r="M2698" s="684"/>
      <c r="N2698" s="758">
        <v>8</v>
      </c>
      <c r="O2698" s="991">
        <v>8</v>
      </c>
      <c r="P2698" s="991">
        <f t="shared" si="262"/>
        <v>0</v>
      </c>
      <c r="Q2698" s="762"/>
      <c r="R2698" s="873">
        <v>13.5</v>
      </c>
      <c r="S2698" s="760">
        <f t="shared" si="261"/>
        <v>108</v>
      </c>
      <c r="T2698" s="810"/>
      <c r="U2698" s="960"/>
      <c r="W2698" s="686"/>
    </row>
    <row r="2699" spans="1:23" ht="21" customHeight="1">
      <c r="A2699" s="686" t="s">
        <v>1435</v>
      </c>
      <c r="B2699" s="686" t="s">
        <v>862</v>
      </c>
      <c r="C2699" s="807" t="s">
        <v>862</v>
      </c>
      <c r="D2699" s="808" t="s">
        <v>862</v>
      </c>
      <c r="E2699" s="809" t="s">
        <v>1587</v>
      </c>
      <c r="F2699" s="681">
        <v>3.2</v>
      </c>
      <c r="G2699" s="682" t="s">
        <v>227</v>
      </c>
      <c r="H2699" s="682">
        <v>1510</v>
      </c>
      <c r="I2699" s="682" t="s">
        <v>227</v>
      </c>
      <c r="J2699" s="682"/>
      <c r="K2699" s="682"/>
      <c r="L2699" s="683">
        <v>500</v>
      </c>
      <c r="M2699" s="684" t="s">
        <v>350</v>
      </c>
      <c r="N2699" s="758">
        <v>2</v>
      </c>
      <c r="O2699" s="991">
        <v>2</v>
      </c>
      <c r="P2699" s="991">
        <f t="shared" si="262"/>
        <v>0</v>
      </c>
      <c r="Q2699" s="759"/>
      <c r="R2699" s="873">
        <v>99339</v>
      </c>
      <c r="S2699" s="760">
        <f t="shared" si="261"/>
        <v>198678</v>
      </c>
      <c r="T2699" s="810"/>
      <c r="U2699" s="960"/>
      <c r="W2699" s="686"/>
    </row>
    <row r="2700" spans="1:23" ht="21" customHeight="1">
      <c r="A2700" s="686" t="s">
        <v>1363</v>
      </c>
      <c r="C2700" s="807"/>
      <c r="D2700" s="808" t="s">
        <v>814</v>
      </c>
      <c r="E2700" s="809" t="s">
        <v>814</v>
      </c>
      <c r="F2700" s="681" t="s">
        <v>1184</v>
      </c>
      <c r="G2700" s="682" t="s">
        <v>227</v>
      </c>
      <c r="H2700" s="682">
        <v>38</v>
      </c>
      <c r="I2700" s="682" t="s">
        <v>227</v>
      </c>
      <c r="J2700" s="682"/>
      <c r="K2700" s="682"/>
      <c r="L2700" s="683">
        <v>820</v>
      </c>
      <c r="M2700" s="684" t="s">
        <v>350</v>
      </c>
      <c r="N2700" s="758">
        <v>4</v>
      </c>
      <c r="O2700" s="991">
        <v>4</v>
      </c>
      <c r="P2700" s="991">
        <f t="shared" si="262"/>
        <v>0</v>
      </c>
      <c r="Q2700" s="759">
        <f>L2700/1000*N2700*T2700</f>
        <v>5.8712</v>
      </c>
      <c r="R2700" s="873">
        <v>1020</v>
      </c>
      <c r="S2700" s="760">
        <f>Q2700*R2700</f>
        <v>5988.6239999999998</v>
      </c>
      <c r="T2700" s="812">
        <v>1.79</v>
      </c>
      <c r="U2700" s="960"/>
      <c r="W2700" s="686"/>
    </row>
    <row r="2701" spans="1:23" ht="21" customHeight="1">
      <c r="A2701" s="686" t="s">
        <v>1344</v>
      </c>
      <c r="C2701" s="811"/>
      <c r="D2701" s="808" t="s">
        <v>808</v>
      </c>
      <c r="E2701" s="809" t="s">
        <v>798</v>
      </c>
      <c r="F2701" s="681" t="s">
        <v>338</v>
      </c>
      <c r="G2701" s="682" t="s">
        <v>227</v>
      </c>
      <c r="H2701" s="682" t="s">
        <v>331</v>
      </c>
      <c r="I2701" s="682"/>
      <c r="J2701" s="682"/>
      <c r="K2701" s="682"/>
      <c r="L2701" s="683"/>
      <c r="M2701" s="684"/>
      <c r="N2701" s="758">
        <v>4</v>
      </c>
      <c r="O2701" s="991">
        <v>4</v>
      </c>
      <c r="P2701" s="991">
        <f t="shared" si="262"/>
        <v>0</v>
      </c>
      <c r="Q2701" s="762"/>
      <c r="R2701" s="873">
        <v>88.9</v>
      </c>
      <c r="S2701" s="760">
        <f>N2701*R2701</f>
        <v>355.6</v>
      </c>
      <c r="T2701" s="810"/>
      <c r="U2701" s="960"/>
      <c r="W2701" s="686"/>
    </row>
    <row r="2702" spans="1:23" ht="21" customHeight="1">
      <c r="A2702" s="686" t="s">
        <v>1239</v>
      </c>
      <c r="C2702" s="811"/>
      <c r="D2702" s="808" t="s">
        <v>799</v>
      </c>
      <c r="E2702" s="809" t="s">
        <v>799</v>
      </c>
      <c r="F2702" s="681" t="s">
        <v>338</v>
      </c>
      <c r="G2702" s="682"/>
      <c r="H2702" s="682"/>
      <c r="I2702" s="682"/>
      <c r="J2702" s="682"/>
      <c r="K2702" s="682"/>
      <c r="L2702" s="683"/>
      <c r="M2702" s="684"/>
      <c r="N2702" s="758">
        <v>4</v>
      </c>
      <c r="O2702" s="991">
        <v>4</v>
      </c>
      <c r="P2702" s="991">
        <f t="shared" si="262"/>
        <v>0</v>
      </c>
      <c r="Q2702" s="762"/>
      <c r="R2702" s="873">
        <v>28.7</v>
      </c>
      <c r="S2702" s="760">
        <f>N2702*R2702</f>
        <v>114.8</v>
      </c>
      <c r="T2702" s="810"/>
      <c r="U2702" s="960"/>
      <c r="W2702" s="686"/>
    </row>
    <row r="2703" spans="1:23" ht="21" customHeight="1">
      <c r="A2703" s="686" t="s">
        <v>1238</v>
      </c>
      <c r="C2703" s="811"/>
      <c r="D2703" s="808" t="s">
        <v>800</v>
      </c>
      <c r="E2703" s="809" t="s">
        <v>800</v>
      </c>
      <c r="F2703" s="681" t="s">
        <v>338</v>
      </c>
      <c r="G2703" s="682"/>
      <c r="H2703" s="682"/>
      <c r="I2703" s="682"/>
      <c r="J2703" s="682"/>
      <c r="K2703" s="682"/>
      <c r="L2703" s="683"/>
      <c r="M2703" s="684"/>
      <c r="N2703" s="758">
        <v>4</v>
      </c>
      <c r="O2703" s="991">
        <v>4</v>
      </c>
      <c r="P2703" s="991">
        <f t="shared" si="262"/>
        <v>0</v>
      </c>
      <c r="Q2703" s="762"/>
      <c r="R2703" s="873">
        <v>9.1999999999999993</v>
      </c>
      <c r="S2703" s="760">
        <f>N2703*R2703</f>
        <v>36.799999999999997</v>
      </c>
      <c r="T2703" s="810"/>
      <c r="U2703" s="960"/>
      <c r="W2703" s="686"/>
    </row>
    <row r="2704" spans="1:23" ht="21" customHeight="1">
      <c r="A2704" s="686" t="s">
        <v>1237</v>
      </c>
      <c r="C2704" s="811"/>
      <c r="D2704" s="808" t="s">
        <v>801</v>
      </c>
      <c r="E2704" s="809" t="s">
        <v>801</v>
      </c>
      <c r="F2704" s="681" t="s">
        <v>338</v>
      </c>
      <c r="G2704" s="682"/>
      <c r="H2704" s="682"/>
      <c r="I2704" s="682"/>
      <c r="J2704" s="682"/>
      <c r="K2704" s="682"/>
      <c r="L2704" s="683"/>
      <c r="M2704" s="684"/>
      <c r="N2704" s="758">
        <v>8</v>
      </c>
      <c r="O2704" s="991">
        <v>8</v>
      </c>
      <c r="P2704" s="991">
        <f t="shared" si="262"/>
        <v>0</v>
      </c>
      <c r="Q2704" s="762"/>
      <c r="R2704" s="873">
        <v>13.5</v>
      </c>
      <c r="S2704" s="760">
        <f>N2704*R2704</f>
        <v>108</v>
      </c>
      <c r="T2704" s="810"/>
      <c r="U2704" s="960"/>
      <c r="W2704" s="686"/>
    </row>
    <row r="2705" spans="1:23" ht="21" customHeight="1">
      <c r="A2705" s="686" t="s">
        <v>1435</v>
      </c>
      <c r="B2705" s="686" t="s">
        <v>863</v>
      </c>
      <c r="C2705" s="807" t="s">
        <v>863</v>
      </c>
      <c r="D2705" s="808" t="s">
        <v>863</v>
      </c>
      <c r="E2705" s="809" t="s">
        <v>1587</v>
      </c>
      <c r="F2705" s="681">
        <v>3.2</v>
      </c>
      <c r="G2705" s="682" t="s">
        <v>227</v>
      </c>
      <c r="H2705" s="682">
        <v>610</v>
      </c>
      <c r="I2705" s="682" t="s">
        <v>227</v>
      </c>
      <c r="J2705" s="682"/>
      <c r="K2705" s="682"/>
      <c r="L2705" s="683">
        <v>7350</v>
      </c>
      <c r="M2705" s="684" t="s">
        <v>350</v>
      </c>
      <c r="N2705" s="758">
        <v>2</v>
      </c>
      <c r="O2705" s="991">
        <v>2</v>
      </c>
      <c r="P2705" s="991">
        <f t="shared" si="262"/>
        <v>0</v>
      </c>
      <c r="Q2705" s="759"/>
      <c r="R2705" s="873">
        <v>589915</v>
      </c>
      <c r="S2705" s="760">
        <f>N2705*R2705</f>
        <v>1179830</v>
      </c>
      <c r="T2705" s="810"/>
      <c r="U2705" s="960"/>
      <c r="W2705" s="686"/>
    </row>
    <row r="2706" spans="1:23" ht="21" customHeight="1">
      <c r="A2706" s="686" t="s">
        <v>1363</v>
      </c>
      <c r="C2706" s="811"/>
      <c r="D2706" s="808" t="s">
        <v>814</v>
      </c>
      <c r="E2706" s="809" t="s">
        <v>814</v>
      </c>
      <c r="F2706" s="681" t="s">
        <v>1184</v>
      </c>
      <c r="G2706" s="682" t="s">
        <v>227</v>
      </c>
      <c r="H2706" s="682">
        <v>100</v>
      </c>
      <c r="I2706" s="682" t="s">
        <v>227</v>
      </c>
      <c r="J2706" s="682"/>
      <c r="K2706" s="682"/>
      <c r="L2706" s="683">
        <v>520</v>
      </c>
      <c r="M2706" s="684" t="s">
        <v>350</v>
      </c>
      <c r="N2706" s="758">
        <v>2</v>
      </c>
      <c r="O2706" s="991">
        <v>2</v>
      </c>
      <c r="P2706" s="991">
        <f t="shared" si="262"/>
        <v>0</v>
      </c>
      <c r="Q2706" s="759">
        <f>L2706/1000*N2706*T2706</f>
        <v>4.8984000000000005</v>
      </c>
      <c r="R2706" s="873">
        <v>1020</v>
      </c>
      <c r="S2706" s="760">
        <f>Q2706*R2706</f>
        <v>4996.3680000000004</v>
      </c>
      <c r="T2706" s="812">
        <v>4.71</v>
      </c>
      <c r="U2706" s="960"/>
      <c r="W2706" s="686"/>
    </row>
    <row r="2707" spans="1:23" ht="21" customHeight="1">
      <c r="A2707" s="686" t="s">
        <v>1344</v>
      </c>
      <c r="C2707" s="811"/>
      <c r="D2707" s="808" t="s">
        <v>808</v>
      </c>
      <c r="E2707" s="809" t="s">
        <v>798</v>
      </c>
      <c r="F2707" s="681" t="s">
        <v>338</v>
      </c>
      <c r="G2707" s="682" t="s">
        <v>227</v>
      </c>
      <c r="H2707" s="682" t="s">
        <v>331</v>
      </c>
      <c r="I2707" s="682"/>
      <c r="J2707" s="682"/>
      <c r="K2707" s="682"/>
      <c r="L2707" s="683"/>
      <c r="M2707" s="684"/>
      <c r="N2707" s="758">
        <v>28</v>
      </c>
      <c r="O2707" s="991">
        <v>28</v>
      </c>
      <c r="P2707" s="991">
        <f t="shared" si="262"/>
        <v>0</v>
      </c>
      <c r="Q2707" s="762"/>
      <c r="R2707" s="873">
        <v>88.9</v>
      </c>
      <c r="S2707" s="760">
        <f>N2707*R2707</f>
        <v>2489.2000000000003</v>
      </c>
      <c r="T2707" s="810"/>
      <c r="U2707" s="960"/>
      <c r="W2707" s="686"/>
    </row>
    <row r="2708" spans="1:23" ht="21" customHeight="1">
      <c r="A2708" s="686" t="s">
        <v>1239</v>
      </c>
      <c r="C2708" s="811"/>
      <c r="D2708" s="808" t="s">
        <v>799</v>
      </c>
      <c r="E2708" s="809" t="s">
        <v>799</v>
      </c>
      <c r="F2708" s="681" t="s">
        <v>338</v>
      </c>
      <c r="G2708" s="682"/>
      <c r="H2708" s="682"/>
      <c r="I2708" s="682"/>
      <c r="J2708" s="682"/>
      <c r="K2708" s="682"/>
      <c r="L2708" s="683"/>
      <c r="M2708" s="684"/>
      <c r="N2708" s="758">
        <v>28</v>
      </c>
      <c r="O2708" s="991">
        <v>28</v>
      </c>
      <c r="P2708" s="991">
        <f t="shared" si="262"/>
        <v>0</v>
      </c>
      <c r="Q2708" s="762"/>
      <c r="R2708" s="873">
        <v>28.7</v>
      </c>
      <c r="S2708" s="760">
        <f>N2708*R2708</f>
        <v>803.6</v>
      </c>
      <c r="T2708" s="810"/>
      <c r="U2708" s="960"/>
      <c r="W2708" s="686"/>
    </row>
    <row r="2709" spans="1:23" ht="21" customHeight="1">
      <c r="A2709" s="686" t="s">
        <v>1238</v>
      </c>
      <c r="C2709" s="811"/>
      <c r="D2709" s="808" t="s">
        <v>800</v>
      </c>
      <c r="E2709" s="809" t="s">
        <v>800</v>
      </c>
      <c r="F2709" s="681" t="s">
        <v>338</v>
      </c>
      <c r="G2709" s="682"/>
      <c r="H2709" s="682"/>
      <c r="I2709" s="682"/>
      <c r="J2709" s="682"/>
      <c r="K2709" s="682"/>
      <c r="L2709" s="683"/>
      <c r="M2709" s="684"/>
      <c r="N2709" s="758">
        <v>28</v>
      </c>
      <c r="O2709" s="991">
        <v>28</v>
      </c>
      <c r="P2709" s="991">
        <f t="shared" si="262"/>
        <v>0</v>
      </c>
      <c r="Q2709" s="762"/>
      <c r="R2709" s="873">
        <v>9.1999999999999993</v>
      </c>
      <c r="S2709" s="760">
        <f>N2709*R2709</f>
        <v>257.59999999999997</v>
      </c>
      <c r="T2709" s="810"/>
      <c r="U2709" s="960"/>
      <c r="W2709" s="686"/>
    </row>
    <row r="2710" spans="1:23" ht="21" customHeight="1">
      <c r="A2710" s="686" t="s">
        <v>1237</v>
      </c>
      <c r="C2710" s="811"/>
      <c r="D2710" s="808" t="s">
        <v>801</v>
      </c>
      <c r="E2710" s="809" t="s">
        <v>801</v>
      </c>
      <c r="F2710" s="681" t="s">
        <v>338</v>
      </c>
      <c r="G2710" s="682"/>
      <c r="H2710" s="682"/>
      <c r="I2710" s="682"/>
      <c r="J2710" s="682"/>
      <c r="K2710" s="682"/>
      <c r="L2710" s="683"/>
      <c r="M2710" s="684"/>
      <c r="N2710" s="758">
        <v>52</v>
      </c>
      <c r="O2710" s="991">
        <v>52</v>
      </c>
      <c r="P2710" s="991">
        <f t="shared" si="262"/>
        <v>0</v>
      </c>
      <c r="Q2710" s="762"/>
      <c r="R2710" s="873">
        <v>13.5</v>
      </c>
      <c r="S2710" s="760">
        <f>N2710*R2710</f>
        <v>702</v>
      </c>
      <c r="T2710" s="810"/>
      <c r="U2710" s="960"/>
      <c r="W2710" s="686"/>
    </row>
    <row r="2711" spans="1:23" ht="21" customHeight="1">
      <c r="A2711" s="686" t="s">
        <v>1265</v>
      </c>
      <c r="B2711" s="686" t="s">
        <v>864</v>
      </c>
      <c r="C2711" s="807" t="s">
        <v>864</v>
      </c>
      <c r="D2711" s="808" t="s">
        <v>864</v>
      </c>
      <c r="E2711" s="809" t="s">
        <v>814</v>
      </c>
      <c r="F2711" s="681" t="s">
        <v>384</v>
      </c>
      <c r="G2711" s="682" t="s">
        <v>227</v>
      </c>
      <c r="H2711" s="682">
        <v>100</v>
      </c>
      <c r="I2711" s="682" t="s">
        <v>227</v>
      </c>
      <c r="J2711" s="682"/>
      <c r="K2711" s="682"/>
      <c r="L2711" s="683">
        <v>120</v>
      </c>
      <c r="M2711" s="684"/>
      <c r="N2711" s="758">
        <v>18</v>
      </c>
      <c r="O2711" s="991">
        <v>18</v>
      </c>
      <c r="P2711" s="991">
        <f t="shared" si="262"/>
        <v>0</v>
      </c>
      <c r="Q2711" s="759">
        <f>L2711/1000*N2711*T2711</f>
        <v>20.347200000000001</v>
      </c>
      <c r="R2711" s="873">
        <v>1020</v>
      </c>
      <c r="S2711" s="760">
        <f>Q2711*R2711</f>
        <v>20754.144</v>
      </c>
      <c r="T2711" s="812">
        <v>9.42</v>
      </c>
      <c r="U2711" s="960"/>
      <c r="W2711" s="686"/>
    </row>
    <row r="2712" spans="1:23" ht="21" customHeight="1">
      <c r="A2712" s="686" t="s">
        <v>1374</v>
      </c>
      <c r="B2712" s="686" t="s">
        <v>865</v>
      </c>
      <c r="C2712" s="807" t="s">
        <v>865</v>
      </c>
      <c r="D2712" s="808" t="s">
        <v>865</v>
      </c>
      <c r="E2712" s="809" t="s">
        <v>770</v>
      </c>
      <c r="F2712" s="681" t="s">
        <v>1184</v>
      </c>
      <c r="G2712" s="682" t="s">
        <v>227</v>
      </c>
      <c r="H2712" s="682">
        <v>65</v>
      </c>
      <c r="I2712" s="682" t="s">
        <v>227</v>
      </c>
      <c r="J2712" s="682">
        <v>65</v>
      </c>
      <c r="K2712" s="682" t="s">
        <v>227</v>
      </c>
      <c r="L2712" s="683">
        <v>520</v>
      </c>
      <c r="M2712" s="684"/>
      <c r="N2712" s="758">
        <v>18</v>
      </c>
      <c r="O2712" s="991">
        <v>18</v>
      </c>
      <c r="P2712" s="991">
        <f t="shared" si="262"/>
        <v>0</v>
      </c>
      <c r="Q2712" s="759">
        <f>L2712/1000*N2712*T2712</f>
        <v>55.317599999999999</v>
      </c>
      <c r="R2712" s="873">
        <v>1040</v>
      </c>
      <c r="S2712" s="760">
        <f>Q2712*R2712</f>
        <v>57530.303999999996</v>
      </c>
      <c r="T2712" s="812">
        <v>5.91</v>
      </c>
      <c r="U2712" s="960"/>
      <c r="W2712" s="686"/>
    </row>
    <row r="2713" spans="1:23" ht="21" customHeight="1">
      <c r="A2713" s="686" t="s">
        <v>1232</v>
      </c>
      <c r="C2713" s="811"/>
      <c r="D2713" s="808" t="s">
        <v>808</v>
      </c>
      <c r="E2713" s="809" t="s">
        <v>798</v>
      </c>
      <c r="F2713" s="681" t="s">
        <v>330</v>
      </c>
      <c r="G2713" s="682" t="s">
        <v>227</v>
      </c>
      <c r="H2713" s="682" t="s">
        <v>331</v>
      </c>
      <c r="I2713" s="682"/>
      <c r="J2713" s="682"/>
      <c r="K2713" s="682"/>
      <c r="L2713" s="683"/>
      <c r="M2713" s="684"/>
      <c r="N2713" s="758">
        <f>N2712*2</f>
        <v>36</v>
      </c>
      <c r="O2713" s="991">
        <v>36</v>
      </c>
      <c r="P2713" s="991">
        <f t="shared" si="262"/>
        <v>0</v>
      </c>
      <c r="Q2713" s="762"/>
      <c r="R2713" s="873">
        <v>129.80000000000001</v>
      </c>
      <c r="S2713" s="760">
        <f t="shared" ref="S2713:S2715" si="265">N2713*R2713</f>
        <v>4672.8</v>
      </c>
      <c r="T2713" s="810"/>
      <c r="U2713" s="960"/>
      <c r="W2713" s="686"/>
    </row>
    <row r="2714" spans="1:23" ht="21" customHeight="1">
      <c r="A2714" s="686" t="s">
        <v>1233</v>
      </c>
      <c r="C2714" s="811"/>
      <c r="D2714" s="808" t="s">
        <v>800</v>
      </c>
      <c r="E2714" s="809" t="s">
        <v>800</v>
      </c>
      <c r="F2714" s="681" t="s">
        <v>330</v>
      </c>
      <c r="G2714" s="682"/>
      <c r="H2714" s="682"/>
      <c r="I2714" s="682"/>
      <c r="J2714" s="682"/>
      <c r="K2714" s="682"/>
      <c r="L2714" s="683"/>
      <c r="M2714" s="684"/>
      <c r="N2714" s="758">
        <f>N2712*2</f>
        <v>36</v>
      </c>
      <c r="O2714" s="991">
        <v>36</v>
      </c>
      <c r="P2714" s="991">
        <f t="shared" si="262"/>
        <v>0</v>
      </c>
      <c r="Q2714" s="762"/>
      <c r="R2714" s="873">
        <v>14</v>
      </c>
      <c r="S2714" s="760">
        <f t="shared" si="265"/>
        <v>504</v>
      </c>
      <c r="T2714" s="810"/>
      <c r="U2714" s="960"/>
      <c r="W2714" s="686"/>
    </row>
    <row r="2715" spans="1:23" ht="21" customHeight="1">
      <c r="A2715" s="686" t="s">
        <v>1326</v>
      </c>
      <c r="C2715" s="811"/>
      <c r="D2715" s="808" t="s">
        <v>801</v>
      </c>
      <c r="E2715" s="809" t="s">
        <v>801</v>
      </c>
      <c r="F2715" s="681" t="s">
        <v>330</v>
      </c>
      <c r="G2715" s="682"/>
      <c r="H2715" s="682"/>
      <c r="I2715" s="682"/>
      <c r="J2715" s="682"/>
      <c r="K2715" s="682"/>
      <c r="L2715" s="683"/>
      <c r="M2715" s="684"/>
      <c r="N2715" s="758">
        <f>N2712*4</f>
        <v>72</v>
      </c>
      <c r="O2715" s="991">
        <v>72</v>
      </c>
      <c r="P2715" s="991">
        <f t="shared" si="262"/>
        <v>0</v>
      </c>
      <c r="Q2715" s="762"/>
      <c r="R2715" s="873">
        <v>22.9</v>
      </c>
      <c r="S2715" s="760">
        <f t="shared" si="265"/>
        <v>1648.8</v>
      </c>
      <c r="T2715" s="810"/>
      <c r="U2715" s="960"/>
      <c r="W2715" s="686"/>
    </row>
    <row r="2716" spans="1:23" ht="21" customHeight="1">
      <c r="A2716" s="686" t="s">
        <v>1436</v>
      </c>
      <c r="C2716" s="807" t="s">
        <v>866</v>
      </c>
      <c r="D2716" s="808" t="s">
        <v>866</v>
      </c>
      <c r="E2716" s="809" t="s">
        <v>818</v>
      </c>
      <c r="F2716" s="681">
        <v>3</v>
      </c>
      <c r="G2716" s="682" t="s">
        <v>227</v>
      </c>
      <c r="H2716" s="682">
        <v>100</v>
      </c>
      <c r="I2716" s="682" t="s">
        <v>227</v>
      </c>
      <c r="J2716" s="682">
        <v>50</v>
      </c>
      <c r="K2716" s="682" t="s">
        <v>227</v>
      </c>
      <c r="L2716" s="683">
        <v>2000</v>
      </c>
      <c r="M2716" s="684" t="s">
        <v>350</v>
      </c>
      <c r="N2716" s="758">
        <v>4</v>
      </c>
      <c r="O2716" s="991">
        <v>4</v>
      </c>
      <c r="P2716" s="991">
        <f t="shared" si="262"/>
        <v>0</v>
      </c>
      <c r="Q2716" s="764">
        <f>L2716/1000*N2716</f>
        <v>8</v>
      </c>
      <c r="R2716" s="873">
        <v>14354</v>
      </c>
      <c r="S2716" s="760">
        <f t="shared" ref="S2716:S2732" si="266">Q2716*R2716</f>
        <v>114832</v>
      </c>
      <c r="T2716" s="810"/>
      <c r="U2716" s="960"/>
      <c r="W2716" s="686"/>
    </row>
    <row r="2717" spans="1:23" ht="21" customHeight="1">
      <c r="A2717" s="686" t="s">
        <v>1435</v>
      </c>
      <c r="B2717" s="686" t="s">
        <v>866</v>
      </c>
      <c r="C2717" s="811"/>
      <c r="D2717" s="808" t="s">
        <v>1587</v>
      </c>
      <c r="E2717" s="809" t="s">
        <v>1587</v>
      </c>
      <c r="F2717" s="681">
        <v>4.5</v>
      </c>
      <c r="G2717" s="682" t="s">
        <v>227</v>
      </c>
      <c r="H2717" s="682">
        <v>280</v>
      </c>
      <c r="I2717" s="682" t="s">
        <v>227</v>
      </c>
      <c r="J2717" s="682"/>
      <c r="K2717" s="682"/>
      <c r="L2717" s="683">
        <v>530</v>
      </c>
      <c r="M2717" s="684" t="s">
        <v>1525</v>
      </c>
      <c r="N2717" s="758">
        <v>12</v>
      </c>
      <c r="O2717" s="991">
        <v>12</v>
      </c>
      <c r="P2717" s="991">
        <f t="shared" si="262"/>
        <v>0</v>
      </c>
      <c r="Q2717" s="759">
        <f>F2717*H2717*L2717*0.00000785*N2717</f>
        <v>62.906759999999991</v>
      </c>
      <c r="R2717" s="873">
        <v>14599</v>
      </c>
      <c r="S2717" s="760">
        <f>N2717*R2717</f>
        <v>175188</v>
      </c>
      <c r="T2717" s="810"/>
      <c r="U2717" s="960"/>
      <c r="W2717" s="686"/>
    </row>
    <row r="2718" spans="1:23" ht="21" customHeight="1">
      <c r="C2718" s="811"/>
      <c r="D2718" s="808" t="s">
        <v>808</v>
      </c>
      <c r="E2718" s="809" t="s">
        <v>870</v>
      </c>
      <c r="F2718" s="681" t="s">
        <v>338</v>
      </c>
      <c r="G2718" s="682" t="s">
        <v>403</v>
      </c>
      <c r="H2718" s="682" t="s">
        <v>348</v>
      </c>
      <c r="I2718" s="682"/>
      <c r="J2718" s="682" t="s">
        <v>1566</v>
      </c>
      <c r="K2718" s="682"/>
      <c r="L2718" s="683"/>
      <c r="M2718" s="684"/>
      <c r="N2718" s="758">
        <v>32</v>
      </c>
      <c r="O2718" s="991">
        <v>32</v>
      </c>
      <c r="P2718" s="991">
        <f t="shared" si="262"/>
        <v>0</v>
      </c>
      <c r="Q2718" s="759"/>
      <c r="R2718" s="873">
        <v>167</v>
      </c>
      <c r="S2718" s="760">
        <f>N2718*R2718</f>
        <v>5344</v>
      </c>
      <c r="T2718" s="810"/>
      <c r="U2718" s="960"/>
      <c r="W2718" s="686"/>
    </row>
    <row r="2719" spans="1:23" ht="21" customHeight="1">
      <c r="C2719" s="811"/>
      <c r="D2719" s="808" t="s">
        <v>1583</v>
      </c>
      <c r="E2719" s="809" t="s">
        <v>1583</v>
      </c>
      <c r="F2719" s="681" t="s">
        <v>347</v>
      </c>
      <c r="G2719" s="682"/>
      <c r="H2719" s="682">
        <v>150</v>
      </c>
      <c r="I2719" s="682"/>
      <c r="J2719" s="682"/>
      <c r="K2719" s="682"/>
      <c r="L2719" s="683"/>
      <c r="M2719" s="684"/>
      <c r="N2719" s="758">
        <v>4</v>
      </c>
      <c r="O2719" s="991">
        <v>4</v>
      </c>
      <c r="P2719" s="991">
        <f t="shared" si="262"/>
        <v>0</v>
      </c>
      <c r="Q2719" s="759"/>
      <c r="R2719" s="873">
        <v>6504</v>
      </c>
      <c r="S2719" s="760">
        <f>N2719*R2719</f>
        <v>26016</v>
      </c>
      <c r="T2719" s="810"/>
      <c r="U2719" s="960"/>
      <c r="W2719" s="686"/>
    </row>
    <row r="2720" spans="1:23" ht="21" customHeight="1">
      <c r="A2720" s="686" t="s">
        <v>1221</v>
      </c>
      <c r="C2720" s="811"/>
      <c r="D2720" s="808" t="s">
        <v>867</v>
      </c>
      <c r="E2720" s="809" t="s">
        <v>796</v>
      </c>
      <c r="F2720" s="681">
        <v>6</v>
      </c>
      <c r="G2720" s="682" t="s">
        <v>227</v>
      </c>
      <c r="H2720" s="682">
        <v>50</v>
      </c>
      <c r="I2720" s="682" t="s">
        <v>227</v>
      </c>
      <c r="J2720" s="682"/>
      <c r="K2720" s="682"/>
      <c r="L2720" s="683">
        <v>100</v>
      </c>
      <c r="M2720" s="684" t="s">
        <v>350</v>
      </c>
      <c r="N2720" s="758">
        <v>8</v>
      </c>
      <c r="O2720" s="991">
        <v>8</v>
      </c>
      <c r="P2720" s="991">
        <f t="shared" si="262"/>
        <v>0</v>
      </c>
      <c r="Q2720" s="759">
        <f>F2720*H2720*L2720*0.00000785*N2720</f>
        <v>1.8839999999999999</v>
      </c>
      <c r="R2720" s="873">
        <v>939</v>
      </c>
      <c r="S2720" s="760">
        <f t="shared" si="266"/>
        <v>1769.0759999999998</v>
      </c>
      <c r="T2720" s="810"/>
      <c r="U2720" s="960"/>
      <c r="W2720" s="686"/>
    </row>
    <row r="2721" spans="1:23" ht="21" customHeight="1">
      <c r="C2721" s="811"/>
      <c r="D2721" s="808" t="s">
        <v>1581</v>
      </c>
      <c r="E2721" s="809" t="s">
        <v>795</v>
      </c>
      <c r="F2721" s="681">
        <v>6</v>
      </c>
      <c r="G2721" s="682"/>
      <c r="H2721" s="682">
        <v>125</v>
      </c>
      <c r="I2721" s="682"/>
      <c r="J2721" s="682"/>
      <c r="K2721" s="682"/>
      <c r="L2721" s="683">
        <v>700</v>
      </c>
      <c r="M2721" s="684"/>
      <c r="N2721" s="758">
        <v>2</v>
      </c>
      <c r="O2721" s="991">
        <v>2</v>
      </c>
      <c r="P2721" s="991">
        <f t="shared" si="262"/>
        <v>0</v>
      </c>
      <c r="Q2721" s="759"/>
      <c r="R2721" s="873">
        <v>4911</v>
      </c>
      <c r="S2721" s="760">
        <f>N2721*R2721</f>
        <v>9822</v>
      </c>
      <c r="T2721" s="810"/>
      <c r="U2721" s="960"/>
      <c r="W2721" s="686"/>
    </row>
    <row r="2722" spans="1:23" ht="21" customHeight="1">
      <c r="C2722" s="811"/>
      <c r="D2722" s="808" t="s">
        <v>808</v>
      </c>
      <c r="E2722" s="809" t="s">
        <v>870</v>
      </c>
      <c r="F2722" s="681" t="s">
        <v>330</v>
      </c>
      <c r="G2722" s="682" t="s">
        <v>403</v>
      </c>
      <c r="H2722" s="682" t="s">
        <v>331</v>
      </c>
      <c r="I2722" s="682"/>
      <c r="J2722" s="682" t="s">
        <v>1565</v>
      </c>
      <c r="K2722" s="682"/>
      <c r="L2722" s="683"/>
      <c r="M2722" s="684"/>
      <c r="N2722" s="758">
        <v>10</v>
      </c>
      <c r="O2722" s="991">
        <v>10</v>
      </c>
      <c r="P2722" s="991">
        <f t="shared" si="262"/>
        <v>0</v>
      </c>
      <c r="Q2722" s="759"/>
      <c r="R2722" s="873">
        <v>320</v>
      </c>
      <c r="S2722" s="760">
        <f>N2722*R2722</f>
        <v>3200</v>
      </c>
      <c r="T2722" s="810"/>
      <c r="U2722" s="960"/>
      <c r="W2722" s="686"/>
    </row>
    <row r="2723" spans="1:23" ht="21" customHeight="1">
      <c r="A2723" s="686" t="s">
        <v>1435</v>
      </c>
      <c r="C2723" s="807" t="s">
        <v>868</v>
      </c>
      <c r="D2723" s="808" t="s">
        <v>868</v>
      </c>
      <c r="E2723" s="809" t="s">
        <v>796</v>
      </c>
      <c r="F2723" s="681">
        <v>4.5</v>
      </c>
      <c r="G2723" s="682" t="s">
        <v>227</v>
      </c>
      <c r="H2723" s="682">
        <v>320</v>
      </c>
      <c r="I2723" s="682" t="s">
        <v>227</v>
      </c>
      <c r="J2723" s="682"/>
      <c r="K2723" s="682"/>
      <c r="L2723" s="683">
        <v>530</v>
      </c>
      <c r="M2723" s="684" t="s">
        <v>1525</v>
      </c>
      <c r="N2723" s="758">
        <v>6</v>
      </c>
      <c r="O2723" s="991">
        <v>6</v>
      </c>
      <c r="P2723" s="991">
        <f t="shared" si="262"/>
        <v>0</v>
      </c>
      <c r="Q2723" s="759">
        <f>F2723*H2723*L2723*0.00000785*N2723</f>
        <v>35.946719999999999</v>
      </c>
      <c r="R2723" s="873">
        <v>960</v>
      </c>
      <c r="S2723" s="760">
        <f t="shared" si="266"/>
        <v>34508.851199999997</v>
      </c>
      <c r="T2723" s="810"/>
      <c r="U2723" s="960"/>
    </row>
    <row r="2724" spans="1:23" ht="21" customHeight="1">
      <c r="A2724" s="686" t="s">
        <v>1435</v>
      </c>
      <c r="B2724" s="686" t="s">
        <v>868</v>
      </c>
      <c r="C2724" s="811"/>
      <c r="D2724" s="808" t="s">
        <v>868</v>
      </c>
      <c r="E2724" s="809" t="s">
        <v>796</v>
      </c>
      <c r="F2724" s="681">
        <v>4.5</v>
      </c>
      <c r="G2724" s="682" t="s">
        <v>227</v>
      </c>
      <c r="H2724" s="682">
        <v>280</v>
      </c>
      <c r="I2724" s="682" t="s">
        <v>227</v>
      </c>
      <c r="J2724" s="682"/>
      <c r="K2724" s="682"/>
      <c r="L2724" s="683">
        <v>900</v>
      </c>
      <c r="M2724" s="684" t="s">
        <v>1525</v>
      </c>
      <c r="N2724" s="758">
        <v>4</v>
      </c>
      <c r="O2724" s="991">
        <v>4</v>
      </c>
      <c r="P2724" s="991">
        <f t="shared" si="262"/>
        <v>0</v>
      </c>
      <c r="Q2724" s="759">
        <f>F2724*H2724*L2724*0.00000785*N2724</f>
        <v>35.607599999999998</v>
      </c>
      <c r="R2724" s="873">
        <v>960</v>
      </c>
      <c r="S2724" s="760">
        <f t="shared" si="266"/>
        <v>34183.295999999995</v>
      </c>
      <c r="T2724" s="810"/>
      <c r="U2724" s="960"/>
    </row>
    <row r="2725" spans="1:23" ht="21" customHeight="1">
      <c r="C2725" s="807" t="s">
        <v>2259</v>
      </c>
      <c r="D2725" s="808" t="s">
        <v>869</v>
      </c>
      <c r="E2725" s="809" t="s">
        <v>818</v>
      </c>
      <c r="F2725" s="681">
        <v>2</v>
      </c>
      <c r="G2725" s="682" t="s">
        <v>227</v>
      </c>
      <c r="H2725" s="682">
        <v>70</v>
      </c>
      <c r="I2725" s="682" t="s">
        <v>227</v>
      </c>
      <c r="J2725" s="682">
        <v>30</v>
      </c>
      <c r="K2725" s="682" t="s">
        <v>227</v>
      </c>
      <c r="L2725" s="683">
        <v>4062</v>
      </c>
      <c r="M2725" s="684" t="s">
        <v>350</v>
      </c>
      <c r="N2725" s="758">
        <v>2</v>
      </c>
      <c r="O2725" s="991">
        <v>32</v>
      </c>
      <c r="P2725" s="991">
        <f t="shared" ref="P2725:P2731" si="267">N2725-O2725</f>
        <v>-30</v>
      </c>
      <c r="Q2725" s="759"/>
      <c r="R2725" s="873">
        <v>136098</v>
      </c>
      <c r="S2725" s="760">
        <f t="shared" ref="S2725:S2731" si="268">N2725*R2725</f>
        <v>272196</v>
      </c>
      <c r="T2725" s="810"/>
      <c r="U2725" s="960"/>
      <c r="W2725" s="686"/>
    </row>
    <row r="2726" spans="1:23" ht="21" customHeight="1">
      <c r="C2726" s="811"/>
      <c r="D2726" s="808" t="s">
        <v>869</v>
      </c>
      <c r="E2726" s="809" t="s">
        <v>818</v>
      </c>
      <c r="F2726" s="681">
        <v>2</v>
      </c>
      <c r="G2726" s="682" t="s">
        <v>227</v>
      </c>
      <c r="H2726" s="682">
        <v>70</v>
      </c>
      <c r="I2726" s="682" t="s">
        <v>227</v>
      </c>
      <c r="J2726" s="682">
        <v>30</v>
      </c>
      <c r="K2726" s="682" t="s">
        <v>227</v>
      </c>
      <c r="L2726" s="683">
        <v>170</v>
      </c>
      <c r="M2726" s="684" t="s">
        <v>350</v>
      </c>
      <c r="N2726" s="758">
        <v>1</v>
      </c>
      <c r="O2726" s="991">
        <v>32</v>
      </c>
      <c r="P2726" s="991">
        <f t="shared" si="267"/>
        <v>-31</v>
      </c>
      <c r="Q2726" s="759"/>
      <c r="R2726" s="873">
        <v>5696</v>
      </c>
      <c r="S2726" s="760">
        <f t="shared" si="268"/>
        <v>5696</v>
      </c>
      <c r="T2726" s="810"/>
      <c r="U2726" s="960"/>
      <c r="W2726" s="686"/>
    </row>
    <row r="2727" spans="1:23" ht="21" customHeight="1">
      <c r="C2727" s="811"/>
      <c r="D2727" s="808" t="s">
        <v>869</v>
      </c>
      <c r="E2727" s="809" t="s">
        <v>1587</v>
      </c>
      <c r="F2727" s="681">
        <v>4.5</v>
      </c>
      <c r="G2727" s="682" t="s">
        <v>227</v>
      </c>
      <c r="H2727" s="682">
        <v>280</v>
      </c>
      <c r="I2727" s="682" t="s">
        <v>227</v>
      </c>
      <c r="J2727" s="682"/>
      <c r="K2727" s="682"/>
      <c r="L2727" s="683">
        <v>2030</v>
      </c>
      <c r="M2727" s="684" t="s">
        <v>1525</v>
      </c>
      <c r="N2727" s="758">
        <v>2</v>
      </c>
      <c r="O2727" s="991">
        <v>32</v>
      </c>
      <c r="P2727" s="991">
        <f t="shared" si="267"/>
        <v>-30</v>
      </c>
      <c r="Q2727" s="759"/>
      <c r="R2727" s="873">
        <v>55918</v>
      </c>
      <c r="S2727" s="760">
        <f t="shared" si="268"/>
        <v>111836</v>
      </c>
      <c r="T2727" s="810"/>
      <c r="U2727" s="960"/>
      <c r="W2727" s="686"/>
    </row>
    <row r="2728" spans="1:23" ht="21" customHeight="1">
      <c r="C2728" s="811"/>
      <c r="D2728" s="808" t="s">
        <v>869</v>
      </c>
      <c r="E2728" s="809" t="s">
        <v>795</v>
      </c>
      <c r="F2728" s="681">
        <v>6</v>
      </c>
      <c r="G2728" s="682"/>
      <c r="H2728" s="682">
        <v>110</v>
      </c>
      <c r="I2728" s="682"/>
      <c r="J2728" s="682"/>
      <c r="K2728" s="682"/>
      <c r="L2728" s="683">
        <v>370</v>
      </c>
      <c r="M2728" s="684" t="s">
        <v>350</v>
      </c>
      <c r="N2728" s="758">
        <v>2</v>
      </c>
      <c r="O2728" s="991">
        <v>32</v>
      </c>
      <c r="P2728" s="991">
        <f t="shared" si="267"/>
        <v>-30</v>
      </c>
      <c r="Q2728" s="759"/>
      <c r="R2728" s="873">
        <v>8786</v>
      </c>
      <c r="S2728" s="760">
        <f t="shared" si="268"/>
        <v>17572</v>
      </c>
      <c r="T2728" s="810"/>
      <c r="U2728" s="960"/>
      <c r="W2728" s="686"/>
    </row>
    <row r="2729" spans="1:23" ht="21" customHeight="1">
      <c r="C2729" s="811"/>
      <c r="D2729" s="808" t="s">
        <v>2182</v>
      </c>
      <c r="E2729" s="809" t="s">
        <v>795</v>
      </c>
      <c r="F2729" s="681">
        <v>12</v>
      </c>
      <c r="G2729" s="682"/>
      <c r="H2729" s="682">
        <v>210</v>
      </c>
      <c r="I2729" s="682"/>
      <c r="J2729" s="682"/>
      <c r="K2729" s="682"/>
      <c r="L2729" s="683">
        <v>370</v>
      </c>
      <c r="M2729" s="684"/>
      <c r="N2729" s="758">
        <v>2</v>
      </c>
      <c r="O2729" s="991">
        <v>32</v>
      </c>
      <c r="P2729" s="991">
        <f t="shared" si="267"/>
        <v>-30</v>
      </c>
      <c r="Q2729" s="759"/>
      <c r="R2729" s="873">
        <v>8722</v>
      </c>
      <c r="S2729" s="760">
        <f t="shared" si="268"/>
        <v>17444</v>
      </c>
      <c r="T2729" s="810"/>
      <c r="U2729" s="960"/>
      <c r="W2729" s="686"/>
    </row>
    <row r="2730" spans="1:23" ht="21" customHeight="1">
      <c r="C2730" s="811"/>
      <c r="D2730" s="808" t="s">
        <v>2260</v>
      </c>
      <c r="E2730" s="809" t="s">
        <v>797</v>
      </c>
      <c r="F2730" s="681">
        <v>30</v>
      </c>
      <c r="G2730" s="682"/>
      <c r="H2730" s="682"/>
      <c r="I2730" s="682"/>
      <c r="J2730" s="682"/>
      <c r="K2730" s="682"/>
      <c r="L2730" s="683">
        <v>65</v>
      </c>
      <c r="M2730" s="684" t="s">
        <v>350</v>
      </c>
      <c r="N2730" s="758">
        <v>4</v>
      </c>
      <c r="O2730" s="991">
        <v>32</v>
      </c>
      <c r="P2730" s="991">
        <f t="shared" si="267"/>
        <v>-28</v>
      </c>
      <c r="Q2730" s="759"/>
      <c r="R2730" s="873">
        <v>2378</v>
      </c>
      <c r="S2730" s="760">
        <f t="shared" si="268"/>
        <v>9512</v>
      </c>
      <c r="T2730" s="810"/>
      <c r="U2730" s="960"/>
      <c r="W2730" s="686"/>
    </row>
    <row r="2731" spans="1:23" ht="21" customHeight="1">
      <c r="C2731" s="811"/>
      <c r="D2731" s="808" t="s">
        <v>808</v>
      </c>
      <c r="E2731" s="809" t="s">
        <v>870</v>
      </c>
      <c r="F2731" s="681" t="s">
        <v>330</v>
      </c>
      <c r="G2731" s="682" t="s">
        <v>403</v>
      </c>
      <c r="H2731" s="682" t="s">
        <v>331</v>
      </c>
      <c r="I2731" s="682"/>
      <c r="J2731" s="682" t="s">
        <v>1565</v>
      </c>
      <c r="K2731" s="682"/>
      <c r="L2731" s="683"/>
      <c r="M2731" s="684"/>
      <c r="N2731" s="758">
        <v>8</v>
      </c>
      <c r="O2731" s="991">
        <v>32</v>
      </c>
      <c r="P2731" s="991">
        <f t="shared" si="267"/>
        <v>-24</v>
      </c>
      <c r="Q2731" s="759"/>
      <c r="R2731" s="873">
        <v>320</v>
      </c>
      <c r="S2731" s="760">
        <f t="shared" si="268"/>
        <v>2560</v>
      </c>
      <c r="T2731" s="810"/>
      <c r="U2731" s="960"/>
      <c r="W2731" s="686"/>
    </row>
    <row r="2732" spans="1:23" ht="21" customHeight="1">
      <c r="A2732" s="686" t="s">
        <v>1435</v>
      </c>
      <c r="C2732" s="807" t="s">
        <v>2420</v>
      </c>
      <c r="D2732" s="808" t="s">
        <v>869</v>
      </c>
      <c r="E2732" s="809" t="s">
        <v>796</v>
      </c>
      <c r="F2732" s="681">
        <v>3</v>
      </c>
      <c r="G2732" s="682" t="s">
        <v>227</v>
      </c>
      <c r="H2732" s="682">
        <v>380</v>
      </c>
      <c r="I2732" s="682" t="s">
        <v>227</v>
      </c>
      <c r="J2732" s="682"/>
      <c r="K2732" s="682"/>
      <c r="L2732" s="683">
        <v>4100</v>
      </c>
      <c r="M2732" s="684" t="s">
        <v>350</v>
      </c>
      <c r="N2732" s="758">
        <v>1</v>
      </c>
      <c r="O2732" s="991">
        <v>1</v>
      </c>
      <c r="P2732" s="991">
        <f t="shared" si="262"/>
        <v>0</v>
      </c>
      <c r="Q2732" s="759">
        <f>F2732*H2732*L2732*0.00000785*N2732</f>
        <v>36.690899999999999</v>
      </c>
      <c r="R2732" s="873">
        <v>960</v>
      </c>
      <c r="S2732" s="760">
        <f t="shared" si="266"/>
        <v>35223.263999999996</v>
      </c>
      <c r="T2732" s="810"/>
      <c r="U2732" s="960"/>
    </row>
    <row r="2733" spans="1:23" ht="21" customHeight="1">
      <c r="A2733" s="686" t="s">
        <v>1232</v>
      </c>
      <c r="B2733" s="686" t="s">
        <v>857</v>
      </c>
      <c r="C2733" s="811"/>
      <c r="D2733" s="808" t="s">
        <v>808</v>
      </c>
      <c r="E2733" s="809" t="s">
        <v>870</v>
      </c>
      <c r="F2733" s="681" t="s">
        <v>330</v>
      </c>
      <c r="G2733" s="682" t="s">
        <v>403</v>
      </c>
      <c r="H2733" s="682" t="s">
        <v>331</v>
      </c>
      <c r="I2733" s="682"/>
      <c r="J2733" s="682" t="s">
        <v>1565</v>
      </c>
      <c r="K2733" s="682"/>
      <c r="L2733" s="683"/>
      <c r="M2733" s="684"/>
      <c r="N2733" s="758">
        <v>5</v>
      </c>
      <c r="O2733" s="991">
        <v>5</v>
      </c>
      <c r="P2733" s="991">
        <f t="shared" si="262"/>
        <v>0</v>
      </c>
      <c r="Q2733" s="762"/>
      <c r="R2733" s="873">
        <v>129.80000000000001</v>
      </c>
      <c r="S2733" s="760">
        <f t="shared" ref="S2733:S2751" si="269">N2733*R2733</f>
        <v>649</v>
      </c>
      <c r="T2733" s="810"/>
      <c r="U2733" s="960"/>
    </row>
    <row r="2734" spans="1:23" ht="21" customHeight="1">
      <c r="C2734" s="807" t="s">
        <v>1646</v>
      </c>
      <c r="D2734" s="808" t="s">
        <v>1647</v>
      </c>
      <c r="E2734" s="809" t="s">
        <v>812</v>
      </c>
      <c r="F2734" s="681" t="s">
        <v>746</v>
      </c>
      <c r="G2734" s="682"/>
      <c r="H2734" s="682"/>
      <c r="I2734" s="682"/>
      <c r="J2734" s="682"/>
      <c r="K2734" s="682"/>
      <c r="L2734" s="683">
        <v>2360</v>
      </c>
      <c r="M2734" s="684" t="s">
        <v>350</v>
      </c>
      <c r="N2734" s="758">
        <v>1</v>
      </c>
      <c r="O2734" s="991">
        <v>1</v>
      </c>
      <c r="P2734" s="991">
        <f t="shared" si="262"/>
        <v>0</v>
      </c>
      <c r="Q2734" s="759"/>
      <c r="R2734" s="873">
        <v>20767</v>
      </c>
      <c r="S2734" s="760">
        <f t="shared" si="269"/>
        <v>20767</v>
      </c>
      <c r="T2734" s="810"/>
      <c r="U2734" s="960"/>
    </row>
    <row r="2735" spans="1:23" ht="21" customHeight="1">
      <c r="B2735" s="686" t="s">
        <v>1646</v>
      </c>
      <c r="C2735" s="811"/>
      <c r="D2735" s="808"/>
      <c r="E2735" s="809" t="s">
        <v>812</v>
      </c>
      <c r="F2735" s="681" t="s">
        <v>1564</v>
      </c>
      <c r="G2735" s="682"/>
      <c r="H2735" s="682"/>
      <c r="I2735" s="682"/>
      <c r="J2735" s="682"/>
      <c r="K2735" s="682"/>
      <c r="L2735" s="683">
        <v>2360</v>
      </c>
      <c r="M2735" s="684" t="s">
        <v>350</v>
      </c>
      <c r="N2735" s="758">
        <v>1</v>
      </c>
      <c r="O2735" s="991">
        <v>1</v>
      </c>
      <c r="P2735" s="991">
        <f t="shared" si="262"/>
        <v>0</v>
      </c>
      <c r="Q2735" s="759"/>
      <c r="R2735" s="873">
        <v>16611</v>
      </c>
      <c r="S2735" s="760">
        <f t="shared" si="269"/>
        <v>16611</v>
      </c>
      <c r="T2735" s="810"/>
      <c r="U2735" s="960"/>
    </row>
    <row r="2736" spans="1:23" ht="21" customHeight="1">
      <c r="C2736" s="811"/>
      <c r="D2736" s="808"/>
      <c r="E2736" s="809" t="s">
        <v>814</v>
      </c>
      <c r="F2736" s="681">
        <v>3</v>
      </c>
      <c r="G2736" s="682"/>
      <c r="H2736" s="682">
        <v>50</v>
      </c>
      <c r="I2736" s="682"/>
      <c r="J2736" s="682"/>
      <c r="K2736" s="682"/>
      <c r="L2736" s="683">
        <v>2350</v>
      </c>
      <c r="M2736" s="684" t="s">
        <v>350</v>
      </c>
      <c r="N2736" s="758">
        <v>1</v>
      </c>
      <c r="O2736" s="991">
        <v>1</v>
      </c>
      <c r="P2736" s="991">
        <f t="shared" si="262"/>
        <v>0</v>
      </c>
      <c r="Q2736" s="759"/>
      <c r="R2736" s="873">
        <v>18946</v>
      </c>
      <c r="S2736" s="760">
        <f t="shared" si="269"/>
        <v>18946</v>
      </c>
      <c r="T2736" s="810"/>
      <c r="U2736" s="960"/>
    </row>
    <row r="2737" spans="3:21" ht="21" customHeight="1">
      <c r="C2737" s="811"/>
      <c r="D2737" s="808"/>
      <c r="E2737" s="809" t="s">
        <v>814</v>
      </c>
      <c r="F2737" s="681">
        <v>10</v>
      </c>
      <c r="G2737" s="682"/>
      <c r="H2737" s="682">
        <v>50</v>
      </c>
      <c r="I2737" s="682"/>
      <c r="J2737" s="682"/>
      <c r="K2737" s="682"/>
      <c r="L2737" s="683">
        <v>1000</v>
      </c>
      <c r="M2737" s="684" t="s">
        <v>350</v>
      </c>
      <c r="N2737" s="758">
        <v>4</v>
      </c>
      <c r="O2737" s="991">
        <v>1</v>
      </c>
      <c r="P2737" s="991">
        <f t="shared" si="262"/>
        <v>3</v>
      </c>
      <c r="Q2737" s="759"/>
      <c r="R2737" s="873">
        <v>37498</v>
      </c>
      <c r="S2737" s="760">
        <f t="shared" si="269"/>
        <v>149992</v>
      </c>
      <c r="T2737" s="810"/>
      <c r="U2737" s="960"/>
    </row>
    <row r="2738" spans="3:21" ht="21" customHeight="1">
      <c r="C2738" s="811"/>
      <c r="D2738" s="808" t="s">
        <v>1648</v>
      </c>
      <c r="E2738" s="809" t="s">
        <v>795</v>
      </c>
      <c r="F2738" s="681">
        <v>6</v>
      </c>
      <c r="G2738" s="682"/>
      <c r="H2738" s="682">
        <v>160</v>
      </c>
      <c r="I2738" s="682"/>
      <c r="J2738" s="682"/>
      <c r="K2738" s="682"/>
      <c r="L2738" s="683">
        <v>350</v>
      </c>
      <c r="M2738" s="684"/>
      <c r="N2738" s="758">
        <v>3</v>
      </c>
      <c r="O2738" s="991">
        <v>3</v>
      </c>
      <c r="P2738" s="991">
        <f t="shared" si="262"/>
        <v>0</v>
      </c>
      <c r="Q2738" s="759"/>
      <c r="R2738" s="873">
        <v>3143</v>
      </c>
      <c r="S2738" s="760">
        <f t="shared" si="269"/>
        <v>9429</v>
      </c>
      <c r="T2738" s="810"/>
      <c r="U2738" s="960"/>
    </row>
    <row r="2739" spans="3:21" ht="21" customHeight="1">
      <c r="C2739" s="811"/>
      <c r="D2739" s="808"/>
      <c r="E2739" s="809" t="s">
        <v>795</v>
      </c>
      <c r="F2739" s="681">
        <v>6</v>
      </c>
      <c r="G2739" s="682"/>
      <c r="H2739" s="682">
        <v>90</v>
      </c>
      <c r="I2739" s="682"/>
      <c r="J2739" s="682"/>
      <c r="K2739" s="682"/>
      <c r="L2739" s="683">
        <v>50</v>
      </c>
      <c r="M2739" s="684"/>
      <c r="N2739" s="758">
        <v>3</v>
      </c>
      <c r="O2739" s="991">
        <v>3</v>
      </c>
      <c r="P2739" s="991">
        <f t="shared" si="262"/>
        <v>0</v>
      </c>
      <c r="Q2739" s="759"/>
      <c r="R2739" s="873">
        <v>253</v>
      </c>
      <c r="S2739" s="760">
        <f t="shared" si="269"/>
        <v>759</v>
      </c>
      <c r="T2739" s="810"/>
      <c r="U2739" s="960"/>
    </row>
    <row r="2740" spans="3:21" ht="21" customHeight="1">
      <c r="C2740" s="811"/>
      <c r="D2740" s="808" t="s">
        <v>808</v>
      </c>
      <c r="E2740" s="809" t="s">
        <v>870</v>
      </c>
      <c r="F2740" s="681" t="s">
        <v>330</v>
      </c>
      <c r="G2740" s="682" t="s">
        <v>403</v>
      </c>
      <c r="H2740" s="682" t="s">
        <v>331</v>
      </c>
      <c r="I2740" s="682"/>
      <c r="J2740" s="682" t="s">
        <v>1565</v>
      </c>
      <c r="K2740" s="682"/>
      <c r="L2740" s="683"/>
      <c r="M2740" s="684"/>
      <c r="N2740" s="758">
        <v>12</v>
      </c>
      <c r="O2740" s="991">
        <v>12</v>
      </c>
      <c r="P2740" s="991">
        <f t="shared" si="262"/>
        <v>0</v>
      </c>
      <c r="Q2740" s="759"/>
      <c r="R2740" s="873">
        <v>320</v>
      </c>
      <c r="S2740" s="760">
        <f t="shared" si="269"/>
        <v>3840</v>
      </c>
      <c r="T2740" s="810"/>
      <c r="U2740" s="960"/>
    </row>
    <row r="2741" spans="3:21" ht="21" customHeight="1">
      <c r="C2741" s="811"/>
      <c r="D2741" s="808" t="s">
        <v>1649</v>
      </c>
      <c r="E2741" s="809" t="s">
        <v>812</v>
      </c>
      <c r="F2741" s="681" t="s">
        <v>746</v>
      </c>
      <c r="G2741" s="682"/>
      <c r="H2741" s="682"/>
      <c r="I2741" s="682"/>
      <c r="J2741" s="682"/>
      <c r="K2741" s="682"/>
      <c r="L2741" s="683">
        <v>3640</v>
      </c>
      <c r="M2741" s="684" t="s">
        <v>350</v>
      </c>
      <c r="N2741" s="758">
        <v>1</v>
      </c>
      <c r="O2741" s="991">
        <v>1</v>
      </c>
      <c r="P2741" s="991">
        <f t="shared" si="262"/>
        <v>0</v>
      </c>
      <c r="Q2741" s="759"/>
      <c r="R2741" s="873">
        <v>32030</v>
      </c>
      <c r="S2741" s="760">
        <f t="shared" si="269"/>
        <v>32030</v>
      </c>
      <c r="T2741" s="810"/>
      <c r="U2741" s="960"/>
    </row>
    <row r="2742" spans="3:21" ht="21" customHeight="1">
      <c r="C2742" s="811"/>
      <c r="D2742" s="808"/>
      <c r="E2742" s="809" t="s">
        <v>812</v>
      </c>
      <c r="F2742" s="681" t="s">
        <v>1564</v>
      </c>
      <c r="G2742" s="682"/>
      <c r="H2742" s="682"/>
      <c r="I2742" s="682"/>
      <c r="J2742" s="682"/>
      <c r="K2742" s="682"/>
      <c r="L2742" s="683">
        <v>3640</v>
      </c>
      <c r="M2742" s="684" t="s">
        <v>350</v>
      </c>
      <c r="N2742" s="758">
        <v>1</v>
      </c>
      <c r="O2742" s="991">
        <v>1</v>
      </c>
      <c r="P2742" s="991">
        <f t="shared" si="262"/>
        <v>0</v>
      </c>
      <c r="Q2742" s="759"/>
      <c r="R2742" s="873">
        <v>25620</v>
      </c>
      <c r="S2742" s="760">
        <f t="shared" si="269"/>
        <v>25620</v>
      </c>
      <c r="T2742" s="810"/>
      <c r="U2742" s="960"/>
    </row>
    <row r="2743" spans="3:21" ht="21" customHeight="1">
      <c r="C2743" s="811"/>
      <c r="D2743" s="808"/>
      <c r="E2743" s="809" t="s">
        <v>770</v>
      </c>
      <c r="F2743" s="681">
        <v>5</v>
      </c>
      <c r="G2743" s="682"/>
      <c r="H2743" s="682">
        <v>50</v>
      </c>
      <c r="I2743" s="682"/>
      <c r="J2743" s="682"/>
      <c r="K2743" s="682"/>
      <c r="L2743" s="683">
        <v>4250</v>
      </c>
      <c r="M2743" s="684" t="s">
        <v>350</v>
      </c>
      <c r="N2743" s="758">
        <v>1</v>
      </c>
      <c r="O2743" s="991">
        <v>1</v>
      </c>
      <c r="P2743" s="991">
        <f t="shared" si="262"/>
        <v>0</v>
      </c>
      <c r="Q2743" s="759"/>
      <c r="R2743" s="873">
        <v>100235</v>
      </c>
      <c r="S2743" s="760">
        <f t="shared" si="269"/>
        <v>100235</v>
      </c>
      <c r="T2743" s="810"/>
      <c r="U2743" s="960"/>
    </row>
    <row r="2744" spans="3:21" ht="21" customHeight="1">
      <c r="C2744" s="811"/>
      <c r="D2744" s="808"/>
      <c r="E2744" s="809" t="s">
        <v>814</v>
      </c>
      <c r="F2744" s="681">
        <v>10</v>
      </c>
      <c r="G2744" s="682"/>
      <c r="H2744" s="682">
        <v>50</v>
      </c>
      <c r="I2744" s="682"/>
      <c r="J2744" s="682"/>
      <c r="K2744" s="682"/>
      <c r="L2744" s="683">
        <v>880</v>
      </c>
      <c r="M2744" s="684" t="s">
        <v>350</v>
      </c>
      <c r="N2744" s="758">
        <v>4</v>
      </c>
      <c r="O2744" s="991">
        <v>1</v>
      </c>
      <c r="P2744" s="991">
        <f t="shared" ref="P2744:P2751" si="270">N2744-O2744</f>
        <v>3</v>
      </c>
      <c r="Q2744" s="759"/>
      <c r="R2744" s="873">
        <v>32998</v>
      </c>
      <c r="S2744" s="760">
        <f t="shared" si="269"/>
        <v>131992</v>
      </c>
      <c r="T2744" s="810"/>
      <c r="U2744" s="960"/>
    </row>
    <row r="2745" spans="3:21" ht="21" customHeight="1">
      <c r="C2745" s="811"/>
      <c r="D2745" s="808" t="s">
        <v>1650</v>
      </c>
      <c r="E2745" s="809" t="s">
        <v>795</v>
      </c>
      <c r="F2745" s="681">
        <v>6</v>
      </c>
      <c r="G2745" s="682"/>
      <c r="H2745" s="682">
        <v>120</v>
      </c>
      <c r="I2745" s="682"/>
      <c r="J2745" s="682"/>
      <c r="K2745" s="682"/>
      <c r="L2745" s="683">
        <v>250</v>
      </c>
      <c r="M2745" s="684"/>
      <c r="N2745" s="758">
        <v>1</v>
      </c>
      <c r="O2745" s="991">
        <v>1</v>
      </c>
      <c r="P2745" s="991">
        <f t="shared" si="270"/>
        <v>0</v>
      </c>
      <c r="Q2745" s="759"/>
      <c r="R2745" s="873">
        <v>1684</v>
      </c>
      <c r="S2745" s="760">
        <f t="shared" si="269"/>
        <v>1684</v>
      </c>
      <c r="T2745" s="810"/>
      <c r="U2745" s="960"/>
    </row>
    <row r="2746" spans="3:21" ht="21" customHeight="1">
      <c r="C2746" s="811"/>
      <c r="D2746" s="808"/>
      <c r="E2746" s="809" t="s">
        <v>795</v>
      </c>
      <c r="F2746" s="681">
        <v>6</v>
      </c>
      <c r="G2746" s="682"/>
      <c r="H2746" s="682">
        <v>50</v>
      </c>
      <c r="I2746" s="682"/>
      <c r="J2746" s="682"/>
      <c r="K2746" s="682"/>
      <c r="L2746" s="683">
        <v>50</v>
      </c>
      <c r="M2746" s="684"/>
      <c r="N2746" s="758">
        <v>1</v>
      </c>
      <c r="O2746" s="991">
        <v>1</v>
      </c>
      <c r="P2746" s="991">
        <f t="shared" si="270"/>
        <v>0</v>
      </c>
      <c r="Q2746" s="759"/>
      <c r="R2746" s="873">
        <v>140</v>
      </c>
      <c r="S2746" s="760">
        <f t="shared" si="269"/>
        <v>140</v>
      </c>
      <c r="T2746" s="810"/>
      <c r="U2746" s="960"/>
    </row>
    <row r="2747" spans="3:21" ht="21" customHeight="1">
      <c r="C2747" s="811"/>
      <c r="D2747" s="808"/>
      <c r="E2747" s="809" t="s">
        <v>870</v>
      </c>
      <c r="F2747" s="681" t="s">
        <v>330</v>
      </c>
      <c r="G2747" s="682" t="s">
        <v>403</v>
      </c>
      <c r="H2747" s="682" t="s">
        <v>331</v>
      </c>
      <c r="I2747" s="682"/>
      <c r="J2747" s="682" t="s">
        <v>1565</v>
      </c>
      <c r="K2747" s="682"/>
      <c r="L2747" s="683"/>
      <c r="M2747" s="684"/>
      <c r="N2747" s="758">
        <v>4</v>
      </c>
      <c r="O2747" s="991">
        <v>4</v>
      </c>
      <c r="P2747" s="991">
        <f t="shared" si="270"/>
        <v>0</v>
      </c>
      <c r="Q2747" s="759"/>
      <c r="R2747" s="873">
        <v>320</v>
      </c>
      <c r="S2747" s="760">
        <f t="shared" si="269"/>
        <v>1280</v>
      </c>
      <c r="T2747" s="810"/>
      <c r="U2747" s="960"/>
    </row>
    <row r="2748" spans="3:21" ht="21" customHeight="1">
      <c r="C2748" s="811"/>
      <c r="D2748" s="808" t="s">
        <v>1651</v>
      </c>
      <c r="E2748" s="809" t="s">
        <v>812</v>
      </c>
      <c r="F2748" s="681" t="s">
        <v>746</v>
      </c>
      <c r="G2748" s="682"/>
      <c r="H2748" s="682"/>
      <c r="I2748" s="682"/>
      <c r="J2748" s="682"/>
      <c r="K2748" s="682"/>
      <c r="L2748" s="683">
        <v>750</v>
      </c>
      <c r="M2748" s="684" t="s">
        <v>350</v>
      </c>
      <c r="N2748" s="758">
        <v>10</v>
      </c>
      <c r="O2748" s="991">
        <v>4</v>
      </c>
      <c r="P2748" s="991">
        <f t="shared" si="270"/>
        <v>6</v>
      </c>
      <c r="Q2748" s="759"/>
      <c r="R2748" s="873">
        <v>6600</v>
      </c>
      <c r="S2748" s="760">
        <f t="shared" si="269"/>
        <v>66000</v>
      </c>
      <c r="T2748" s="810"/>
      <c r="U2748" s="960"/>
    </row>
    <row r="2749" spans="3:21" ht="21" customHeight="1">
      <c r="C2749" s="807"/>
      <c r="D2749" s="808"/>
      <c r="E2749" s="809" t="s">
        <v>814</v>
      </c>
      <c r="F2749" s="681">
        <v>10</v>
      </c>
      <c r="G2749" s="682"/>
      <c r="H2749" s="682">
        <v>50</v>
      </c>
      <c r="I2749" s="682"/>
      <c r="J2749" s="682"/>
      <c r="K2749" s="682"/>
      <c r="L2749" s="683">
        <v>400</v>
      </c>
      <c r="M2749" s="684" t="s">
        <v>350</v>
      </c>
      <c r="N2749" s="758">
        <v>10</v>
      </c>
      <c r="O2749" s="991">
        <v>4</v>
      </c>
      <c r="P2749" s="991">
        <f t="shared" si="270"/>
        <v>6</v>
      </c>
      <c r="Q2749" s="759"/>
      <c r="R2749" s="873">
        <v>14999</v>
      </c>
      <c r="S2749" s="760">
        <f t="shared" si="269"/>
        <v>149990</v>
      </c>
      <c r="T2749" s="810"/>
      <c r="U2749" s="960"/>
    </row>
    <row r="2750" spans="3:21" ht="21" customHeight="1">
      <c r="C2750" s="811"/>
      <c r="D2750" s="808"/>
      <c r="E2750" s="809" t="s">
        <v>870</v>
      </c>
      <c r="F2750" s="681" t="s">
        <v>330</v>
      </c>
      <c r="G2750" s="682" t="s">
        <v>403</v>
      </c>
      <c r="H2750" s="682" t="s">
        <v>331</v>
      </c>
      <c r="I2750" s="682"/>
      <c r="J2750" s="682" t="s">
        <v>1565</v>
      </c>
      <c r="K2750" s="682"/>
      <c r="L2750" s="683"/>
      <c r="M2750" s="684"/>
      <c r="N2750" s="758">
        <v>10</v>
      </c>
      <c r="O2750" s="991">
        <v>4</v>
      </c>
      <c r="P2750" s="991">
        <f t="shared" si="270"/>
        <v>6</v>
      </c>
      <c r="Q2750" s="759"/>
      <c r="R2750" s="873">
        <v>320</v>
      </c>
      <c r="S2750" s="760">
        <f t="shared" si="269"/>
        <v>3200</v>
      </c>
      <c r="T2750" s="810"/>
      <c r="U2750" s="960"/>
    </row>
    <row r="2751" spans="3:21" ht="21" customHeight="1">
      <c r="C2751" s="811"/>
      <c r="D2751" s="808"/>
      <c r="E2751" s="809" t="s">
        <v>870</v>
      </c>
      <c r="F2751" s="681" t="s">
        <v>330</v>
      </c>
      <c r="G2751" s="682" t="s">
        <v>403</v>
      </c>
      <c r="H2751" s="682" t="s">
        <v>331</v>
      </c>
      <c r="I2751" s="682"/>
      <c r="J2751" s="682" t="s">
        <v>1565</v>
      </c>
      <c r="K2751" s="682"/>
      <c r="L2751" s="683"/>
      <c r="M2751" s="684" t="s">
        <v>350</v>
      </c>
      <c r="N2751" s="758">
        <v>20</v>
      </c>
      <c r="O2751" s="991">
        <v>8</v>
      </c>
      <c r="P2751" s="991">
        <f t="shared" si="270"/>
        <v>12</v>
      </c>
      <c r="Q2751" s="759"/>
      <c r="R2751" s="873">
        <v>565</v>
      </c>
      <c r="S2751" s="760">
        <f t="shared" si="269"/>
        <v>11300</v>
      </c>
      <c r="T2751" s="810"/>
      <c r="U2751" s="960"/>
    </row>
    <row r="2752" spans="3:21" ht="21" customHeight="1">
      <c r="C2752" s="811"/>
      <c r="D2752" s="808" t="s">
        <v>2261</v>
      </c>
      <c r="E2752" s="809" t="s">
        <v>812</v>
      </c>
      <c r="F2752" s="681" t="s">
        <v>746</v>
      </c>
      <c r="G2752" s="682"/>
      <c r="H2752" s="682"/>
      <c r="I2752" s="682"/>
      <c r="J2752" s="682"/>
      <c r="K2752" s="682"/>
      <c r="L2752" s="683">
        <v>3300</v>
      </c>
      <c r="M2752" s="684" t="s">
        <v>350</v>
      </c>
      <c r="N2752" s="758">
        <v>2</v>
      </c>
      <c r="O2752" s="991"/>
      <c r="P2752" s="991"/>
      <c r="Q2752" s="759"/>
      <c r="R2752" s="873">
        <v>29039</v>
      </c>
      <c r="S2752" s="760">
        <f t="shared" ref="S2752:S2777" si="271">N2752*R2752</f>
        <v>58078</v>
      </c>
      <c r="T2752" s="810"/>
      <c r="U2752" s="960"/>
    </row>
    <row r="2753" spans="3:21" ht="21" customHeight="1">
      <c r="C2753" s="811"/>
      <c r="D2753" s="808"/>
      <c r="E2753" s="809" t="s">
        <v>812</v>
      </c>
      <c r="F2753" s="681" t="s">
        <v>1564</v>
      </c>
      <c r="G2753" s="682"/>
      <c r="H2753" s="682"/>
      <c r="I2753" s="682"/>
      <c r="J2753" s="682"/>
      <c r="K2753" s="682"/>
      <c r="L2753" s="683">
        <v>2500</v>
      </c>
      <c r="M2753" s="684" t="s">
        <v>350</v>
      </c>
      <c r="N2753" s="758">
        <v>2</v>
      </c>
      <c r="O2753" s="991"/>
      <c r="P2753" s="991"/>
      <c r="Q2753" s="759"/>
      <c r="R2753" s="873">
        <v>17596</v>
      </c>
      <c r="S2753" s="760">
        <f t="shared" si="271"/>
        <v>35192</v>
      </c>
      <c r="T2753" s="810"/>
      <c r="U2753" s="960"/>
    </row>
    <row r="2754" spans="3:21" ht="21" customHeight="1">
      <c r="C2754" s="811"/>
      <c r="D2754" s="808"/>
      <c r="E2754" s="809" t="s">
        <v>814</v>
      </c>
      <c r="F2754" s="681">
        <v>10</v>
      </c>
      <c r="G2754" s="682"/>
      <c r="H2754" s="682">
        <v>50</v>
      </c>
      <c r="I2754" s="682"/>
      <c r="J2754" s="682"/>
      <c r="K2754" s="682"/>
      <c r="L2754" s="683">
        <v>1000</v>
      </c>
      <c r="M2754" s="684" t="s">
        <v>350</v>
      </c>
      <c r="N2754" s="758">
        <v>6</v>
      </c>
      <c r="O2754" s="991"/>
      <c r="P2754" s="991"/>
      <c r="Q2754" s="759"/>
      <c r="R2754" s="873">
        <v>37498</v>
      </c>
      <c r="S2754" s="760">
        <f t="shared" si="271"/>
        <v>224988</v>
      </c>
      <c r="T2754" s="810"/>
      <c r="U2754" s="960"/>
    </row>
    <row r="2755" spans="3:21" ht="21" customHeight="1">
      <c r="C2755" s="811"/>
      <c r="D2755" s="808"/>
      <c r="E2755" s="809" t="s">
        <v>2262</v>
      </c>
      <c r="F2755" s="681">
        <v>6</v>
      </c>
      <c r="G2755" s="682"/>
      <c r="H2755" s="682">
        <v>50</v>
      </c>
      <c r="I2755" s="682"/>
      <c r="J2755" s="682"/>
      <c r="K2755" s="682"/>
      <c r="L2755" s="683">
        <v>190</v>
      </c>
      <c r="M2755" s="684"/>
      <c r="N2755" s="758">
        <v>4</v>
      </c>
      <c r="O2755" s="991"/>
      <c r="P2755" s="991"/>
      <c r="Q2755" s="759"/>
      <c r="R2755" s="873">
        <v>867</v>
      </c>
      <c r="S2755" s="760">
        <f t="shared" si="271"/>
        <v>3468</v>
      </c>
      <c r="T2755" s="810"/>
      <c r="U2755" s="960"/>
    </row>
    <row r="2756" spans="3:21" ht="21" customHeight="1">
      <c r="C2756" s="811"/>
      <c r="D2756" s="808"/>
      <c r="E2756" s="809" t="s">
        <v>870</v>
      </c>
      <c r="F2756" s="681" t="s">
        <v>330</v>
      </c>
      <c r="G2756" s="682" t="s">
        <v>403</v>
      </c>
      <c r="H2756" s="682" t="s">
        <v>331</v>
      </c>
      <c r="I2756" s="682"/>
      <c r="J2756" s="682" t="s">
        <v>1565</v>
      </c>
      <c r="K2756" s="682"/>
      <c r="L2756" s="683"/>
      <c r="M2756" s="684"/>
      <c r="N2756" s="758">
        <v>12</v>
      </c>
      <c r="O2756" s="991"/>
      <c r="P2756" s="991"/>
      <c r="Q2756" s="759"/>
      <c r="R2756" s="873">
        <v>320</v>
      </c>
      <c r="S2756" s="760">
        <f t="shared" si="271"/>
        <v>3840</v>
      </c>
      <c r="T2756" s="810"/>
      <c r="U2756" s="960"/>
    </row>
    <row r="2757" spans="3:21" ht="21" customHeight="1">
      <c r="C2757" s="811"/>
      <c r="D2757" s="808" t="s">
        <v>2263</v>
      </c>
      <c r="E2757" s="809" t="s">
        <v>812</v>
      </c>
      <c r="F2757" s="681" t="s">
        <v>746</v>
      </c>
      <c r="G2757" s="682"/>
      <c r="H2757" s="682"/>
      <c r="I2757" s="682"/>
      <c r="J2757" s="682"/>
      <c r="K2757" s="682"/>
      <c r="L2757" s="683">
        <v>3200</v>
      </c>
      <c r="M2757" s="684" t="s">
        <v>350</v>
      </c>
      <c r="N2757" s="758">
        <v>2</v>
      </c>
      <c r="O2757" s="991"/>
      <c r="P2757" s="991"/>
      <c r="Q2757" s="759"/>
      <c r="R2757" s="873">
        <v>28159</v>
      </c>
      <c r="S2757" s="760">
        <f t="shared" si="271"/>
        <v>56318</v>
      </c>
      <c r="T2757" s="810"/>
      <c r="U2757" s="960"/>
    </row>
    <row r="2758" spans="3:21" ht="21" customHeight="1">
      <c r="C2758" s="811"/>
      <c r="D2758" s="808"/>
      <c r="E2758" s="809" t="s">
        <v>812</v>
      </c>
      <c r="F2758" s="681" t="s">
        <v>1564</v>
      </c>
      <c r="G2758" s="682"/>
      <c r="H2758" s="682"/>
      <c r="I2758" s="682"/>
      <c r="J2758" s="682"/>
      <c r="K2758" s="682"/>
      <c r="L2758" s="683">
        <v>3200</v>
      </c>
      <c r="M2758" s="684" t="s">
        <v>350</v>
      </c>
      <c r="N2758" s="758">
        <v>2</v>
      </c>
      <c r="O2758" s="991"/>
      <c r="P2758" s="991"/>
      <c r="Q2758" s="759"/>
      <c r="R2758" s="873">
        <v>22523</v>
      </c>
      <c r="S2758" s="760">
        <f t="shared" si="271"/>
        <v>45046</v>
      </c>
      <c r="T2758" s="810"/>
      <c r="U2758" s="960"/>
    </row>
    <row r="2759" spans="3:21" ht="21" customHeight="1">
      <c r="C2759" s="811"/>
      <c r="D2759" s="808"/>
      <c r="E2759" s="809" t="s">
        <v>770</v>
      </c>
      <c r="F2759" s="681">
        <v>6</v>
      </c>
      <c r="G2759" s="682"/>
      <c r="H2759" s="682">
        <v>50</v>
      </c>
      <c r="I2759" s="682"/>
      <c r="J2759" s="682"/>
      <c r="K2759" s="682"/>
      <c r="L2759" s="683">
        <v>3310</v>
      </c>
      <c r="M2759" s="684" t="s">
        <v>350</v>
      </c>
      <c r="N2759" s="758">
        <v>2</v>
      </c>
      <c r="O2759" s="991"/>
      <c r="P2759" s="991"/>
      <c r="Q2759" s="759"/>
      <c r="R2759" s="873">
        <v>78065</v>
      </c>
      <c r="S2759" s="760">
        <f t="shared" si="271"/>
        <v>156130</v>
      </c>
      <c r="T2759" s="810"/>
      <c r="U2759" s="960"/>
    </row>
    <row r="2760" spans="3:21" ht="21" customHeight="1">
      <c r="C2760" s="811"/>
      <c r="D2760" s="808"/>
      <c r="E2760" s="809" t="s">
        <v>814</v>
      </c>
      <c r="F2760" s="681">
        <v>10</v>
      </c>
      <c r="G2760" s="682"/>
      <c r="H2760" s="682">
        <v>50</v>
      </c>
      <c r="I2760" s="682"/>
      <c r="J2760" s="682"/>
      <c r="K2760" s="682"/>
      <c r="L2760" s="683">
        <v>880</v>
      </c>
      <c r="M2760" s="684" t="s">
        <v>350</v>
      </c>
      <c r="N2760" s="758">
        <v>8</v>
      </c>
      <c r="O2760" s="991"/>
      <c r="P2760" s="991"/>
      <c r="Q2760" s="759"/>
      <c r="R2760" s="873">
        <v>32998</v>
      </c>
      <c r="S2760" s="760">
        <f t="shared" si="271"/>
        <v>263984</v>
      </c>
      <c r="T2760" s="810"/>
      <c r="U2760" s="960"/>
    </row>
    <row r="2761" spans="3:21" ht="21" customHeight="1">
      <c r="C2761" s="811"/>
      <c r="D2761" s="808"/>
      <c r="E2761" s="809" t="s">
        <v>870</v>
      </c>
      <c r="F2761" s="681" t="s">
        <v>330</v>
      </c>
      <c r="G2761" s="682" t="s">
        <v>403</v>
      </c>
      <c r="H2761" s="682" t="s">
        <v>331</v>
      </c>
      <c r="I2761" s="682"/>
      <c r="J2761" s="682" t="s">
        <v>1565</v>
      </c>
      <c r="K2761" s="682"/>
      <c r="L2761" s="683"/>
      <c r="M2761" s="684"/>
      <c r="N2761" s="758">
        <v>8</v>
      </c>
      <c r="O2761" s="991"/>
      <c r="P2761" s="991"/>
      <c r="Q2761" s="759"/>
      <c r="R2761" s="873">
        <v>320</v>
      </c>
      <c r="S2761" s="760">
        <f t="shared" si="271"/>
        <v>2560</v>
      </c>
      <c r="T2761" s="810"/>
      <c r="U2761" s="960"/>
    </row>
    <row r="2762" spans="3:21" ht="21" customHeight="1">
      <c r="C2762" s="811"/>
      <c r="D2762" s="808" t="s">
        <v>2264</v>
      </c>
      <c r="E2762" s="809" t="s">
        <v>812</v>
      </c>
      <c r="F2762" s="681" t="s">
        <v>746</v>
      </c>
      <c r="G2762" s="682"/>
      <c r="H2762" s="682"/>
      <c r="I2762" s="682"/>
      <c r="J2762" s="682"/>
      <c r="K2762" s="682"/>
      <c r="L2762" s="683">
        <v>3610</v>
      </c>
      <c r="M2762" s="684" t="s">
        <v>350</v>
      </c>
      <c r="N2762" s="758">
        <v>2</v>
      </c>
      <c r="O2762" s="991"/>
      <c r="P2762" s="991"/>
      <c r="Q2762" s="759"/>
      <c r="R2762" s="873">
        <v>31767</v>
      </c>
      <c r="S2762" s="760">
        <f t="shared" si="271"/>
        <v>63534</v>
      </c>
      <c r="T2762" s="810"/>
      <c r="U2762" s="960"/>
    </row>
    <row r="2763" spans="3:21" ht="21" customHeight="1">
      <c r="C2763" s="811"/>
      <c r="D2763" s="808"/>
      <c r="E2763" s="809" t="s">
        <v>812</v>
      </c>
      <c r="F2763" s="681" t="s">
        <v>1564</v>
      </c>
      <c r="G2763" s="682"/>
      <c r="H2763" s="682"/>
      <c r="I2763" s="682"/>
      <c r="J2763" s="682"/>
      <c r="K2763" s="682"/>
      <c r="L2763" s="683">
        <v>3610</v>
      </c>
      <c r="M2763" s="684" t="s">
        <v>350</v>
      </c>
      <c r="N2763" s="758">
        <v>2</v>
      </c>
      <c r="O2763" s="991"/>
      <c r="P2763" s="991"/>
      <c r="Q2763" s="759"/>
      <c r="R2763" s="873">
        <v>25408</v>
      </c>
      <c r="S2763" s="760">
        <f t="shared" si="271"/>
        <v>50816</v>
      </c>
      <c r="T2763" s="810"/>
      <c r="U2763" s="960"/>
    </row>
    <row r="2764" spans="3:21" ht="21" customHeight="1">
      <c r="C2764" s="811"/>
      <c r="D2764" s="808"/>
      <c r="E2764" s="809" t="s">
        <v>770</v>
      </c>
      <c r="F2764" s="681">
        <v>6</v>
      </c>
      <c r="G2764" s="682"/>
      <c r="H2764" s="682">
        <v>50</v>
      </c>
      <c r="I2764" s="682"/>
      <c r="J2764" s="682"/>
      <c r="K2764" s="682"/>
      <c r="L2764" s="683">
        <v>3830</v>
      </c>
      <c r="M2764" s="684" t="s">
        <v>350</v>
      </c>
      <c r="N2764" s="758">
        <v>2</v>
      </c>
      <c r="O2764" s="991"/>
      <c r="P2764" s="991"/>
      <c r="Q2764" s="759"/>
      <c r="R2764" s="873">
        <v>90329</v>
      </c>
      <c r="S2764" s="760">
        <f t="shared" si="271"/>
        <v>180658</v>
      </c>
      <c r="T2764" s="810"/>
      <c r="U2764" s="960"/>
    </row>
    <row r="2765" spans="3:21" ht="21" customHeight="1">
      <c r="C2765" s="811"/>
      <c r="D2765" s="808"/>
      <c r="E2765" s="809" t="s">
        <v>814</v>
      </c>
      <c r="F2765" s="681">
        <v>10</v>
      </c>
      <c r="G2765" s="682"/>
      <c r="H2765" s="682">
        <v>50</v>
      </c>
      <c r="I2765" s="682"/>
      <c r="J2765" s="682"/>
      <c r="K2765" s="682"/>
      <c r="L2765" s="683">
        <v>880</v>
      </c>
      <c r="M2765" s="684" t="s">
        <v>350</v>
      </c>
      <c r="N2765" s="758">
        <v>8</v>
      </c>
      <c r="O2765" s="991"/>
      <c r="P2765" s="991"/>
      <c r="Q2765" s="759"/>
      <c r="R2765" s="873">
        <v>32998</v>
      </c>
      <c r="S2765" s="760">
        <f t="shared" si="271"/>
        <v>263984</v>
      </c>
      <c r="T2765" s="810"/>
      <c r="U2765" s="960"/>
    </row>
    <row r="2766" spans="3:21" ht="21" customHeight="1">
      <c r="C2766" s="811"/>
      <c r="D2766" s="808"/>
      <c r="E2766" s="809" t="s">
        <v>870</v>
      </c>
      <c r="F2766" s="681" t="s">
        <v>330</v>
      </c>
      <c r="G2766" s="682" t="s">
        <v>403</v>
      </c>
      <c r="H2766" s="682" t="s">
        <v>331</v>
      </c>
      <c r="I2766" s="682"/>
      <c r="J2766" s="682" t="s">
        <v>1565</v>
      </c>
      <c r="K2766" s="682"/>
      <c r="L2766" s="683"/>
      <c r="M2766" s="684"/>
      <c r="N2766" s="758">
        <v>8</v>
      </c>
      <c r="O2766" s="991"/>
      <c r="P2766" s="991"/>
      <c r="Q2766" s="759"/>
      <c r="R2766" s="873">
        <v>320</v>
      </c>
      <c r="S2766" s="760">
        <f t="shared" si="271"/>
        <v>2560</v>
      </c>
      <c r="T2766" s="810"/>
      <c r="U2766" s="960"/>
    </row>
    <row r="2767" spans="3:21" ht="21" customHeight="1">
      <c r="C2767" s="811"/>
      <c r="D2767" s="808" t="s">
        <v>2265</v>
      </c>
      <c r="E2767" s="809" t="s">
        <v>812</v>
      </c>
      <c r="F2767" s="681" t="s">
        <v>746</v>
      </c>
      <c r="G2767" s="682"/>
      <c r="H2767" s="682"/>
      <c r="I2767" s="682"/>
      <c r="J2767" s="682"/>
      <c r="K2767" s="682"/>
      <c r="L2767" s="683">
        <v>3600</v>
      </c>
      <c r="M2767" s="684" t="s">
        <v>350</v>
      </c>
      <c r="N2767" s="758">
        <v>2</v>
      </c>
      <c r="O2767" s="991"/>
      <c r="P2767" s="991"/>
      <c r="Q2767" s="759"/>
      <c r="R2767" s="873">
        <v>31679</v>
      </c>
      <c r="S2767" s="760">
        <f t="shared" si="271"/>
        <v>63358</v>
      </c>
      <c r="T2767" s="810"/>
      <c r="U2767" s="960"/>
    </row>
    <row r="2768" spans="3:21" ht="21" customHeight="1">
      <c r="C2768" s="811"/>
      <c r="D2768" s="808"/>
      <c r="E2768" s="809" t="s">
        <v>812</v>
      </c>
      <c r="F2768" s="681" t="s">
        <v>1564</v>
      </c>
      <c r="G2768" s="682"/>
      <c r="H2768" s="682"/>
      <c r="I2768" s="682"/>
      <c r="J2768" s="682"/>
      <c r="K2768" s="682"/>
      <c r="L2768" s="683">
        <v>3600</v>
      </c>
      <c r="M2768" s="684" t="s">
        <v>350</v>
      </c>
      <c r="N2768" s="758">
        <v>2</v>
      </c>
      <c r="O2768" s="991"/>
      <c r="P2768" s="991"/>
      <c r="Q2768" s="759"/>
      <c r="R2768" s="873">
        <v>25338</v>
      </c>
      <c r="S2768" s="760">
        <f t="shared" si="271"/>
        <v>50676</v>
      </c>
      <c r="T2768" s="810"/>
      <c r="U2768" s="960"/>
    </row>
    <row r="2769" spans="1:23" ht="21" customHeight="1">
      <c r="C2769" s="811"/>
      <c r="D2769" s="808"/>
      <c r="E2769" s="809" t="s">
        <v>770</v>
      </c>
      <c r="F2769" s="681">
        <v>6</v>
      </c>
      <c r="G2769" s="682"/>
      <c r="H2769" s="682">
        <v>50</v>
      </c>
      <c r="I2769" s="682"/>
      <c r="J2769" s="682"/>
      <c r="K2769" s="682"/>
      <c r="L2769" s="683">
        <v>3600</v>
      </c>
      <c r="M2769" s="684" t="s">
        <v>350</v>
      </c>
      <c r="N2769" s="758">
        <v>2</v>
      </c>
      <c r="O2769" s="991"/>
      <c r="P2769" s="991"/>
      <c r="Q2769" s="759"/>
      <c r="R2769" s="873">
        <v>84905</v>
      </c>
      <c r="S2769" s="760">
        <f t="shared" si="271"/>
        <v>169810</v>
      </c>
      <c r="T2769" s="810"/>
      <c r="U2769" s="960"/>
    </row>
    <row r="2770" spans="1:23" ht="21" customHeight="1">
      <c r="C2770" s="811"/>
      <c r="D2770" s="808"/>
      <c r="E2770" s="809" t="s">
        <v>814</v>
      </c>
      <c r="F2770" s="681">
        <v>10</v>
      </c>
      <c r="G2770" s="682"/>
      <c r="H2770" s="682">
        <v>50</v>
      </c>
      <c r="I2770" s="682"/>
      <c r="J2770" s="682"/>
      <c r="K2770" s="682"/>
      <c r="L2770" s="683">
        <v>880</v>
      </c>
      <c r="M2770" s="684" t="s">
        <v>350</v>
      </c>
      <c r="N2770" s="758">
        <v>8</v>
      </c>
      <c r="O2770" s="991"/>
      <c r="P2770" s="991"/>
      <c r="Q2770" s="759"/>
      <c r="R2770" s="873">
        <v>32998</v>
      </c>
      <c r="S2770" s="760">
        <f t="shared" si="271"/>
        <v>263984</v>
      </c>
      <c r="T2770" s="810"/>
      <c r="U2770" s="960"/>
    </row>
    <row r="2771" spans="1:23" ht="21" customHeight="1">
      <c r="C2771" s="811"/>
      <c r="D2771" s="808"/>
      <c r="E2771" s="809" t="s">
        <v>870</v>
      </c>
      <c r="F2771" s="681" t="s">
        <v>330</v>
      </c>
      <c r="G2771" s="682" t="s">
        <v>403</v>
      </c>
      <c r="H2771" s="682" t="s">
        <v>331</v>
      </c>
      <c r="I2771" s="682"/>
      <c r="J2771" s="682" t="s">
        <v>1565</v>
      </c>
      <c r="K2771" s="682"/>
      <c r="L2771" s="683"/>
      <c r="M2771" s="684"/>
      <c r="N2771" s="758">
        <v>8</v>
      </c>
      <c r="O2771" s="991"/>
      <c r="P2771" s="991"/>
      <c r="Q2771" s="759"/>
      <c r="R2771" s="873">
        <v>320</v>
      </c>
      <c r="S2771" s="760">
        <f t="shared" si="271"/>
        <v>2560</v>
      </c>
      <c r="T2771" s="810"/>
      <c r="U2771" s="960"/>
    </row>
    <row r="2772" spans="1:23" ht="21" customHeight="1">
      <c r="C2772" s="811"/>
      <c r="D2772" s="808" t="s">
        <v>862</v>
      </c>
      <c r="E2772" s="809" t="s">
        <v>812</v>
      </c>
      <c r="F2772" s="681" t="s">
        <v>746</v>
      </c>
      <c r="G2772" s="682"/>
      <c r="H2772" s="682"/>
      <c r="I2772" s="682"/>
      <c r="J2772" s="682"/>
      <c r="K2772" s="682"/>
      <c r="L2772" s="683">
        <v>2630</v>
      </c>
      <c r="M2772" s="684" t="s">
        <v>350</v>
      </c>
      <c r="N2772" s="758">
        <v>2</v>
      </c>
      <c r="O2772" s="991"/>
      <c r="P2772" s="991"/>
      <c r="Q2772" s="759"/>
      <c r="R2772" s="873">
        <v>23143</v>
      </c>
      <c r="S2772" s="760">
        <f t="shared" si="271"/>
        <v>46286</v>
      </c>
      <c r="T2772" s="810"/>
      <c r="U2772" s="960"/>
    </row>
    <row r="2773" spans="1:23" ht="21" customHeight="1">
      <c r="C2773" s="811"/>
      <c r="D2773" s="808"/>
      <c r="E2773" s="809" t="s">
        <v>812</v>
      </c>
      <c r="F2773" s="681" t="s">
        <v>1564</v>
      </c>
      <c r="G2773" s="682"/>
      <c r="H2773" s="682"/>
      <c r="I2773" s="682"/>
      <c r="J2773" s="682"/>
      <c r="K2773" s="682"/>
      <c r="L2773" s="683">
        <v>1390</v>
      </c>
      <c r="M2773" s="684" t="s">
        <v>350</v>
      </c>
      <c r="N2773" s="758">
        <v>2</v>
      </c>
      <c r="O2773" s="991"/>
      <c r="P2773" s="991"/>
      <c r="Q2773" s="759"/>
      <c r="R2773" s="873">
        <v>9783</v>
      </c>
      <c r="S2773" s="760">
        <f t="shared" si="271"/>
        <v>19566</v>
      </c>
      <c r="T2773" s="810"/>
      <c r="U2773" s="960"/>
    </row>
    <row r="2774" spans="1:23" ht="21" customHeight="1">
      <c r="C2774" s="811"/>
      <c r="D2774" s="808"/>
      <c r="E2774" s="809" t="s">
        <v>814</v>
      </c>
      <c r="F2774" s="681">
        <v>10</v>
      </c>
      <c r="G2774" s="682"/>
      <c r="H2774" s="682">
        <v>50</v>
      </c>
      <c r="I2774" s="682"/>
      <c r="J2774" s="682"/>
      <c r="K2774" s="682"/>
      <c r="L2774" s="683">
        <v>1000</v>
      </c>
      <c r="M2774" s="684" t="s">
        <v>350</v>
      </c>
      <c r="N2774" s="758">
        <v>4</v>
      </c>
      <c r="O2774" s="991"/>
      <c r="P2774" s="991"/>
      <c r="Q2774" s="759"/>
      <c r="R2774" s="873">
        <v>37498</v>
      </c>
      <c r="S2774" s="760">
        <f t="shared" si="271"/>
        <v>149992</v>
      </c>
      <c r="T2774" s="810"/>
      <c r="U2774" s="960"/>
    </row>
    <row r="2775" spans="1:23" ht="21" customHeight="1">
      <c r="C2775" s="811"/>
      <c r="D2775" s="808"/>
      <c r="E2775" s="809" t="s">
        <v>870</v>
      </c>
      <c r="F2775" s="681" t="s">
        <v>330</v>
      </c>
      <c r="G2775" s="682" t="s">
        <v>403</v>
      </c>
      <c r="H2775" s="682" t="s">
        <v>331</v>
      </c>
      <c r="I2775" s="682"/>
      <c r="J2775" s="682" t="s">
        <v>1565</v>
      </c>
      <c r="K2775" s="682"/>
      <c r="L2775" s="683"/>
      <c r="M2775" s="684"/>
      <c r="N2775" s="758">
        <v>12</v>
      </c>
      <c r="O2775" s="991"/>
      <c r="P2775" s="991"/>
      <c r="Q2775" s="759"/>
      <c r="R2775" s="873">
        <v>320</v>
      </c>
      <c r="S2775" s="760">
        <f t="shared" si="271"/>
        <v>3840</v>
      </c>
      <c r="T2775" s="810"/>
      <c r="U2775" s="960"/>
    </row>
    <row r="2776" spans="1:23" ht="21" customHeight="1">
      <c r="C2776" s="811"/>
      <c r="D2776" s="808" t="s">
        <v>2266</v>
      </c>
      <c r="E2776" s="809" t="s">
        <v>795</v>
      </c>
      <c r="F2776" s="681">
        <v>9</v>
      </c>
      <c r="G2776" s="682"/>
      <c r="H2776" s="682">
        <v>60</v>
      </c>
      <c r="I2776" s="682"/>
      <c r="J2776" s="682"/>
      <c r="K2776" s="682"/>
      <c r="L2776" s="683">
        <v>100</v>
      </c>
      <c r="M2776" s="684"/>
      <c r="N2776" s="758">
        <v>2</v>
      </c>
      <c r="O2776" s="991"/>
      <c r="P2776" s="991"/>
      <c r="Q2776" s="759"/>
      <c r="R2776" s="873">
        <v>505</v>
      </c>
      <c r="S2776" s="760">
        <f t="shared" si="271"/>
        <v>1010</v>
      </c>
      <c r="T2776" s="810"/>
      <c r="U2776" s="960"/>
    </row>
    <row r="2777" spans="1:23" ht="21" customHeight="1">
      <c r="C2777" s="811"/>
      <c r="D2777" s="808"/>
      <c r="E2777" s="809" t="s">
        <v>795</v>
      </c>
      <c r="F2777" s="681">
        <v>9</v>
      </c>
      <c r="G2777" s="682"/>
      <c r="H2777" s="682">
        <v>60</v>
      </c>
      <c r="I2777" s="682"/>
      <c r="J2777" s="682"/>
      <c r="K2777" s="682"/>
      <c r="L2777" s="683">
        <v>80</v>
      </c>
      <c r="M2777" s="684"/>
      <c r="N2777" s="758">
        <v>2</v>
      </c>
      <c r="O2777" s="991"/>
      <c r="P2777" s="991"/>
      <c r="Q2777" s="759"/>
      <c r="R2777" s="873">
        <v>404</v>
      </c>
      <c r="S2777" s="760">
        <f t="shared" si="271"/>
        <v>808</v>
      </c>
      <c r="T2777" s="810"/>
      <c r="U2777" s="960"/>
    </row>
    <row r="2778" spans="1:23" ht="21" customHeight="1">
      <c r="A2778" s="686" t="s">
        <v>2487</v>
      </c>
      <c r="C2778" s="770" t="s">
        <v>2488</v>
      </c>
      <c r="D2778" s="771"/>
      <c r="E2778" s="772"/>
      <c r="F2778" s="681"/>
      <c r="G2778" s="682"/>
      <c r="H2778" s="682"/>
      <c r="I2778" s="682"/>
      <c r="J2778" s="682"/>
      <c r="K2778" s="682"/>
      <c r="L2778" s="683"/>
      <c r="M2778" s="684"/>
      <c r="N2778" s="758"/>
      <c r="O2778" s="991"/>
      <c r="P2778" s="991"/>
      <c r="Q2778" s="773"/>
      <c r="R2778" s="760"/>
      <c r="S2778" s="760">
        <f>TRUNC(SUM(S2674:S2777),0)</f>
        <v>6989475</v>
      </c>
      <c r="T2778" s="684"/>
      <c r="U2778" s="960"/>
    </row>
    <row r="2779" spans="1:23" s="722" customFormat="1" ht="21" customHeight="1">
      <c r="A2779" s="686"/>
      <c r="B2779" s="686"/>
      <c r="C2779" s="770"/>
      <c r="D2779" s="771"/>
      <c r="E2779" s="772"/>
      <c r="F2779" s="681"/>
      <c r="G2779" s="682"/>
      <c r="H2779" s="682"/>
      <c r="I2779" s="682"/>
      <c r="J2779" s="682"/>
      <c r="K2779" s="682"/>
      <c r="L2779" s="683"/>
      <c r="M2779" s="684"/>
      <c r="N2779" s="758"/>
      <c r="O2779" s="991"/>
      <c r="P2779" s="991"/>
      <c r="Q2779" s="773"/>
      <c r="R2779" s="760"/>
      <c r="S2779" s="760"/>
      <c r="T2779" s="684"/>
      <c r="U2779" s="960"/>
      <c r="V2779" s="721"/>
      <c r="W2779" s="721"/>
    </row>
    <row r="2780" spans="1:23" ht="21" customHeight="1">
      <c r="A2780" s="722"/>
      <c r="C2780" s="950" t="str">
        <f>재료집계!B14</f>
        <v>9. 반전</v>
      </c>
      <c r="D2780" s="750"/>
      <c r="E2780" s="751"/>
      <c r="F2780" s="1053"/>
      <c r="G2780" s="716"/>
      <c r="H2780" s="716"/>
      <c r="I2780" s="716"/>
      <c r="J2780" s="716"/>
      <c r="K2780" s="716"/>
      <c r="L2780" s="717"/>
      <c r="M2780" s="718"/>
      <c r="N2780" s="752"/>
      <c r="O2780" s="989"/>
      <c r="P2780" s="989"/>
      <c r="Q2780" s="753"/>
      <c r="R2780" s="754"/>
      <c r="S2780" s="754"/>
      <c r="T2780" s="718"/>
      <c r="U2780" s="960"/>
    </row>
    <row r="2781" spans="1:23" ht="21" customHeight="1">
      <c r="A2781" s="686" t="s">
        <v>1221</v>
      </c>
      <c r="C2781" s="813" t="s">
        <v>857</v>
      </c>
      <c r="D2781" s="814" t="s">
        <v>871</v>
      </c>
      <c r="E2781" s="815" t="s">
        <v>796</v>
      </c>
      <c r="F2781" s="681">
        <v>6</v>
      </c>
      <c r="G2781" s="682"/>
      <c r="H2781" s="682">
        <v>1100</v>
      </c>
      <c r="I2781" s="682"/>
      <c r="J2781" s="682"/>
      <c r="K2781" s="682"/>
      <c r="L2781" s="683">
        <v>1850</v>
      </c>
      <c r="M2781" s="684"/>
      <c r="N2781" s="758">
        <v>2</v>
      </c>
      <c r="O2781" s="991">
        <v>2</v>
      </c>
      <c r="P2781" s="991">
        <f>N2781-O2781</f>
        <v>0</v>
      </c>
      <c r="Q2781" s="759">
        <f>F2781*H2781*L2781*0.00000785*N2781</f>
        <v>191.69699999999997</v>
      </c>
      <c r="R2781" s="873">
        <v>939</v>
      </c>
      <c r="S2781" s="760">
        <f t="shared" ref="S2781:S2789" si="272">Q2781*R2781</f>
        <v>180003.48299999998</v>
      </c>
      <c r="T2781" s="816"/>
      <c r="U2781" s="960"/>
    </row>
    <row r="2782" spans="1:23" ht="21" customHeight="1">
      <c r="A2782" s="686" t="s">
        <v>1293</v>
      </c>
      <c r="C2782" s="813"/>
      <c r="D2782" s="814" t="s">
        <v>814</v>
      </c>
      <c r="E2782" s="815" t="s">
        <v>814</v>
      </c>
      <c r="F2782" s="681" t="s">
        <v>2354</v>
      </c>
      <c r="G2782" s="682" t="s">
        <v>403</v>
      </c>
      <c r="H2782" s="682">
        <v>50</v>
      </c>
      <c r="I2782" s="682" t="s">
        <v>403</v>
      </c>
      <c r="J2782" s="682"/>
      <c r="K2782" s="682"/>
      <c r="L2782" s="683">
        <v>870</v>
      </c>
      <c r="M2782" s="684"/>
      <c r="N2782" s="758">
        <v>2</v>
      </c>
      <c r="O2782" s="991">
        <v>2</v>
      </c>
      <c r="P2782" s="991">
        <f t="shared" ref="P2782:P2802" si="273">N2782-O2782</f>
        <v>0</v>
      </c>
      <c r="Q2782" s="759">
        <f>L2782/1000*N2782*T2782</f>
        <v>6.1421999999999999</v>
      </c>
      <c r="R2782" s="873">
        <v>1020</v>
      </c>
      <c r="S2782" s="760">
        <f t="shared" si="272"/>
        <v>6265.0439999999999</v>
      </c>
      <c r="T2782" s="818">
        <v>3.53</v>
      </c>
      <c r="U2782" s="960"/>
    </row>
    <row r="2783" spans="1:23" ht="21" customHeight="1">
      <c r="A2783" s="686" t="s">
        <v>1435</v>
      </c>
      <c r="C2783" s="817"/>
      <c r="D2783" s="814" t="s">
        <v>1601</v>
      </c>
      <c r="E2783" s="815" t="s">
        <v>1602</v>
      </c>
      <c r="F2783" s="681">
        <v>6</v>
      </c>
      <c r="G2783" s="682" t="s">
        <v>227</v>
      </c>
      <c r="H2783" s="682">
        <v>450</v>
      </c>
      <c r="I2783" s="682" t="s">
        <v>227</v>
      </c>
      <c r="J2783" s="682"/>
      <c r="K2783" s="682"/>
      <c r="L2783" s="683">
        <v>4118</v>
      </c>
      <c r="M2783" s="684" t="s">
        <v>1525</v>
      </c>
      <c r="N2783" s="758">
        <v>1</v>
      </c>
      <c r="O2783" s="991">
        <v>1</v>
      </c>
      <c r="P2783" s="991">
        <f t="shared" si="273"/>
        <v>0</v>
      </c>
      <c r="Q2783" s="759"/>
      <c r="R2783" s="873">
        <v>243073</v>
      </c>
      <c r="S2783" s="760">
        <f>N2783*R2783</f>
        <v>243073</v>
      </c>
      <c r="T2783" s="816"/>
      <c r="U2783" s="960"/>
    </row>
    <row r="2784" spans="1:23" ht="21" customHeight="1">
      <c r="A2784" s="686" t="s">
        <v>1437</v>
      </c>
      <c r="C2784" s="817"/>
      <c r="D2784" s="814" t="s">
        <v>796</v>
      </c>
      <c r="E2784" s="815" t="s">
        <v>796</v>
      </c>
      <c r="F2784" s="681">
        <v>1.6</v>
      </c>
      <c r="G2784" s="682" t="s">
        <v>227</v>
      </c>
      <c r="H2784" s="682">
        <v>500</v>
      </c>
      <c r="I2784" s="682" t="s">
        <v>227</v>
      </c>
      <c r="J2784" s="682"/>
      <c r="K2784" s="682"/>
      <c r="L2784" s="683">
        <v>4220</v>
      </c>
      <c r="M2784" s="684"/>
      <c r="N2784" s="758">
        <v>1</v>
      </c>
      <c r="O2784" s="991">
        <v>1</v>
      </c>
      <c r="P2784" s="991">
        <f t="shared" si="273"/>
        <v>0</v>
      </c>
      <c r="Q2784" s="759">
        <f>F2784*H2784*L2784*0.00000785*N2784</f>
        <v>26.501599999999996</v>
      </c>
      <c r="R2784" s="873">
        <v>1190</v>
      </c>
      <c r="S2784" s="760">
        <f t="shared" si="272"/>
        <v>31536.903999999995</v>
      </c>
      <c r="T2784" s="816"/>
      <c r="U2784" s="960"/>
    </row>
    <row r="2785" spans="1:23" ht="21" customHeight="1">
      <c r="A2785" s="686" t="s">
        <v>1424</v>
      </c>
      <c r="C2785" s="817"/>
      <c r="D2785" s="814" t="s">
        <v>817</v>
      </c>
      <c r="E2785" s="815" t="s">
        <v>817</v>
      </c>
      <c r="F2785" s="681">
        <v>100</v>
      </c>
      <c r="G2785" s="682" t="s">
        <v>227</v>
      </c>
      <c r="H2785" s="682">
        <v>50</v>
      </c>
      <c r="I2785" s="682" t="s">
        <v>227</v>
      </c>
      <c r="J2785" s="682"/>
      <c r="K2785" s="682"/>
      <c r="L2785" s="683">
        <v>4118</v>
      </c>
      <c r="M2785" s="684"/>
      <c r="N2785" s="758">
        <v>3</v>
      </c>
      <c r="O2785" s="991">
        <v>3</v>
      </c>
      <c r="P2785" s="991">
        <f t="shared" si="273"/>
        <v>0</v>
      </c>
      <c r="Q2785" s="759">
        <f>L2785/1000*N2785*T2785</f>
        <v>115.63344000000001</v>
      </c>
      <c r="R2785" s="873">
        <v>1040</v>
      </c>
      <c r="S2785" s="760">
        <f t="shared" si="272"/>
        <v>120258.7776</v>
      </c>
      <c r="T2785" s="818">
        <v>9.36</v>
      </c>
      <c r="U2785" s="960"/>
    </row>
    <row r="2786" spans="1:23" ht="21" customHeight="1">
      <c r="A2786" s="686" t="s">
        <v>1300</v>
      </c>
      <c r="C2786" s="817"/>
      <c r="D2786" s="814" t="s">
        <v>817</v>
      </c>
      <c r="E2786" s="815" t="s">
        <v>817</v>
      </c>
      <c r="F2786" s="681">
        <v>125</v>
      </c>
      <c r="G2786" s="682" t="s">
        <v>227</v>
      </c>
      <c r="H2786" s="682">
        <v>65</v>
      </c>
      <c r="I2786" s="682" t="s">
        <v>227</v>
      </c>
      <c r="J2786" s="682"/>
      <c r="K2786" s="682"/>
      <c r="L2786" s="683">
        <v>4118</v>
      </c>
      <c r="M2786" s="684"/>
      <c r="N2786" s="758">
        <v>2</v>
      </c>
      <c r="O2786" s="991">
        <v>2</v>
      </c>
      <c r="P2786" s="991">
        <f t="shared" si="273"/>
        <v>0</v>
      </c>
      <c r="Q2786" s="759">
        <f>L2786/1000*N2786*T2786</f>
        <v>110.36240000000001</v>
      </c>
      <c r="R2786" s="873">
        <v>1040</v>
      </c>
      <c r="S2786" s="760">
        <f t="shared" si="272"/>
        <v>114776.89600000001</v>
      </c>
      <c r="T2786" s="818">
        <v>13.4</v>
      </c>
      <c r="U2786" s="960"/>
    </row>
    <row r="2787" spans="1:23" ht="21" customHeight="1">
      <c r="A2787" s="686" t="s">
        <v>1374</v>
      </c>
      <c r="C2787" s="817"/>
      <c r="D2787" s="814" t="s">
        <v>770</v>
      </c>
      <c r="E2787" s="815" t="s">
        <v>770</v>
      </c>
      <c r="F2787" s="681" t="s">
        <v>1184</v>
      </c>
      <c r="G2787" s="682" t="s">
        <v>227</v>
      </c>
      <c r="H2787" s="682">
        <v>65</v>
      </c>
      <c r="I2787" s="682" t="s">
        <v>227</v>
      </c>
      <c r="J2787" s="682">
        <v>65</v>
      </c>
      <c r="K2787" s="682" t="s">
        <v>227</v>
      </c>
      <c r="L2787" s="683">
        <v>4118</v>
      </c>
      <c r="M2787" s="684"/>
      <c r="N2787" s="758">
        <v>1</v>
      </c>
      <c r="O2787" s="991">
        <v>1</v>
      </c>
      <c r="P2787" s="991">
        <f t="shared" si="273"/>
        <v>0</v>
      </c>
      <c r="Q2787" s="759">
        <f>L2787/1000*N2787*T2787</f>
        <v>24.337380000000003</v>
      </c>
      <c r="R2787" s="873">
        <v>1040</v>
      </c>
      <c r="S2787" s="760">
        <f t="shared" si="272"/>
        <v>25310.875200000002</v>
      </c>
      <c r="T2787" s="818">
        <v>5.91</v>
      </c>
      <c r="U2787" s="960"/>
      <c r="W2787" s="686"/>
    </row>
    <row r="2788" spans="1:23" ht="21" customHeight="1">
      <c r="A2788" s="686" t="s">
        <v>1269</v>
      </c>
      <c r="C2788" s="817"/>
      <c r="D2788" s="814" t="s">
        <v>770</v>
      </c>
      <c r="E2788" s="815" t="s">
        <v>770</v>
      </c>
      <c r="F2788" s="681" t="s">
        <v>1184</v>
      </c>
      <c r="G2788" s="682" t="s">
        <v>227</v>
      </c>
      <c r="H2788" s="682">
        <v>50</v>
      </c>
      <c r="I2788" s="682" t="s">
        <v>227</v>
      </c>
      <c r="J2788" s="682">
        <v>50</v>
      </c>
      <c r="K2788" s="682" t="s">
        <v>227</v>
      </c>
      <c r="L2788" s="683">
        <v>4118</v>
      </c>
      <c r="M2788" s="684"/>
      <c r="N2788" s="758">
        <v>1</v>
      </c>
      <c r="O2788" s="991">
        <v>1</v>
      </c>
      <c r="P2788" s="991">
        <f t="shared" si="273"/>
        <v>0</v>
      </c>
      <c r="Q2788" s="759">
        <f>L2788/1000*N2788*T2788</f>
        <v>18.242740000000001</v>
      </c>
      <c r="R2788" s="873">
        <v>1040</v>
      </c>
      <c r="S2788" s="760">
        <f t="shared" si="272"/>
        <v>18972.4496</v>
      </c>
      <c r="T2788" s="818">
        <v>4.43</v>
      </c>
      <c r="U2788" s="960"/>
      <c r="W2788" s="686"/>
    </row>
    <row r="2789" spans="1:23" ht="21" customHeight="1">
      <c r="A2789" s="686" t="s">
        <v>1438</v>
      </c>
      <c r="C2789" s="817"/>
      <c r="D2789" s="814" t="s">
        <v>818</v>
      </c>
      <c r="E2789" s="815" t="s">
        <v>818</v>
      </c>
      <c r="F2789" s="681">
        <v>125</v>
      </c>
      <c r="G2789" s="682"/>
      <c r="H2789" s="682">
        <v>125</v>
      </c>
      <c r="I2789" s="682"/>
      <c r="J2789" s="682"/>
      <c r="K2789" s="682"/>
      <c r="L2789" s="683">
        <v>4118</v>
      </c>
      <c r="M2789" s="684"/>
      <c r="N2789" s="758">
        <v>1</v>
      </c>
      <c r="O2789" s="991">
        <v>1</v>
      </c>
      <c r="P2789" s="991">
        <f t="shared" si="273"/>
        <v>0</v>
      </c>
      <c r="Q2789" s="764">
        <f>L2789/1000*N2789</f>
        <v>4.1180000000000003</v>
      </c>
      <c r="R2789" s="873">
        <v>25486</v>
      </c>
      <c r="S2789" s="760">
        <f t="shared" si="272"/>
        <v>104951.34800000001</v>
      </c>
      <c r="T2789" s="816"/>
      <c r="U2789" s="960"/>
      <c r="W2789" s="686"/>
    </row>
    <row r="2790" spans="1:23" ht="21" customHeight="1">
      <c r="A2790" s="686" t="s">
        <v>1439</v>
      </c>
      <c r="C2790" s="817"/>
      <c r="D2790" s="814" t="s">
        <v>872</v>
      </c>
      <c r="E2790" s="815" t="s">
        <v>798</v>
      </c>
      <c r="F2790" s="681" t="s">
        <v>347</v>
      </c>
      <c r="G2790" s="682" t="s">
        <v>227</v>
      </c>
      <c r="H2790" s="682" t="s">
        <v>361</v>
      </c>
      <c r="I2790" s="682"/>
      <c r="J2790" s="682"/>
      <c r="K2790" s="682"/>
      <c r="L2790" s="683"/>
      <c r="M2790" s="684" t="s">
        <v>228</v>
      </c>
      <c r="N2790" s="758">
        <v>4</v>
      </c>
      <c r="O2790" s="991">
        <v>4</v>
      </c>
      <c r="P2790" s="991">
        <f t="shared" si="273"/>
        <v>0</v>
      </c>
      <c r="Q2790" s="762"/>
      <c r="R2790" s="873">
        <v>1038</v>
      </c>
      <c r="S2790" s="760">
        <f>N2790*R2790</f>
        <v>4152</v>
      </c>
      <c r="T2790" s="816"/>
      <c r="U2790" s="960"/>
      <c r="W2790" s="686"/>
    </row>
    <row r="2791" spans="1:23" ht="21" customHeight="1">
      <c r="A2791" s="686" t="s">
        <v>1440</v>
      </c>
      <c r="C2791" s="817"/>
      <c r="D2791" s="814" t="s">
        <v>799</v>
      </c>
      <c r="E2791" s="815" t="s">
        <v>799</v>
      </c>
      <c r="F2791" s="681" t="s">
        <v>347</v>
      </c>
      <c r="G2791" s="682"/>
      <c r="H2791" s="682"/>
      <c r="I2791" s="682"/>
      <c r="J2791" s="682"/>
      <c r="K2791" s="682"/>
      <c r="L2791" s="683"/>
      <c r="M2791" s="684" t="s">
        <v>228</v>
      </c>
      <c r="N2791" s="758">
        <v>4</v>
      </c>
      <c r="O2791" s="991">
        <v>4</v>
      </c>
      <c r="P2791" s="991">
        <f t="shared" si="273"/>
        <v>0</v>
      </c>
      <c r="Q2791" s="762"/>
      <c r="R2791" s="873">
        <v>291.5</v>
      </c>
      <c r="S2791" s="760">
        <f>N2791*R2791</f>
        <v>1166</v>
      </c>
      <c r="T2791" s="816"/>
      <c r="U2791" s="960"/>
      <c r="W2791" s="686"/>
    </row>
    <row r="2792" spans="1:23" ht="21" customHeight="1">
      <c r="A2792" s="686" t="s">
        <v>1441</v>
      </c>
      <c r="C2792" s="817"/>
      <c r="D2792" s="814" t="s">
        <v>800</v>
      </c>
      <c r="E2792" s="815" t="s">
        <v>800</v>
      </c>
      <c r="F2792" s="681" t="s">
        <v>347</v>
      </c>
      <c r="G2792" s="682"/>
      <c r="H2792" s="682"/>
      <c r="I2792" s="682"/>
      <c r="J2792" s="682"/>
      <c r="K2792" s="682"/>
      <c r="L2792" s="683"/>
      <c r="M2792" s="684" t="s">
        <v>228</v>
      </c>
      <c r="N2792" s="758">
        <v>4</v>
      </c>
      <c r="O2792" s="991">
        <v>4</v>
      </c>
      <c r="P2792" s="991">
        <f t="shared" si="273"/>
        <v>0</v>
      </c>
      <c r="Q2792" s="762"/>
      <c r="R2792" s="873">
        <v>112.2</v>
      </c>
      <c r="S2792" s="760">
        <f>N2792*R2792</f>
        <v>448.8</v>
      </c>
      <c r="T2792" s="816"/>
      <c r="U2792" s="960"/>
      <c r="W2792" s="686"/>
    </row>
    <row r="2793" spans="1:23" ht="21" customHeight="1">
      <c r="A2793" s="686" t="s">
        <v>1442</v>
      </c>
      <c r="C2793" s="817"/>
      <c r="D2793" s="814" t="s">
        <v>801</v>
      </c>
      <c r="E2793" s="815" t="s">
        <v>801</v>
      </c>
      <c r="F2793" s="681" t="s">
        <v>347</v>
      </c>
      <c r="G2793" s="682"/>
      <c r="H2793" s="682"/>
      <c r="I2793" s="682"/>
      <c r="J2793" s="682"/>
      <c r="K2793" s="682"/>
      <c r="L2793" s="683"/>
      <c r="M2793" s="684" t="s">
        <v>228</v>
      </c>
      <c r="N2793" s="758">
        <v>4</v>
      </c>
      <c r="O2793" s="991">
        <v>4</v>
      </c>
      <c r="P2793" s="991">
        <f t="shared" si="273"/>
        <v>0</v>
      </c>
      <c r="Q2793" s="762"/>
      <c r="R2793" s="873">
        <v>96.89</v>
      </c>
      <c r="S2793" s="760">
        <f>N2793*R2793</f>
        <v>387.56</v>
      </c>
      <c r="T2793" s="816"/>
      <c r="U2793" s="960"/>
      <c r="W2793" s="686"/>
    </row>
    <row r="2794" spans="1:23" ht="21" customHeight="1">
      <c r="C2794" s="817"/>
      <c r="D2794" s="814" t="s">
        <v>873</v>
      </c>
      <c r="E2794" s="815" t="s">
        <v>2421</v>
      </c>
      <c r="F2794" s="681" t="s">
        <v>347</v>
      </c>
      <c r="G2794" s="682"/>
      <c r="H2794" s="682"/>
      <c r="I2794" s="682"/>
      <c r="J2794" s="682"/>
      <c r="K2794" s="682"/>
      <c r="L2794" s="683"/>
      <c r="M2794" s="684"/>
      <c r="N2794" s="758">
        <v>4</v>
      </c>
      <c r="O2794" s="991">
        <v>4</v>
      </c>
      <c r="P2794" s="991">
        <f t="shared" si="273"/>
        <v>0</v>
      </c>
      <c r="Q2794" s="762"/>
      <c r="R2794" s="873">
        <v>314</v>
      </c>
      <c r="S2794" s="760">
        <f>N2794*R2794</f>
        <v>1256</v>
      </c>
      <c r="T2794" s="816"/>
      <c r="U2794" s="960"/>
      <c r="W2794" s="686"/>
    </row>
    <row r="2795" spans="1:23" ht="21" customHeight="1">
      <c r="A2795" s="686" t="s">
        <v>1443</v>
      </c>
      <c r="C2795" s="817"/>
      <c r="D2795" s="814" t="s">
        <v>874</v>
      </c>
      <c r="E2795" s="815" t="s">
        <v>816</v>
      </c>
      <c r="F2795" s="681" t="s">
        <v>347</v>
      </c>
      <c r="G2795" s="682" t="s">
        <v>403</v>
      </c>
      <c r="H2795" s="682"/>
      <c r="I2795" s="682"/>
      <c r="J2795" s="682"/>
      <c r="K2795" s="682"/>
      <c r="L2795" s="683">
        <v>300</v>
      </c>
      <c r="M2795" s="684"/>
      <c r="N2795" s="758">
        <v>2</v>
      </c>
      <c r="O2795" s="991">
        <v>2</v>
      </c>
      <c r="P2795" s="991">
        <f t="shared" si="273"/>
        <v>0</v>
      </c>
      <c r="Q2795" s="764">
        <f>L2795/1000*N2795</f>
        <v>0.6</v>
      </c>
      <c r="R2795" s="873">
        <v>11305</v>
      </c>
      <c r="S2795" s="760">
        <f>Q2795*R2795</f>
        <v>6783</v>
      </c>
      <c r="T2795" s="816"/>
      <c r="U2795" s="960"/>
      <c r="W2795" s="686"/>
    </row>
    <row r="2796" spans="1:23" ht="21" customHeight="1">
      <c r="A2796" s="686" t="s">
        <v>1443</v>
      </c>
      <c r="C2796" s="817"/>
      <c r="D2796" s="814" t="s">
        <v>874</v>
      </c>
      <c r="E2796" s="815" t="s">
        <v>816</v>
      </c>
      <c r="F2796" s="681" t="s">
        <v>347</v>
      </c>
      <c r="G2796" s="682" t="s">
        <v>403</v>
      </c>
      <c r="H2796" s="682"/>
      <c r="I2796" s="682"/>
      <c r="J2796" s="682"/>
      <c r="K2796" s="682"/>
      <c r="L2796" s="683">
        <v>400</v>
      </c>
      <c r="M2796" s="684"/>
      <c r="N2796" s="758">
        <v>2</v>
      </c>
      <c r="O2796" s="991">
        <v>2</v>
      </c>
      <c r="P2796" s="991">
        <f t="shared" si="273"/>
        <v>0</v>
      </c>
      <c r="Q2796" s="764">
        <f>L2796/1000*N2796</f>
        <v>0.8</v>
      </c>
      <c r="R2796" s="873">
        <v>11305</v>
      </c>
      <c r="S2796" s="760">
        <f>Q2796*R2796</f>
        <v>9044</v>
      </c>
      <c r="T2796" s="816"/>
      <c r="U2796" s="960"/>
      <c r="W2796" s="686"/>
    </row>
    <row r="2797" spans="1:23" ht="21" customHeight="1">
      <c r="A2797" s="686" t="s">
        <v>1390</v>
      </c>
      <c r="C2797" s="817"/>
      <c r="D2797" s="814" t="s">
        <v>799</v>
      </c>
      <c r="E2797" s="815" t="s">
        <v>799</v>
      </c>
      <c r="F2797" s="681" t="s">
        <v>347</v>
      </c>
      <c r="G2797" s="682"/>
      <c r="H2797" s="682"/>
      <c r="I2797" s="682"/>
      <c r="J2797" s="682"/>
      <c r="K2797" s="682"/>
      <c r="L2797" s="683"/>
      <c r="M2797" s="684"/>
      <c r="N2797" s="758">
        <v>16</v>
      </c>
      <c r="O2797" s="991">
        <v>16</v>
      </c>
      <c r="P2797" s="991">
        <f t="shared" si="273"/>
        <v>0</v>
      </c>
      <c r="Q2797" s="762"/>
      <c r="R2797" s="873">
        <v>83.6</v>
      </c>
      <c r="S2797" s="760">
        <f t="shared" ref="S2797:S2802" si="274">N2797*R2797</f>
        <v>1337.6</v>
      </c>
      <c r="T2797" s="816"/>
      <c r="U2797" s="960"/>
      <c r="W2797" s="686"/>
    </row>
    <row r="2798" spans="1:23" ht="21" customHeight="1">
      <c r="A2798" s="686" t="s">
        <v>1441</v>
      </c>
      <c r="C2798" s="817"/>
      <c r="D2798" s="814" t="s">
        <v>800</v>
      </c>
      <c r="E2798" s="815" t="s">
        <v>800</v>
      </c>
      <c r="F2798" s="681" t="s">
        <v>347</v>
      </c>
      <c r="G2798" s="682"/>
      <c r="H2798" s="682"/>
      <c r="I2798" s="682"/>
      <c r="J2798" s="682"/>
      <c r="K2798" s="682"/>
      <c r="L2798" s="683"/>
      <c r="M2798" s="684" t="s">
        <v>228</v>
      </c>
      <c r="N2798" s="758">
        <v>8</v>
      </c>
      <c r="O2798" s="991">
        <v>8</v>
      </c>
      <c r="P2798" s="991">
        <f t="shared" si="273"/>
        <v>0</v>
      </c>
      <c r="Q2798" s="762"/>
      <c r="R2798" s="873">
        <v>112.2</v>
      </c>
      <c r="S2798" s="760">
        <f t="shared" si="274"/>
        <v>897.6</v>
      </c>
      <c r="T2798" s="816"/>
      <c r="U2798" s="960"/>
      <c r="W2798" s="686"/>
    </row>
    <row r="2799" spans="1:23" ht="21" customHeight="1">
      <c r="A2799" s="686" t="s">
        <v>1442</v>
      </c>
      <c r="C2799" s="817"/>
      <c r="D2799" s="814" t="s">
        <v>801</v>
      </c>
      <c r="E2799" s="815" t="s">
        <v>801</v>
      </c>
      <c r="F2799" s="681" t="s">
        <v>347</v>
      </c>
      <c r="G2799" s="682"/>
      <c r="H2799" s="682"/>
      <c r="I2799" s="682"/>
      <c r="J2799" s="682"/>
      <c r="K2799" s="682"/>
      <c r="L2799" s="683"/>
      <c r="M2799" s="684" t="s">
        <v>228</v>
      </c>
      <c r="N2799" s="758">
        <v>12</v>
      </c>
      <c r="O2799" s="991">
        <v>12</v>
      </c>
      <c r="P2799" s="991">
        <f t="shared" si="273"/>
        <v>0</v>
      </c>
      <c r="Q2799" s="762"/>
      <c r="R2799" s="873">
        <v>96.89</v>
      </c>
      <c r="S2799" s="760">
        <f t="shared" si="274"/>
        <v>1162.68</v>
      </c>
      <c r="T2799" s="816"/>
      <c r="U2799" s="960"/>
      <c r="W2799" s="686"/>
    </row>
    <row r="2800" spans="1:23" ht="21" customHeight="1">
      <c r="C2800" s="813"/>
      <c r="D2800" s="814" t="s">
        <v>873</v>
      </c>
      <c r="E2800" s="815" t="s">
        <v>2421</v>
      </c>
      <c r="F2800" s="681" t="s">
        <v>347</v>
      </c>
      <c r="G2800" s="682"/>
      <c r="H2800" s="682"/>
      <c r="I2800" s="682"/>
      <c r="J2800" s="682"/>
      <c r="K2800" s="682"/>
      <c r="L2800" s="683"/>
      <c r="M2800" s="684"/>
      <c r="N2800" s="758">
        <v>4</v>
      </c>
      <c r="O2800" s="991">
        <v>4</v>
      </c>
      <c r="P2800" s="991">
        <f t="shared" si="273"/>
        <v>0</v>
      </c>
      <c r="Q2800" s="762"/>
      <c r="R2800" s="873">
        <v>314</v>
      </c>
      <c r="S2800" s="760">
        <f t="shared" si="274"/>
        <v>1256</v>
      </c>
      <c r="T2800" s="816"/>
      <c r="U2800" s="960"/>
      <c r="W2800" s="686"/>
    </row>
    <row r="2801" spans="1:23" ht="21" customHeight="1">
      <c r="C2801" s="817"/>
      <c r="D2801" s="814" t="s">
        <v>808</v>
      </c>
      <c r="E2801" s="815" t="s">
        <v>1187</v>
      </c>
      <c r="F2801" s="681" t="s">
        <v>338</v>
      </c>
      <c r="G2801" s="682"/>
      <c r="H2801" s="682" t="s">
        <v>357</v>
      </c>
      <c r="I2801" s="682"/>
      <c r="J2801" s="682" t="s">
        <v>1567</v>
      </c>
      <c r="K2801" s="682"/>
      <c r="L2801" s="683"/>
      <c r="M2801" s="684"/>
      <c r="N2801" s="758">
        <v>6</v>
      </c>
      <c r="O2801" s="991">
        <v>6</v>
      </c>
      <c r="P2801" s="991">
        <f t="shared" si="273"/>
        <v>0</v>
      </c>
      <c r="Q2801" s="759"/>
      <c r="R2801" s="873">
        <v>222</v>
      </c>
      <c r="S2801" s="760">
        <f t="shared" si="274"/>
        <v>1332</v>
      </c>
      <c r="T2801" s="816"/>
      <c r="U2801" s="960"/>
    </row>
    <row r="2802" spans="1:23" ht="21" customHeight="1">
      <c r="C2802" s="817"/>
      <c r="D2802" s="814" t="s">
        <v>808</v>
      </c>
      <c r="E2802" s="815" t="s">
        <v>1187</v>
      </c>
      <c r="F2802" s="681" t="s">
        <v>330</v>
      </c>
      <c r="G2802" s="682"/>
      <c r="H2802" s="682" t="s">
        <v>357</v>
      </c>
      <c r="I2802" s="682"/>
      <c r="J2802" s="682" t="s">
        <v>1568</v>
      </c>
      <c r="K2802" s="682"/>
      <c r="L2802" s="683"/>
      <c r="M2802" s="684"/>
      <c r="N2802" s="758">
        <v>7</v>
      </c>
      <c r="O2802" s="991">
        <v>7</v>
      </c>
      <c r="P2802" s="991">
        <f t="shared" si="273"/>
        <v>0</v>
      </c>
      <c r="Q2802" s="759"/>
      <c r="R2802" s="873">
        <v>335</v>
      </c>
      <c r="S2802" s="760">
        <f t="shared" si="274"/>
        <v>2345</v>
      </c>
      <c r="T2802" s="816"/>
      <c r="U2802" s="960"/>
    </row>
    <row r="2803" spans="1:23" ht="21" customHeight="1">
      <c r="A2803" s="686" t="s">
        <v>2492</v>
      </c>
      <c r="C2803" s="770" t="s">
        <v>2493</v>
      </c>
      <c r="D2803" s="771"/>
      <c r="E2803" s="772"/>
      <c r="F2803" s="681"/>
      <c r="G2803" s="682"/>
      <c r="H2803" s="682"/>
      <c r="I2803" s="682"/>
      <c r="J2803" s="682"/>
      <c r="K2803" s="682"/>
      <c r="L2803" s="683"/>
      <c r="M2803" s="684"/>
      <c r="N2803" s="758"/>
      <c r="O2803" s="991"/>
      <c r="P2803" s="991"/>
      <c r="Q2803" s="773"/>
      <c r="R2803" s="760"/>
      <c r="S2803" s="760">
        <f>TRUNC(SUM(S2781:S2802),0)</f>
        <v>876717</v>
      </c>
      <c r="T2803" s="684"/>
      <c r="U2803" s="960"/>
    </row>
    <row r="2804" spans="1:23" s="722" customFormat="1" ht="21" customHeight="1">
      <c r="A2804" s="686"/>
      <c r="B2804" s="686"/>
      <c r="C2804" s="770"/>
      <c r="D2804" s="771"/>
      <c r="E2804" s="772"/>
      <c r="F2804" s="681"/>
      <c r="G2804" s="682"/>
      <c r="H2804" s="682"/>
      <c r="I2804" s="682"/>
      <c r="J2804" s="682"/>
      <c r="K2804" s="682"/>
      <c r="L2804" s="683"/>
      <c r="M2804" s="684"/>
      <c r="N2804" s="758"/>
      <c r="O2804" s="991"/>
      <c r="P2804" s="991"/>
      <c r="Q2804" s="773"/>
      <c r="R2804" s="760"/>
      <c r="S2804" s="760"/>
      <c r="T2804" s="684"/>
      <c r="U2804" s="960"/>
      <c r="V2804" s="721"/>
      <c r="W2804" s="721"/>
    </row>
    <row r="2805" spans="1:23" ht="21" customHeight="1">
      <c r="A2805" s="722"/>
      <c r="C2805" s="950" t="str">
        <f>재료집계!B15</f>
        <v>10. 2F 테일부</v>
      </c>
      <c r="D2805" s="750"/>
      <c r="E2805" s="751"/>
      <c r="F2805" s="1053"/>
      <c r="G2805" s="716"/>
      <c r="H2805" s="716"/>
      <c r="I2805" s="716"/>
      <c r="J2805" s="716"/>
      <c r="K2805" s="716"/>
      <c r="L2805" s="717"/>
      <c r="M2805" s="718"/>
      <c r="N2805" s="752"/>
      <c r="O2805" s="989"/>
      <c r="P2805" s="989"/>
      <c r="Q2805" s="753"/>
      <c r="R2805" s="754"/>
      <c r="S2805" s="754"/>
      <c r="T2805" s="718"/>
      <c r="U2805" s="960"/>
    </row>
    <row r="2806" spans="1:23" ht="21" customHeight="1">
      <c r="A2806" s="686" t="s">
        <v>1320</v>
      </c>
      <c r="B2806" s="686" t="s">
        <v>817</v>
      </c>
      <c r="C2806" s="819"/>
      <c r="D2806" s="820" t="s">
        <v>817</v>
      </c>
      <c r="E2806" s="821" t="s">
        <v>817</v>
      </c>
      <c r="F2806" s="681">
        <v>150</v>
      </c>
      <c r="G2806" s="682" t="s">
        <v>227</v>
      </c>
      <c r="H2806" s="682">
        <v>75</v>
      </c>
      <c r="I2806" s="682" t="s">
        <v>227</v>
      </c>
      <c r="J2806" s="682"/>
      <c r="K2806" s="682"/>
      <c r="L2806" s="683">
        <v>4130</v>
      </c>
      <c r="M2806" s="684"/>
      <c r="N2806" s="758">
        <v>2</v>
      </c>
      <c r="O2806" s="991">
        <v>2</v>
      </c>
      <c r="P2806" s="991">
        <f>N2806-O2806</f>
        <v>0</v>
      </c>
      <c r="Q2806" s="759">
        <f t="shared" ref="Q2806:Q2814" si="275">L2806/1000*N2806*T2806</f>
        <v>153.636</v>
      </c>
      <c r="R2806" s="873">
        <v>1040</v>
      </c>
      <c r="S2806" s="760">
        <f t="shared" ref="S2806:S2836" si="276">Q2806*R2806</f>
        <v>159781.44</v>
      </c>
      <c r="T2806" s="822">
        <v>18.600000000000001</v>
      </c>
      <c r="U2806" s="960"/>
    </row>
    <row r="2807" spans="1:23" ht="21" customHeight="1">
      <c r="A2807" s="686" t="s">
        <v>1320</v>
      </c>
      <c r="B2807" s="686" t="s">
        <v>817</v>
      </c>
      <c r="C2807" s="819"/>
      <c r="D2807" s="820" t="s">
        <v>817</v>
      </c>
      <c r="E2807" s="821" t="s">
        <v>817</v>
      </c>
      <c r="F2807" s="681">
        <v>150</v>
      </c>
      <c r="G2807" s="682" t="s">
        <v>227</v>
      </c>
      <c r="H2807" s="682">
        <v>75</v>
      </c>
      <c r="I2807" s="682" t="s">
        <v>227</v>
      </c>
      <c r="J2807" s="682"/>
      <c r="K2807" s="682"/>
      <c r="L2807" s="683">
        <v>1100</v>
      </c>
      <c r="M2807" s="684"/>
      <c r="N2807" s="758">
        <v>2</v>
      </c>
      <c r="O2807" s="991">
        <v>2</v>
      </c>
      <c r="P2807" s="991">
        <f t="shared" ref="P2807:P2870" si="277">N2807-O2807</f>
        <v>0</v>
      </c>
      <c r="Q2807" s="759">
        <f t="shared" si="275"/>
        <v>40.920000000000009</v>
      </c>
      <c r="R2807" s="873">
        <v>1040</v>
      </c>
      <c r="S2807" s="760">
        <f t="shared" si="276"/>
        <v>42556.80000000001</v>
      </c>
      <c r="T2807" s="822">
        <v>18.600000000000001</v>
      </c>
      <c r="U2807" s="960"/>
    </row>
    <row r="2808" spans="1:23" ht="21" customHeight="1">
      <c r="A2808" s="686" t="s">
        <v>1300</v>
      </c>
      <c r="B2808" s="686" t="s">
        <v>817</v>
      </c>
      <c r="C2808" s="819" t="s">
        <v>875</v>
      </c>
      <c r="D2808" s="820" t="s">
        <v>817</v>
      </c>
      <c r="E2808" s="821" t="s">
        <v>817</v>
      </c>
      <c r="F2808" s="681">
        <v>125</v>
      </c>
      <c r="G2808" s="682" t="s">
        <v>227</v>
      </c>
      <c r="H2808" s="682">
        <v>65</v>
      </c>
      <c r="I2808" s="682" t="s">
        <v>227</v>
      </c>
      <c r="J2808" s="682"/>
      <c r="K2808" s="682"/>
      <c r="L2808" s="683">
        <v>1100</v>
      </c>
      <c r="M2808" s="684"/>
      <c r="N2808" s="758">
        <v>2</v>
      </c>
      <c r="O2808" s="991">
        <v>2</v>
      </c>
      <c r="P2808" s="991">
        <f t="shared" si="277"/>
        <v>0</v>
      </c>
      <c r="Q2808" s="759">
        <f t="shared" si="275"/>
        <v>29.480000000000004</v>
      </c>
      <c r="R2808" s="873">
        <v>1040</v>
      </c>
      <c r="S2808" s="760">
        <f t="shared" si="276"/>
        <v>30659.200000000004</v>
      </c>
      <c r="T2808" s="822">
        <v>13.4</v>
      </c>
      <c r="U2808" s="960"/>
    </row>
    <row r="2809" spans="1:23" ht="21" customHeight="1">
      <c r="A2809" s="686" t="s">
        <v>1300</v>
      </c>
      <c r="B2809" s="686" t="s">
        <v>817</v>
      </c>
      <c r="C2809" s="823"/>
      <c r="D2809" s="820" t="s">
        <v>817</v>
      </c>
      <c r="E2809" s="821" t="s">
        <v>817</v>
      </c>
      <c r="F2809" s="681">
        <v>125</v>
      </c>
      <c r="G2809" s="682" t="s">
        <v>227</v>
      </c>
      <c r="H2809" s="682">
        <v>65</v>
      </c>
      <c r="I2809" s="682" t="s">
        <v>227</v>
      </c>
      <c r="J2809" s="682"/>
      <c r="K2809" s="682"/>
      <c r="L2809" s="683">
        <v>4130</v>
      </c>
      <c r="M2809" s="684"/>
      <c r="N2809" s="758">
        <v>3</v>
      </c>
      <c r="O2809" s="991">
        <v>3</v>
      </c>
      <c r="P2809" s="991">
        <f t="shared" si="277"/>
        <v>0</v>
      </c>
      <c r="Q2809" s="759">
        <f t="shared" si="275"/>
        <v>166.02600000000001</v>
      </c>
      <c r="R2809" s="873">
        <v>1040</v>
      </c>
      <c r="S2809" s="760">
        <f t="shared" si="276"/>
        <v>172667.04</v>
      </c>
      <c r="T2809" s="822">
        <v>13.4</v>
      </c>
      <c r="U2809" s="960"/>
    </row>
    <row r="2810" spans="1:23" ht="21" customHeight="1">
      <c r="A2810" s="686" t="s">
        <v>1300</v>
      </c>
      <c r="B2810" s="686" t="s">
        <v>817</v>
      </c>
      <c r="C2810" s="823"/>
      <c r="D2810" s="820" t="s">
        <v>817</v>
      </c>
      <c r="E2810" s="821" t="s">
        <v>817</v>
      </c>
      <c r="F2810" s="681">
        <v>125</v>
      </c>
      <c r="G2810" s="682" t="s">
        <v>227</v>
      </c>
      <c r="H2810" s="682">
        <v>65</v>
      </c>
      <c r="I2810" s="682" t="s">
        <v>227</v>
      </c>
      <c r="J2810" s="682"/>
      <c r="K2810" s="682"/>
      <c r="L2810" s="683">
        <v>2060</v>
      </c>
      <c r="M2810" s="684"/>
      <c r="N2810" s="758">
        <v>4</v>
      </c>
      <c r="O2810" s="991">
        <v>4</v>
      </c>
      <c r="P2810" s="991">
        <f t="shared" si="277"/>
        <v>0</v>
      </c>
      <c r="Q2810" s="759">
        <f t="shared" si="275"/>
        <v>110.41600000000001</v>
      </c>
      <c r="R2810" s="873">
        <v>1040</v>
      </c>
      <c r="S2810" s="760">
        <f t="shared" si="276"/>
        <v>114832.64000000001</v>
      </c>
      <c r="T2810" s="822">
        <v>13.4</v>
      </c>
      <c r="U2810" s="960"/>
    </row>
    <row r="2811" spans="1:23" ht="21" customHeight="1">
      <c r="A2811" s="686" t="s">
        <v>1300</v>
      </c>
      <c r="B2811" s="686" t="s">
        <v>817</v>
      </c>
      <c r="C2811" s="823"/>
      <c r="D2811" s="820" t="s">
        <v>817</v>
      </c>
      <c r="E2811" s="821" t="s">
        <v>817</v>
      </c>
      <c r="F2811" s="681">
        <v>125</v>
      </c>
      <c r="G2811" s="682" t="s">
        <v>227</v>
      </c>
      <c r="H2811" s="682">
        <v>65</v>
      </c>
      <c r="I2811" s="682" t="s">
        <v>227</v>
      </c>
      <c r="J2811" s="682"/>
      <c r="K2811" s="682"/>
      <c r="L2811" s="683">
        <v>1086</v>
      </c>
      <c r="M2811" s="684"/>
      <c r="N2811" s="758">
        <v>2</v>
      </c>
      <c r="O2811" s="991">
        <v>2</v>
      </c>
      <c r="P2811" s="991">
        <f t="shared" si="277"/>
        <v>0</v>
      </c>
      <c r="Q2811" s="759">
        <f t="shared" si="275"/>
        <v>29.104800000000004</v>
      </c>
      <c r="R2811" s="873">
        <v>1040</v>
      </c>
      <c r="S2811" s="760">
        <f t="shared" si="276"/>
        <v>30268.992000000006</v>
      </c>
      <c r="T2811" s="822">
        <v>13.4</v>
      </c>
      <c r="U2811" s="960"/>
    </row>
    <row r="2812" spans="1:23" ht="21" customHeight="1">
      <c r="A2812" s="686" t="s">
        <v>1300</v>
      </c>
      <c r="B2812" s="686" t="s">
        <v>817</v>
      </c>
      <c r="C2812" s="823"/>
      <c r="D2812" s="820" t="s">
        <v>817</v>
      </c>
      <c r="E2812" s="821" t="s">
        <v>817</v>
      </c>
      <c r="F2812" s="681">
        <v>125</v>
      </c>
      <c r="G2812" s="682" t="s">
        <v>227</v>
      </c>
      <c r="H2812" s="682">
        <v>65</v>
      </c>
      <c r="I2812" s="682" t="s">
        <v>227</v>
      </c>
      <c r="J2812" s="682"/>
      <c r="K2812" s="682"/>
      <c r="L2812" s="683">
        <v>450</v>
      </c>
      <c r="M2812" s="684"/>
      <c r="N2812" s="758">
        <v>2</v>
      </c>
      <c r="O2812" s="991">
        <v>2</v>
      </c>
      <c r="P2812" s="991">
        <f t="shared" si="277"/>
        <v>0</v>
      </c>
      <c r="Q2812" s="759">
        <f t="shared" si="275"/>
        <v>12.06</v>
      </c>
      <c r="R2812" s="873">
        <v>1040</v>
      </c>
      <c r="S2812" s="760">
        <f t="shared" si="276"/>
        <v>12542.4</v>
      </c>
      <c r="T2812" s="822">
        <v>13.4</v>
      </c>
      <c r="U2812" s="960"/>
    </row>
    <row r="2813" spans="1:23" ht="21" customHeight="1">
      <c r="A2813" s="686" t="s">
        <v>1444</v>
      </c>
      <c r="B2813" s="686" t="s">
        <v>817</v>
      </c>
      <c r="C2813" s="823"/>
      <c r="D2813" s="820" t="s">
        <v>817</v>
      </c>
      <c r="E2813" s="821" t="s">
        <v>817</v>
      </c>
      <c r="F2813" s="681">
        <v>125</v>
      </c>
      <c r="G2813" s="682" t="s">
        <v>227</v>
      </c>
      <c r="H2813" s="682">
        <v>65</v>
      </c>
      <c r="I2813" s="682" t="s">
        <v>227</v>
      </c>
      <c r="J2813" s="682"/>
      <c r="K2813" s="682"/>
      <c r="L2813" s="683">
        <v>373</v>
      </c>
      <c r="M2813" s="684"/>
      <c r="N2813" s="758">
        <v>2</v>
      </c>
      <c r="O2813" s="991">
        <v>2</v>
      </c>
      <c r="P2813" s="991">
        <f t="shared" si="277"/>
        <v>0</v>
      </c>
      <c r="Q2813" s="759">
        <f t="shared" si="275"/>
        <v>9.9963999999999995</v>
      </c>
      <c r="R2813" s="873">
        <v>1040</v>
      </c>
      <c r="S2813" s="760">
        <f t="shared" si="276"/>
        <v>10396.255999999999</v>
      </c>
      <c r="T2813" s="822">
        <v>13.4</v>
      </c>
      <c r="U2813" s="960"/>
      <c r="W2813" s="686"/>
    </row>
    <row r="2814" spans="1:23" ht="21" customHeight="1">
      <c r="A2814" s="686" t="s">
        <v>1444</v>
      </c>
      <c r="B2814" s="686" t="s">
        <v>817</v>
      </c>
      <c r="C2814" s="823"/>
      <c r="D2814" s="820" t="s">
        <v>817</v>
      </c>
      <c r="E2814" s="821" t="s">
        <v>817</v>
      </c>
      <c r="F2814" s="681">
        <v>125</v>
      </c>
      <c r="G2814" s="682" t="s">
        <v>227</v>
      </c>
      <c r="H2814" s="682">
        <v>65</v>
      </c>
      <c r="I2814" s="682" t="s">
        <v>227</v>
      </c>
      <c r="J2814" s="682"/>
      <c r="K2814" s="682"/>
      <c r="L2814" s="683">
        <v>925</v>
      </c>
      <c r="M2814" s="684"/>
      <c r="N2814" s="758">
        <v>4</v>
      </c>
      <c r="O2814" s="991">
        <v>4</v>
      </c>
      <c r="P2814" s="991">
        <f t="shared" si="277"/>
        <v>0</v>
      </c>
      <c r="Q2814" s="759">
        <f t="shared" si="275"/>
        <v>49.580000000000005</v>
      </c>
      <c r="R2814" s="873">
        <v>1040</v>
      </c>
      <c r="S2814" s="760">
        <f t="shared" si="276"/>
        <v>51563.200000000004</v>
      </c>
      <c r="T2814" s="822">
        <v>13.4</v>
      </c>
      <c r="U2814" s="960"/>
      <c r="W2814" s="686"/>
    </row>
    <row r="2815" spans="1:23" ht="21" customHeight="1">
      <c r="A2815" s="686" t="s">
        <v>1221</v>
      </c>
      <c r="B2815" s="686" t="s">
        <v>876</v>
      </c>
      <c r="C2815" s="823"/>
      <c r="D2815" s="820" t="s">
        <v>876</v>
      </c>
      <c r="E2815" s="821" t="s">
        <v>796</v>
      </c>
      <c r="F2815" s="681">
        <v>6</v>
      </c>
      <c r="G2815" s="682"/>
      <c r="H2815" s="682">
        <v>65</v>
      </c>
      <c r="I2815" s="682"/>
      <c r="J2815" s="682"/>
      <c r="K2815" s="682"/>
      <c r="L2815" s="683">
        <v>125</v>
      </c>
      <c r="M2815" s="684"/>
      <c r="N2815" s="758">
        <v>6</v>
      </c>
      <c r="O2815" s="991">
        <v>6</v>
      </c>
      <c r="P2815" s="991">
        <f t="shared" si="277"/>
        <v>0</v>
      </c>
      <c r="Q2815" s="759">
        <f>F2815*H2815*L2815*0.00000785*N2815</f>
        <v>2.296125</v>
      </c>
      <c r="R2815" s="873">
        <v>939</v>
      </c>
      <c r="S2815" s="760">
        <f t="shared" si="276"/>
        <v>2156.0613749999998</v>
      </c>
      <c r="T2815" s="824"/>
      <c r="U2815" s="960"/>
      <c r="W2815" s="686"/>
    </row>
    <row r="2816" spans="1:23" ht="21" customHeight="1">
      <c r="A2816" s="686" t="s">
        <v>1374</v>
      </c>
      <c r="B2816" s="686" t="s">
        <v>770</v>
      </c>
      <c r="C2816" s="823"/>
      <c r="D2816" s="820" t="s">
        <v>770</v>
      </c>
      <c r="E2816" s="821" t="s">
        <v>770</v>
      </c>
      <c r="F2816" s="681" t="s">
        <v>1184</v>
      </c>
      <c r="G2816" s="682" t="s">
        <v>227</v>
      </c>
      <c r="H2816" s="682">
        <v>65</v>
      </c>
      <c r="I2816" s="682" t="s">
        <v>227</v>
      </c>
      <c r="J2816" s="682">
        <v>65</v>
      </c>
      <c r="K2816" s="682" t="s">
        <v>227</v>
      </c>
      <c r="L2816" s="683">
        <v>850</v>
      </c>
      <c r="M2816" s="684"/>
      <c r="N2816" s="758">
        <v>6</v>
      </c>
      <c r="O2816" s="991">
        <v>6</v>
      </c>
      <c r="P2816" s="991">
        <f t="shared" si="277"/>
        <v>0</v>
      </c>
      <c r="Q2816" s="759">
        <f t="shared" ref="Q2816:Q2821" si="278">L2816/1000*N2816*T2816</f>
        <v>30.140999999999998</v>
      </c>
      <c r="R2816" s="873">
        <v>1040</v>
      </c>
      <c r="S2816" s="760">
        <f t="shared" si="276"/>
        <v>31346.639999999999</v>
      </c>
      <c r="T2816" s="822">
        <v>5.91</v>
      </c>
      <c r="U2816" s="960"/>
      <c r="W2816" s="686"/>
    </row>
    <row r="2817" spans="1:23" ht="21" customHeight="1">
      <c r="A2817" s="686" t="s">
        <v>1374</v>
      </c>
      <c r="B2817" s="686" t="s">
        <v>770</v>
      </c>
      <c r="C2817" s="823"/>
      <c r="D2817" s="820" t="s">
        <v>770</v>
      </c>
      <c r="E2817" s="821" t="s">
        <v>770</v>
      </c>
      <c r="F2817" s="681" t="s">
        <v>1184</v>
      </c>
      <c r="G2817" s="682" t="s">
        <v>227</v>
      </c>
      <c r="H2817" s="682">
        <v>65</v>
      </c>
      <c r="I2817" s="682" t="s">
        <v>227</v>
      </c>
      <c r="J2817" s="682">
        <v>65</v>
      </c>
      <c r="K2817" s="682" t="s">
        <v>227</v>
      </c>
      <c r="L2817" s="683">
        <v>4130</v>
      </c>
      <c r="M2817" s="684"/>
      <c r="N2817" s="758">
        <v>2</v>
      </c>
      <c r="O2817" s="991">
        <v>2</v>
      </c>
      <c r="P2817" s="991">
        <f t="shared" si="277"/>
        <v>0</v>
      </c>
      <c r="Q2817" s="759">
        <f t="shared" si="278"/>
        <v>48.816600000000001</v>
      </c>
      <c r="R2817" s="873">
        <v>1040</v>
      </c>
      <c r="S2817" s="760">
        <f t="shared" si="276"/>
        <v>50769.264000000003</v>
      </c>
      <c r="T2817" s="822">
        <v>5.91</v>
      </c>
      <c r="U2817" s="960"/>
      <c r="W2817" s="686"/>
    </row>
    <row r="2818" spans="1:23" ht="21" customHeight="1">
      <c r="A2818" s="686" t="s">
        <v>1374</v>
      </c>
      <c r="B2818" s="686" t="s">
        <v>770</v>
      </c>
      <c r="C2818" s="823"/>
      <c r="D2818" s="820" t="s">
        <v>770</v>
      </c>
      <c r="E2818" s="821" t="s">
        <v>770</v>
      </c>
      <c r="F2818" s="681">
        <v>6</v>
      </c>
      <c r="G2818" s="682" t="s">
        <v>227</v>
      </c>
      <c r="H2818" s="682">
        <v>65</v>
      </c>
      <c r="I2818" s="682" t="s">
        <v>227</v>
      </c>
      <c r="J2818" s="682">
        <v>65</v>
      </c>
      <c r="K2818" s="682" t="s">
        <v>227</v>
      </c>
      <c r="L2818" s="683">
        <v>1088</v>
      </c>
      <c r="M2818" s="684"/>
      <c r="N2818" s="758">
        <v>5</v>
      </c>
      <c r="O2818" s="991">
        <v>5</v>
      </c>
      <c r="P2818" s="991">
        <f t="shared" si="277"/>
        <v>0</v>
      </c>
      <c r="Q2818" s="759">
        <f t="shared" si="278"/>
        <v>32.150400000000005</v>
      </c>
      <c r="R2818" s="873">
        <v>1040</v>
      </c>
      <c r="S2818" s="760">
        <f t="shared" si="276"/>
        <v>33436.416000000005</v>
      </c>
      <c r="T2818" s="822">
        <v>5.91</v>
      </c>
      <c r="U2818" s="960"/>
      <c r="W2818" s="686"/>
    </row>
    <row r="2819" spans="1:23" ht="21" customHeight="1">
      <c r="A2819" s="686" t="s">
        <v>1400</v>
      </c>
      <c r="B2819" s="686" t="s">
        <v>770</v>
      </c>
      <c r="C2819" s="823"/>
      <c r="D2819" s="820" t="s">
        <v>770</v>
      </c>
      <c r="E2819" s="821" t="s">
        <v>770</v>
      </c>
      <c r="F2819" s="681">
        <v>6</v>
      </c>
      <c r="G2819" s="682" t="s">
        <v>227</v>
      </c>
      <c r="H2819" s="682">
        <v>75</v>
      </c>
      <c r="I2819" s="682" t="s">
        <v>227</v>
      </c>
      <c r="J2819" s="682">
        <v>75</v>
      </c>
      <c r="K2819" s="682" t="s">
        <v>227</v>
      </c>
      <c r="L2819" s="683">
        <v>4130</v>
      </c>
      <c r="M2819" s="684"/>
      <c r="N2819" s="758">
        <v>1</v>
      </c>
      <c r="O2819" s="991">
        <v>1</v>
      </c>
      <c r="P2819" s="991">
        <f t="shared" si="277"/>
        <v>0</v>
      </c>
      <c r="Q2819" s="759">
        <f t="shared" si="278"/>
        <v>28.290499999999998</v>
      </c>
      <c r="R2819" s="873">
        <v>1040</v>
      </c>
      <c r="S2819" s="760">
        <f t="shared" si="276"/>
        <v>29422.12</v>
      </c>
      <c r="T2819" s="822">
        <v>6.85</v>
      </c>
      <c r="U2819" s="960"/>
      <c r="W2819" s="686"/>
    </row>
    <row r="2820" spans="1:23" ht="21" customHeight="1">
      <c r="A2820" s="686" t="s">
        <v>1293</v>
      </c>
      <c r="B2820" s="686" t="s">
        <v>814</v>
      </c>
      <c r="C2820" s="823"/>
      <c r="D2820" s="820" t="s">
        <v>814</v>
      </c>
      <c r="E2820" s="821" t="s">
        <v>814</v>
      </c>
      <c r="F2820" s="681" t="s">
        <v>1510</v>
      </c>
      <c r="G2820" s="682" t="s">
        <v>227</v>
      </c>
      <c r="H2820" s="682">
        <v>50</v>
      </c>
      <c r="I2820" s="682" t="s">
        <v>227</v>
      </c>
      <c r="J2820" s="682"/>
      <c r="K2820" s="682"/>
      <c r="L2820" s="683">
        <v>910</v>
      </c>
      <c r="M2820" s="684"/>
      <c r="N2820" s="758">
        <v>4</v>
      </c>
      <c r="O2820" s="991">
        <v>4</v>
      </c>
      <c r="P2820" s="991">
        <f t="shared" si="277"/>
        <v>0</v>
      </c>
      <c r="Q2820" s="759">
        <f t="shared" si="278"/>
        <v>12.8492</v>
      </c>
      <c r="R2820" s="873">
        <v>1020</v>
      </c>
      <c r="S2820" s="760">
        <f t="shared" si="276"/>
        <v>13106.183999999999</v>
      </c>
      <c r="T2820" s="822">
        <v>3.53</v>
      </c>
      <c r="U2820" s="960"/>
      <c r="W2820" s="686"/>
    </row>
    <row r="2821" spans="1:23" ht="21" customHeight="1">
      <c r="A2821" s="686" t="s">
        <v>1265</v>
      </c>
      <c r="B2821" s="686" t="s">
        <v>814</v>
      </c>
      <c r="C2821" s="823"/>
      <c r="D2821" s="820" t="s">
        <v>814</v>
      </c>
      <c r="E2821" s="821" t="s">
        <v>814</v>
      </c>
      <c r="F2821" s="681">
        <v>12</v>
      </c>
      <c r="G2821" s="682" t="s">
        <v>227</v>
      </c>
      <c r="H2821" s="682">
        <v>65</v>
      </c>
      <c r="I2821" s="682" t="s">
        <v>227</v>
      </c>
      <c r="J2821" s="682"/>
      <c r="K2821" s="682"/>
      <c r="L2821" s="683">
        <v>878</v>
      </c>
      <c r="M2821" s="684"/>
      <c r="N2821" s="758">
        <v>2</v>
      </c>
      <c r="O2821" s="991">
        <v>2</v>
      </c>
      <c r="P2821" s="991">
        <f t="shared" si="277"/>
        <v>0</v>
      </c>
      <c r="Q2821" s="759">
        <f t="shared" si="278"/>
        <v>10.74672</v>
      </c>
      <c r="R2821" s="873">
        <v>1020</v>
      </c>
      <c r="S2821" s="760">
        <f t="shared" si="276"/>
        <v>10961.654399999999</v>
      </c>
      <c r="T2821" s="822">
        <v>6.12</v>
      </c>
      <c r="U2821" s="960"/>
      <c r="W2821" s="686"/>
    </row>
    <row r="2822" spans="1:23" ht="21" customHeight="1">
      <c r="A2822" s="686" t="s">
        <v>1221</v>
      </c>
      <c r="B2822" s="686" t="s">
        <v>877</v>
      </c>
      <c r="C2822" s="823"/>
      <c r="D2822" s="820" t="s">
        <v>877</v>
      </c>
      <c r="E2822" s="821" t="s">
        <v>796</v>
      </c>
      <c r="F2822" s="681">
        <v>6</v>
      </c>
      <c r="G2822" s="682" t="s">
        <v>227</v>
      </c>
      <c r="H2822" s="682">
        <v>112</v>
      </c>
      <c r="I2822" s="682"/>
      <c r="J2822" s="682"/>
      <c r="K2822" s="682"/>
      <c r="L2822" s="683">
        <v>160</v>
      </c>
      <c r="M2822" s="684"/>
      <c r="N2822" s="758">
        <v>8</v>
      </c>
      <c r="O2822" s="991">
        <v>8</v>
      </c>
      <c r="P2822" s="991">
        <f t="shared" si="277"/>
        <v>0</v>
      </c>
      <c r="Q2822" s="759">
        <f t="shared" ref="Q2822:Q2836" si="279">F2822*H2822*L2822*0.00000785*N2822</f>
        <v>6.7522559999999991</v>
      </c>
      <c r="R2822" s="873">
        <v>939</v>
      </c>
      <c r="S2822" s="760">
        <f t="shared" si="276"/>
        <v>6340.3683839999994</v>
      </c>
      <c r="T2822" s="824"/>
      <c r="U2822" s="960"/>
      <c r="W2822" s="686"/>
    </row>
    <row r="2823" spans="1:23" ht="21" customHeight="1">
      <c r="A2823" s="686" t="s">
        <v>1445</v>
      </c>
      <c r="B2823" s="686" t="s">
        <v>796</v>
      </c>
      <c r="C2823" s="823"/>
      <c r="D2823" s="820" t="s">
        <v>796</v>
      </c>
      <c r="E2823" s="821" t="s">
        <v>796</v>
      </c>
      <c r="F2823" s="681">
        <v>1.6</v>
      </c>
      <c r="G2823" s="682" t="s">
        <v>227</v>
      </c>
      <c r="H2823" s="682">
        <v>170</v>
      </c>
      <c r="I2823" s="682" t="s">
        <v>227</v>
      </c>
      <c r="J2823" s="682"/>
      <c r="K2823" s="682"/>
      <c r="L2823" s="683">
        <v>890</v>
      </c>
      <c r="M2823" s="684"/>
      <c r="N2823" s="758">
        <v>2</v>
      </c>
      <c r="O2823" s="991">
        <v>2</v>
      </c>
      <c r="P2823" s="991">
        <f t="shared" si="277"/>
        <v>0</v>
      </c>
      <c r="Q2823" s="759">
        <f t="shared" si="279"/>
        <v>3.8006559999999996</v>
      </c>
      <c r="R2823" s="873">
        <v>952</v>
      </c>
      <c r="S2823" s="760">
        <f t="shared" si="276"/>
        <v>3618.2245119999998</v>
      </c>
      <c r="T2823" s="824"/>
      <c r="U2823" s="960"/>
      <c r="W2823" s="686"/>
    </row>
    <row r="2824" spans="1:23" ht="21" customHeight="1">
      <c r="A2824" s="686" t="s">
        <v>1445</v>
      </c>
      <c r="B2824" s="686" t="s">
        <v>796</v>
      </c>
      <c r="C2824" s="823"/>
      <c r="D2824" s="820" t="s">
        <v>796</v>
      </c>
      <c r="E2824" s="821" t="s">
        <v>796</v>
      </c>
      <c r="F2824" s="681">
        <v>1.6</v>
      </c>
      <c r="G2824" s="682" t="s">
        <v>227</v>
      </c>
      <c r="H2824" s="682">
        <v>120</v>
      </c>
      <c r="I2824" s="682" t="s">
        <v>227</v>
      </c>
      <c r="J2824" s="682"/>
      <c r="K2824" s="682"/>
      <c r="L2824" s="683">
        <v>890</v>
      </c>
      <c r="M2824" s="684"/>
      <c r="N2824" s="758">
        <v>2</v>
      </c>
      <c r="O2824" s="991">
        <v>2</v>
      </c>
      <c r="P2824" s="991">
        <f t="shared" si="277"/>
        <v>0</v>
      </c>
      <c r="Q2824" s="759">
        <f t="shared" si="279"/>
        <v>2.6828159999999999</v>
      </c>
      <c r="R2824" s="873">
        <v>952</v>
      </c>
      <c r="S2824" s="760">
        <f t="shared" si="276"/>
        <v>2554.0408319999997</v>
      </c>
      <c r="T2824" s="824"/>
      <c r="U2824" s="960"/>
      <c r="W2824" s="686"/>
    </row>
    <row r="2825" spans="1:23" ht="21" customHeight="1">
      <c r="A2825" s="686" t="s">
        <v>1445</v>
      </c>
      <c r="B2825" s="686" t="s">
        <v>796</v>
      </c>
      <c r="C2825" s="823"/>
      <c r="D2825" s="820" t="s">
        <v>796</v>
      </c>
      <c r="E2825" s="821" t="s">
        <v>796</v>
      </c>
      <c r="F2825" s="681">
        <v>1.6</v>
      </c>
      <c r="G2825" s="682" t="s">
        <v>227</v>
      </c>
      <c r="H2825" s="682">
        <v>225</v>
      </c>
      <c r="I2825" s="682" t="s">
        <v>227</v>
      </c>
      <c r="J2825" s="682"/>
      <c r="K2825" s="682"/>
      <c r="L2825" s="683">
        <v>890</v>
      </c>
      <c r="M2825" s="684"/>
      <c r="N2825" s="758">
        <v>2</v>
      </c>
      <c r="O2825" s="991">
        <v>2</v>
      </c>
      <c r="P2825" s="991">
        <f t="shared" si="277"/>
        <v>0</v>
      </c>
      <c r="Q2825" s="759">
        <f t="shared" si="279"/>
        <v>5.0302799999999994</v>
      </c>
      <c r="R2825" s="873">
        <v>952</v>
      </c>
      <c r="S2825" s="760">
        <f t="shared" si="276"/>
        <v>4788.8265599999995</v>
      </c>
      <c r="T2825" s="824"/>
      <c r="U2825" s="960"/>
      <c r="W2825" s="686"/>
    </row>
    <row r="2826" spans="1:23" ht="21" customHeight="1">
      <c r="A2826" s="686" t="s">
        <v>1445</v>
      </c>
      <c r="B2826" s="686" t="s">
        <v>796</v>
      </c>
      <c r="C2826" s="823"/>
      <c r="D2826" s="820" t="s">
        <v>796</v>
      </c>
      <c r="E2826" s="821" t="s">
        <v>796</v>
      </c>
      <c r="F2826" s="681">
        <v>1.6</v>
      </c>
      <c r="G2826" s="682" t="s">
        <v>227</v>
      </c>
      <c r="H2826" s="682">
        <v>405</v>
      </c>
      <c r="I2826" s="682" t="s">
        <v>227</v>
      </c>
      <c r="J2826" s="682"/>
      <c r="K2826" s="682"/>
      <c r="L2826" s="683">
        <v>250</v>
      </c>
      <c r="M2826" s="684"/>
      <c r="N2826" s="758">
        <v>2</v>
      </c>
      <c r="O2826" s="991">
        <v>2</v>
      </c>
      <c r="P2826" s="991">
        <f t="shared" si="277"/>
        <v>0</v>
      </c>
      <c r="Q2826" s="759">
        <f t="shared" si="279"/>
        <v>2.5433999999999997</v>
      </c>
      <c r="R2826" s="873">
        <v>952</v>
      </c>
      <c r="S2826" s="760">
        <f t="shared" si="276"/>
        <v>2421.3167999999996</v>
      </c>
      <c r="T2826" s="824"/>
      <c r="U2826" s="960"/>
      <c r="W2826" s="686"/>
    </row>
    <row r="2827" spans="1:23" ht="21" customHeight="1">
      <c r="A2827" s="686" t="s">
        <v>1445</v>
      </c>
      <c r="B2827" s="686" t="s">
        <v>796</v>
      </c>
      <c r="C2827" s="823"/>
      <c r="D2827" s="820" t="s">
        <v>796</v>
      </c>
      <c r="E2827" s="821" t="s">
        <v>796</v>
      </c>
      <c r="F2827" s="681">
        <v>1.6</v>
      </c>
      <c r="G2827" s="682" t="s">
        <v>227</v>
      </c>
      <c r="H2827" s="682">
        <v>500</v>
      </c>
      <c r="I2827" s="682" t="s">
        <v>227</v>
      </c>
      <c r="J2827" s="682"/>
      <c r="K2827" s="682"/>
      <c r="L2827" s="683">
        <v>2079</v>
      </c>
      <c r="M2827" s="684"/>
      <c r="N2827" s="758">
        <v>2</v>
      </c>
      <c r="O2827" s="991">
        <v>2</v>
      </c>
      <c r="P2827" s="991">
        <f t="shared" si="277"/>
        <v>0</v>
      </c>
      <c r="Q2827" s="759">
        <f t="shared" si="279"/>
        <v>26.112239999999996</v>
      </c>
      <c r="R2827" s="873">
        <v>952</v>
      </c>
      <c r="S2827" s="760">
        <f t="shared" si="276"/>
        <v>24858.852479999998</v>
      </c>
      <c r="T2827" s="824"/>
      <c r="U2827" s="960"/>
      <c r="W2827" s="686"/>
    </row>
    <row r="2828" spans="1:23" ht="21" customHeight="1">
      <c r="A2828" s="686" t="s">
        <v>1445</v>
      </c>
      <c r="B2828" s="686" t="s">
        <v>796</v>
      </c>
      <c r="C2828" s="823"/>
      <c r="D2828" s="820" t="s">
        <v>796</v>
      </c>
      <c r="E2828" s="821" t="s">
        <v>796</v>
      </c>
      <c r="F2828" s="681">
        <v>1.6</v>
      </c>
      <c r="G2828" s="682" t="s">
        <v>227</v>
      </c>
      <c r="H2828" s="682">
        <v>1223</v>
      </c>
      <c r="I2828" s="682" t="s">
        <v>227</v>
      </c>
      <c r="J2828" s="682"/>
      <c r="K2828" s="682"/>
      <c r="L2828" s="683">
        <v>2188</v>
      </c>
      <c r="M2828" s="684"/>
      <c r="N2828" s="758">
        <v>2</v>
      </c>
      <c r="O2828" s="991">
        <v>2</v>
      </c>
      <c r="P2828" s="991">
        <f t="shared" si="277"/>
        <v>0</v>
      </c>
      <c r="Q2828" s="759">
        <f t="shared" si="279"/>
        <v>67.219210880000006</v>
      </c>
      <c r="R2828" s="873">
        <v>952</v>
      </c>
      <c r="S2828" s="760">
        <f t="shared" si="276"/>
        <v>63992.688757760006</v>
      </c>
      <c r="T2828" s="824"/>
      <c r="U2828" s="960"/>
      <c r="W2828" s="686"/>
    </row>
    <row r="2829" spans="1:23" ht="21" customHeight="1">
      <c r="A2829" s="686" t="s">
        <v>1445</v>
      </c>
      <c r="B2829" s="686" t="s">
        <v>796</v>
      </c>
      <c r="C2829" s="823"/>
      <c r="D2829" s="820" t="s">
        <v>796</v>
      </c>
      <c r="E2829" s="821" t="s">
        <v>796</v>
      </c>
      <c r="F2829" s="681">
        <v>1.6</v>
      </c>
      <c r="G2829" s="682" t="s">
        <v>227</v>
      </c>
      <c r="H2829" s="682">
        <v>1043</v>
      </c>
      <c r="I2829" s="682" t="s">
        <v>227</v>
      </c>
      <c r="J2829" s="682"/>
      <c r="K2829" s="682"/>
      <c r="L2829" s="683">
        <v>3678</v>
      </c>
      <c r="M2829" s="684"/>
      <c r="N2829" s="758">
        <v>1</v>
      </c>
      <c r="O2829" s="991">
        <v>1</v>
      </c>
      <c r="P2829" s="991">
        <f t="shared" si="277"/>
        <v>0</v>
      </c>
      <c r="Q2829" s="759">
        <f t="shared" si="279"/>
        <v>48.182094239999998</v>
      </c>
      <c r="R2829" s="873">
        <v>952</v>
      </c>
      <c r="S2829" s="760">
        <f t="shared" si="276"/>
        <v>45869.35371648</v>
      </c>
      <c r="T2829" s="824"/>
      <c r="U2829" s="960"/>
      <c r="W2829" s="686"/>
    </row>
    <row r="2830" spans="1:23" ht="21" customHeight="1">
      <c r="A2830" s="686" t="s">
        <v>1350</v>
      </c>
      <c r="B2830" s="686" t="s">
        <v>796</v>
      </c>
      <c r="C2830" s="823"/>
      <c r="D2830" s="820" t="s">
        <v>796</v>
      </c>
      <c r="E2830" s="821" t="s">
        <v>796</v>
      </c>
      <c r="F2830" s="681">
        <v>2.2999999999999998</v>
      </c>
      <c r="G2830" s="682"/>
      <c r="H2830" s="682">
        <v>510</v>
      </c>
      <c r="I2830" s="682"/>
      <c r="J2830" s="682"/>
      <c r="K2830" s="682"/>
      <c r="L2830" s="683">
        <v>950</v>
      </c>
      <c r="M2830" s="684"/>
      <c r="N2830" s="758">
        <v>2</v>
      </c>
      <c r="O2830" s="991">
        <v>2</v>
      </c>
      <c r="P2830" s="991">
        <f t="shared" si="277"/>
        <v>0</v>
      </c>
      <c r="Q2830" s="759">
        <f t="shared" si="279"/>
        <v>17.495294999999999</v>
      </c>
      <c r="R2830" s="873">
        <v>939</v>
      </c>
      <c r="S2830" s="760">
        <f t="shared" si="276"/>
        <v>16428.082005</v>
      </c>
      <c r="T2830" s="824"/>
      <c r="U2830" s="960"/>
      <c r="W2830" s="686"/>
    </row>
    <row r="2831" spans="1:23" ht="21" customHeight="1">
      <c r="A2831" s="686" t="s">
        <v>1349</v>
      </c>
      <c r="B2831" s="686" t="s">
        <v>796</v>
      </c>
      <c r="C2831" s="823"/>
      <c r="D2831" s="820" t="s">
        <v>796</v>
      </c>
      <c r="E2831" s="821" t="s">
        <v>796</v>
      </c>
      <c r="F2831" s="681">
        <v>3</v>
      </c>
      <c r="G2831" s="682"/>
      <c r="H2831" s="682">
        <v>116</v>
      </c>
      <c r="I2831" s="682"/>
      <c r="J2831" s="682"/>
      <c r="K2831" s="682"/>
      <c r="L2831" s="683">
        <v>4130</v>
      </c>
      <c r="M2831" s="684"/>
      <c r="N2831" s="758">
        <v>1</v>
      </c>
      <c r="O2831" s="991">
        <v>1</v>
      </c>
      <c r="P2831" s="991">
        <f t="shared" si="277"/>
        <v>0</v>
      </c>
      <c r="Q2831" s="759">
        <f t="shared" si="279"/>
        <v>11.282333999999999</v>
      </c>
      <c r="R2831" s="873">
        <v>939</v>
      </c>
      <c r="S2831" s="760">
        <f t="shared" si="276"/>
        <v>10594.111625999998</v>
      </c>
      <c r="T2831" s="824"/>
      <c r="U2831" s="960"/>
      <c r="W2831" s="686"/>
    </row>
    <row r="2832" spans="1:23" ht="21" customHeight="1">
      <c r="A2832" s="686" t="s">
        <v>1324</v>
      </c>
      <c r="B2832" s="686" t="s">
        <v>796</v>
      </c>
      <c r="C2832" s="823"/>
      <c r="D2832" s="820" t="s">
        <v>796</v>
      </c>
      <c r="E2832" s="821" t="s">
        <v>796</v>
      </c>
      <c r="F2832" s="681">
        <v>16</v>
      </c>
      <c r="G2832" s="682"/>
      <c r="H2832" s="682">
        <v>107</v>
      </c>
      <c r="I2832" s="682"/>
      <c r="J2832" s="682"/>
      <c r="K2832" s="682"/>
      <c r="L2832" s="683">
        <v>340</v>
      </c>
      <c r="M2832" s="684"/>
      <c r="N2832" s="758">
        <v>2</v>
      </c>
      <c r="O2832" s="991">
        <v>2</v>
      </c>
      <c r="P2832" s="991">
        <f t="shared" si="277"/>
        <v>0</v>
      </c>
      <c r="Q2832" s="759">
        <f t="shared" si="279"/>
        <v>9.1386559999999992</v>
      </c>
      <c r="R2832" s="873">
        <v>1044</v>
      </c>
      <c r="S2832" s="760">
        <f t="shared" si="276"/>
        <v>9540.756863999999</v>
      </c>
      <c r="T2832" s="824"/>
      <c r="U2832" s="960"/>
      <c r="W2832" s="686"/>
    </row>
    <row r="2833" spans="1:23" ht="21" customHeight="1">
      <c r="A2833" s="686" t="s">
        <v>1264</v>
      </c>
      <c r="B2833" s="686" t="s">
        <v>796</v>
      </c>
      <c r="C2833" s="823"/>
      <c r="D2833" s="820" t="s">
        <v>796</v>
      </c>
      <c r="E2833" s="821" t="s">
        <v>796</v>
      </c>
      <c r="F2833" s="681">
        <v>9</v>
      </c>
      <c r="G2833" s="682"/>
      <c r="H2833" s="682">
        <v>360</v>
      </c>
      <c r="I2833" s="682"/>
      <c r="J2833" s="682"/>
      <c r="K2833" s="682"/>
      <c r="L2833" s="683">
        <v>540</v>
      </c>
      <c r="M2833" s="684"/>
      <c r="N2833" s="758">
        <v>2</v>
      </c>
      <c r="O2833" s="991">
        <v>2</v>
      </c>
      <c r="P2833" s="991">
        <f t="shared" si="277"/>
        <v>0</v>
      </c>
      <c r="Q2833" s="759">
        <f t="shared" si="279"/>
        <v>27.468719999999998</v>
      </c>
      <c r="R2833" s="873">
        <v>960</v>
      </c>
      <c r="S2833" s="760">
        <f t="shared" si="276"/>
        <v>26369.971199999996</v>
      </c>
      <c r="T2833" s="824"/>
      <c r="U2833" s="960"/>
      <c r="W2833" s="686"/>
    </row>
    <row r="2834" spans="1:23" ht="21" customHeight="1">
      <c r="A2834" s="686" t="s">
        <v>1286</v>
      </c>
      <c r="B2834" s="686" t="s">
        <v>796</v>
      </c>
      <c r="C2834" s="823"/>
      <c r="D2834" s="820" t="s">
        <v>796</v>
      </c>
      <c r="E2834" s="821" t="s">
        <v>796</v>
      </c>
      <c r="F2834" s="681">
        <v>12</v>
      </c>
      <c r="G2834" s="682"/>
      <c r="H2834" s="682">
        <v>500</v>
      </c>
      <c r="I2834" s="682"/>
      <c r="J2834" s="682"/>
      <c r="K2834" s="682"/>
      <c r="L2834" s="683">
        <v>280</v>
      </c>
      <c r="M2834" s="684"/>
      <c r="N2834" s="758">
        <v>2</v>
      </c>
      <c r="O2834" s="991">
        <v>2</v>
      </c>
      <c r="P2834" s="991">
        <f t="shared" si="277"/>
        <v>0</v>
      </c>
      <c r="Q2834" s="759">
        <f t="shared" si="279"/>
        <v>26.375999999999998</v>
      </c>
      <c r="R2834" s="873">
        <v>1079</v>
      </c>
      <c r="S2834" s="760">
        <f t="shared" si="276"/>
        <v>28459.703999999998</v>
      </c>
      <c r="T2834" s="824"/>
      <c r="U2834" s="960"/>
      <c r="W2834" s="686"/>
    </row>
    <row r="2835" spans="1:23" ht="21" customHeight="1">
      <c r="A2835" s="686" t="s">
        <v>1286</v>
      </c>
      <c r="B2835" s="686" t="s">
        <v>796</v>
      </c>
      <c r="C2835" s="823"/>
      <c r="D2835" s="820" t="s">
        <v>796</v>
      </c>
      <c r="E2835" s="821" t="s">
        <v>796</v>
      </c>
      <c r="F2835" s="681">
        <v>12</v>
      </c>
      <c r="G2835" s="682"/>
      <c r="H2835" s="682">
        <v>460</v>
      </c>
      <c r="I2835" s="682"/>
      <c r="J2835" s="682"/>
      <c r="K2835" s="682"/>
      <c r="L2835" s="683">
        <v>280</v>
      </c>
      <c r="M2835" s="684"/>
      <c r="N2835" s="758">
        <v>2</v>
      </c>
      <c r="O2835" s="991">
        <v>2</v>
      </c>
      <c r="P2835" s="991">
        <f t="shared" si="277"/>
        <v>0</v>
      </c>
      <c r="Q2835" s="759">
        <f t="shared" si="279"/>
        <v>24.265919999999998</v>
      </c>
      <c r="R2835" s="873">
        <v>1079</v>
      </c>
      <c r="S2835" s="760">
        <f t="shared" si="276"/>
        <v>26182.927679999997</v>
      </c>
      <c r="T2835" s="824"/>
      <c r="U2835" s="960"/>
      <c r="W2835" s="686"/>
    </row>
    <row r="2836" spans="1:23" ht="21" customHeight="1">
      <c r="A2836" s="686" t="s">
        <v>1350</v>
      </c>
      <c r="B2836" s="686" t="s">
        <v>2190</v>
      </c>
      <c r="C2836" s="823"/>
      <c r="D2836" s="820" t="s">
        <v>878</v>
      </c>
      <c r="E2836" s="821" t="s">
        <v>796</v>
      </c>
      <c r="F2836" s="681">
        <v>2.2999999999999998</v>
      </c>
      <c r="G2836" s="682"/>
      <c r="H2836" s="682">
        <v>528</v>
      </c>
      <c r="I2836" s="682"/>
      <c r="J2836" s="682"/>
      <c r="K2836" s="682"/>
      <c r="L2836" s="683">
        <v>905</v>
      </c>
      <c r="M2836" s="684"/>
      <c r="N2836" s="758">
        <v>2</v>
      </c>
      <c r="O2836" s="991">
        <v>2</v>
      </c>
      <c r="P2836" s="991">
        <f t="shared" si="277"/>
        <v>0</v>
      </c>
      <c r="Q2836" s="759">
        <f t="shared" si="279"/>
        <v>17.254802399999996</v>
      </c>
      <c r="R2836" s="873">
        <v>939</v>
      </c>
      <c r="S2836" s="760">
        <f t="shared" si="276"/>
        <v>16202.259453599996</v>
      </c>
      <c r="T2836" s="824"/>
      <c r="U2836" s="960"/>
      <c r="W2836" s="686"/>
    </row>
    <row r="2837" spans="1:23" ht="21" customHeight="1">
      <c r="B2837" s="686" t="s">
        <v>918</v>
      </c>
      <c r="C2837" s="823"/>
      <c r="D2837" s="820" t="s">
        <v>918</v>
      </c>
      <c r="E2837" s="821" t="s">
        <v>813</v>
      </c>
      <c r="F2837" s="681">
        <v>330</v>
      </c>
      <c r="G2837" s="682" t="s">
        <v>227</v>
      </c>
      <c r="H2837" s="682">
        <v>2100</v>
      </c>
      <c r="I2837" s="682"/>
      <c r="J2837" s="682"/>
      <c r="K2837" s="682"/>
      <c r="L2837" s="683"/>
      <c r="M2837" s="684"/>
      <c r="N2837" s="758">
        <v>2</v>
      </c>
      <c r="O2837" s="991">
        <v>2</v>
      </c>
      <c r="P2837" s="991">
        <f t="shared" si="277"/>
        <v>0</v>
      </c>
      <c r="Q2837" s="762"/>
      <c r="R2837" s="873">
        <v>24124</v>
      </c>
      <c r="S2837" s="760">
        <f>N2837*R2837</f>
        <v>48248</v>
      </c>
      <c r="T2837" s="824"/>
      <c r="U2837" s="960"/>
      <c r="W2837" s="686"/>
    </row>
    <row r="2838" spans="1:23" ht="21" customHeight="1">
      <c r="B2838" s="686" t="s">
        <v>1603</v>
      </c>
      <c r="C2838" s="823"/>
      <c r="D2838" s="820" t="s">
        <v>1603</v>
      </c>
      <c r="E2838" s="821" t="s">
        <v>813</v>
      </c>
      <c r="F2838" s="681"/>
      <c r="G2838" s="682"/>
      <c r="H2838" s="682"/>
      <c r="I2838" s="682"/>
      <c r="J2838" s="682"/>
      <c r="K2838" s="682"/>
      <c r="L2838" s="683"/>
      <c r="M2838" s="684"/>
      <c r="N2838" s="758">
        <v>2</v>
      </c>
      <c r="O2838" s="991">
        <v>2</v>
      </c>
      <c r="P2838" s="991">
        <f t="shared" si="277"/>
        <v>0</v>
      </c>
      <c r="Q2838" s="762"/>
      <c r="R2838" s="873">
        <v>625</v>
      </c>
      <c r="S2838" s="760">
        <f>N2838*R2838</f>
        <v>1250</v>
      </c>
      <c r="T2838" s="824"/>
      <c r="U2838" s="960"/>
      <c r="W2838" s="686"/>
    </row>
    <row r="2839" spans="1:23" ht="21" customHeight="1">
      <c r="B2839" s="686" t="s">
        <v>1604</v>
      </c>
      <c r="C2839" s="823"/>
      <c r="D2839" s="820" t="s">
        <v>1604</v>
      </c>
      <c r="E2839" s="821" t="s">
        <v>813</v>
      </c>
      <c r="F2839" s="681"/>
      <c r="G2839" s="682"/>
      <c r="H2839" s="682"/>
      <c r="I2839" s="682"/>
      <c r="J2839" s="682"/>
      <c r="K2839" s="682"/>
      <c r="L2839" s="683"/>
      <c r="M2839" s="684"/>
      <c r="N2839" s="758">
        <v>4</v>
      </c>
      <c r="O2839" s="991">
        <v>4</v>
      </c>
      <c r="P2839" s="991">
        <f t="shared" si="277"/>
        <v>0</v>
      </c>
      <c r="Q2839" s="762"/>
      <c r="R2839" s="873">
        <v>5400</v>
      </c>
      <c r="S2839" s="760">
        <f>N2839*R2839</f>
        <v>21600</v>
      </c>
      <c r="T2839" s="824"/>
      <c r="U2839" s="960"/>
      <c r="W2839" s="686"/>
    </row>
    <row r="2840" spans="1:23" ht="21" customHeight="1">
      <c r="B2840" s="686" t="s">
        <v>1605</v>
      </c>
      <c r="C2840" s="823"/>
      <c r="D2840" s="820" t="s">
        <v>1605</v>
      </c>
      <c r="E2840" s="821" t="s">
        <v>813</v>
      </c>
      <c r="F2840" s="681"/>
      <c r="G2840" s="682"/>
      <c r="H2840" s="682"/>
      <c r="I2840" s="682"/>
      <c r="J2840" s="682"/>
      <c r="K2840" s="682"/>
      <c r="L2840" s="683"/>
      <c r="M2840" s="684"/>
      <c r="N2840" s="758">
        <v>2</v>
      </c>
      <c r="O2840" s="991">
        <v>2</v>
      </c>
      <c r="P2840" s="991">
        <f t="shared" si="277"/>
        <v>0</v>
      </c>
      <c r="Q2840" s="762"/>
      <c r="R2840" s="873">
        <v>625</v>
      </c>
      <c r="S2840" s="760">
        <f>N2840*R2840</f>
        <v>1250</v>
      </c>
      <c r="T2840" s="824"/>
      <c r="U2840" s="960"/>
      <c r="W2840" s="686"/>
    </row>
    <row r="2841" spans="1:23" ht="21" customHeight="1">
      <c r="A2841" s="686" t="s">
        <v>1289</v>
      </c>
      <c r="B2841" s="686" t="s">
        <v>879</v>
      </c>
      <c r="C2841" s="823"/>
      <c r="D2841" s="820" t="s">
        <v>879</v>
      </c>
      <c r="E2841" s="821" t="s">
        <v>814</v>
      </c>
      <c r="F2841" s="681" t="s">
        <v>375</v>
      </c>
      <c r="G2841" s="682" t="s">
        <v>227</v>
      </c>
      <c r="H2841" s="682">
        <v>19</v>
      </c>
      <c r="I2841" s="682" t="s">
        <v>227</v>
      </c>
      <c r="J2841" s="682"/>
      <c r="K2841" s="682"/>
      <c r="L2841" s="683">
        <v>100</v>
      </c>
      <c r="M2841" s="684"/>
      <c r="N2841" s="758">
        <v>2</v>
      </c>
      <c r="O2841" s="991">
        <v>2</v>
      </c>
      <c r="P2841" s="991">
        <f t="shared" si="277"/>
        <v>0</v>
      </c>
      <c r="Q2841" s="759">
        <f>L2841/1000*N2841*T2841</f>
        <v>9.0000000000000011E-2</v>
      </c>
      <c r="R2841" s="873">
        <v>1030</v>
      </c>
      <c r="S2841" s="760">
        <f>Q2841*R2841</f>
        <v>92.700000000000017</v>
      </c>
      <c r="T2841" s="822">
        <v>0.45</v>
      </c>
      <c r="U2841" s="960"/>
      <c r="W2841" s="686"/>
    </row>
    <row r="2842" spans="1:23" ht="21" customHeight="1">
      <c r="A2842" s="686" t="s">
        <v>1289</v>
      </c>
      <c r="B2842" s="686" t="s">
        <v>879</v>
      </c>
      <c r="C2842" s="823"/>
      <c r="D2842" s="820" t="s">
        <v>879</v>
      </c>
      <c r="E2842" s="821" t="s">
        <v>814</v>
      </c>
      <c r="F2842" s="681" t="s">
        <v>375</v>
      </c>
      <c r="G2842" s="682" t="s">
        <v>227</v>
      </c>
      <c r="H2842" s="682">
        <v>19</v>
      </c>
      <c r="I2842" s="682" t="s">
        <v>227</v>
      </c>
      <c r="J2842" s="682"/>
      <c r="K2842" s="682"/>
      <c r="L2842" s="683">
        <v>70</v>
      </c>
      <c r="M2842" s="684"/>
      <c r="N2842" s="758">
        <v>2</v>
      </c>
      <c r="O2842" s="991">
        <v>2</v>
      </c>
      <c r="P2842" s="991">
        <f t="shared" si="277"/>
        <v>0</v>
      </c>
      <c r="Q2842" s="759">
        <f>L2842/1000*N2842*T2842</f>
        <v>6.3000000000000014E-2</v>
      </c>
      <c r="R2842" s="873">
        <v>1030</v>
      </c>
      <c r="S2842" s="760">
        <f>Q2842*R2842</f>
        <v>64.890000000000015</v>
      </c>
      <c r="T2842" s="822">
        <v>0.45</v>
      </c>
      <c r="U2842" s="960"/>
      <c r="W2842" s="686"/>
    </row>
    <row r="2843" spans="1:23" ht="21" customHeight="1">
      <c r="A2843" s="686" t="s">
        <v>1296</v>
      </c>
      <c r="B2843" s="686" t="s">
        <v>879</v>
      </c>
      <c r="C2843" s="823"/>
      <c r="D2843" s="820" t="s">
        <v>879</v>
      </c>
      <c r="E2843" s="821" t="s">
        <v>797</v>
      </c>
      <c r="F2843" s="681">
        <v>12</v>
      </c>
      <c r="G2843" s="682" t="s">
        <v>227</v>
      </c>
      <c r="H2843" s="682"/>
      <c r="I2843" s="682"/>
      <c r="J2843" s="682"/>
      <c r="K2843" s="682"/>
      <c r="L2843" s="683">
        <v>60</v>
      </c>
      <c r="M2843" s="684"/>
      <c r="N2843" s="758">
        <v>2</v>
      </c>
      <c r="O2843" s="991">
        <v>2</v>
      </c>
      <c r="P2843" s="991">
        <f t="shared" si="277"/>
        <v>0</v>
      </c>
      <c r="Q2843" s="759">
        <f>3.14156295*(F2843/2)^2*L2843*0.00000785*N2843</f>
        <v>0.1065366827604</v>
      </c>
      <c r="R2843" s="873">
        <v>990</v>
      </c>
      <c r="S2843" s="760">
        <f>Q2843*R2843</f>
        <v>105.471315932796</v>
      </c>
      <c r="T2843" s="824"/>
      <c r="U2843" s="960"/>
      <c r="W2843" s="686"/>
    </row>
    <row r="2844" spans="1:23" ht="21" customHeight="1">
      <c r="A2844" s="686" t="s">
        <v>1239</v>
      </c>
      <c r="B2844" s="686" t="s">
        <v>799</v>
      </c>
      <c r="C2844" s="823"/>
      <c r="D2844" s="820" t="s">
        <v>799</v>
      </c>
      <c r="E2844" s="821" t="s">
        <v>799</v>
      </c>
      <c r="F2844" s="681" t="s">
        <v>338</v>
      </c>
      <c r="G2844" s="682"/>
      <c r="H2844" s="682"/>
      <c r="I2844" s="682"/>
      <c r="J2844" s="682"/>
      <c r="K2844" s="682"/>
      <c r="L2844" s="683"/>
      <c r="M2844" s="684"/>
      <c r="N2844" s="758">
        <v>4</v>
      </c>
      <c r="O2844" s="991">
        <v>4</v>
      </c>
      <c r="P2844" s="991">
        <f t="shared" si="277"/>
        <v>0</v>
      </c>
      <c r="Q2844" s="762"/>
      <c r="R2844" s="873">
        <v>28.7</v>
      </c>
      <c r="S2844" s="760">
        <f>N2844*R2844</f>
        <v>114.8</v>
      </c>
      <c r="T2844" s="824"/>
      <c r="U2844" s="960"/>
      <c r="W2844" s="686"/>
    </row>
    <row r="2845" spans="1:23" ht="21" customHeight="1">
      <c r="A2845" s="686" t="s">
        <v>1384</v>
      </c>
      <c r="B2845" s="686" t="s">
        <v>799</v>
      </c>
      <c r="C2845" s="823"/>
      <c r="D2845" s="820" t="s">
        <v>799</v>
      </c>
      <c r="E2845" s="821" t="s">
        <v>799</v>
      </c>
      <c r="F2845" s="681" t="s">
        <v>584</v>
      </c>
      <c r="G2845" s="682"/>
      <c r="H2845" s="682"/>
      <c r="I2845" s="682"/>
      <c r="J2845" s="682"/>
      <c r="K2845" s="682"/>
      <c r="L2845" s="683"/>
      <c r="M2845" s="684"/>
      <c r="N2845" s="758">
        <v>2</v>
      </c>
      <c r="O2845" s="991">
        <v>2</v>
      </c>
      <c r="P2845" s="991">
        <f t="shared" si="277"/>
        <v>0</v>
      </c>
      <c r="Q2845" s="762"/>
      <c r="R2845" s="873">
        <v>158.4</v>
      </c>
      <c r="S2845" s="760">
        <f>N2845*R2845</f>
        <v>316.8</v>
      </c>
      <c r="T2845" s="824"/>
      <c r="U2845" s="960"/>
      <c r="W2845" s="686"/>
    </row>
    <row r="2846" spans="1:23" ht="21" customHeight="1">
      <c r="A2846" s="686" t="s">
        <v>1446</v>
      </c>
      <c r="B2846" s="686" t="s">
        <v>804</v>
      </c>
      <c r="C2846" s="823"/>
      <c r="D2846" s="820" t="s">
        <v>804</v>
      </c>
      <c r="E2846" s="821" t="s">
        <v>798</v>
      </c>
      <c r="F2846" s="681" t="s">
        <v>584</v>
      </c>
      <c r="G2846" s="682" t="s">
        <v>227</v>
      </c>
      <c r="H2846" s="682" t="s">
        <v>334</v>
      </c>
      <c r="I2846" s="682"/>
      <c r="J2846" s="682"/>
      <c r="K2846" s="682"/>
      <c r="L2846" s="683"/>
      <c r="M2846" s="684"/>
      <c r="N2846" s="758">
        <v>2</v>
      </c>
      <c r="O2846" s="991">
        <v>2</v>
      </c>
      <c r="P2846" s="991">
        <f t="shared" si="277"/>
        <v>0</v>
      </c>
      <c r="Q2846" s="762"/>
      <c r="R2846" s="873">
        <v>618.20000000000005</v>
      </c>
      <c r="S2846" s="760">
        <f>N2846*R2846</f>
        <v>1236.4000000000001</v>
      </c>
      <c r="T2846" s="824"/>
      <c r="U2846" s="960"/>
      <c r="W2846" s="686"/>
    </row>
    <row r="2847" spans="1:23" ht="21" customHeight="1">
      <c r="A2847" s="686" t="s">
        <v>1221</v>
      </c>
      <c r="B2847" s="686" t="s">
        <v>880</v>
      </c>
      <c r="C2847" s="823"/>
      <c r="D2847" s="820" t="s">
        <v>880</v>
      </c>
      <c r="E2847" s="821" t="s">
        <v>796</v>
      </c>
      <c r="F2847" s="681">
        <v>6</v>
      </c>
      <c r="G2847" s="682"/>
      <c r="H2847" s="682">
        <v>570</v>
      </c>
      <c r="I2847" s="682"/>
      <c r="J2847" s="682"/>
      <c r="K2847" s="682"/>
      <c r="L2847" s="683">
        <v>550</v>
      </c>
      <c r="M2847" s="684"/>
      <c r="N2847" s="758">
        <v>4</v>
      </c>
      <c r="O2847" s="991">
        <v>4</v>
      </c>
      <c r="P2847" s="991">
        <f t="shared" si="277"/>
        <v>0</v>
      </c>
      <c r="Q2847" s="759">
        <f>F2847*H2847*L2847*0.00000785*N2847</f>
        <v>59.063399999999994</v>
      </c>
      <c r="R2847" s="873">
        <v>939</v>
      </c>
      <c r="S2847" s="760">
        <f>Q2847*R2847</f>
        <v>55460.532599999991</v>
      </c>
      <c r="T2847" s="824"/>
      <c r="U2847" s="960"/>
      <c r="W2847" s="686"/>
    </row>
    <row r="2848" spans="1:23" ht="21" customHeight="1">
      <c r="A2848" s="686" t="s">
        <v>1378</v>
      </c>
      <c r="B2848" s="686" t="s">
        <v>881</v>
      </c>
      <c r="C2848" s="823"/>
      <c r="D2848" s="820" t="s">
        <v>881</v>
      </c>
      <c r="E2848" s="821" t="s">
        <v>816</v>
      </c>
      <c r="F2848" s="681" t="s">
        <v>338</v>
      </c>
      <c r="G2848" s="682" t="s">
        <v>227</v>
      </c>
      <c r="H2848" s="682"/>
      <c r="I2848" s="682"/>
      <c r="J2848" s="682"/>
      <c r="K2848" s="682"/>
      <c r="L2848" s="683">
        <v>140</v>
      </c>
      <c r="M2848" s="684"/>
      <c r="N2848" s="758">
        <v>16</v>
      </c>
      <c r="O2848" s="991">
        <v>16</v>
      </c>
      <c r="P2848" s="991">
        <f t="shared" si="277"/>
        <v>0</v>
      </c>
      <c r="Q2848" s="764">
        <f>L2848/1000*N2848</f>
        <v>2.2400000000000002</v>
      </c>
      <c r="R2848" s="873">
        <v>1226</v>
      </c>
      <c r="S2848" s="760">
        <f>Q2848*R2848</f>
        <v>2746.2400000000002</v>
      </c>
      <c r="T2848" s="824"/>
      <c r="U2848" s="960"/>
      <c r="W2848" s="686"/>
    </row>
    <row r="2849" spans="1:23" ht="21" customHeight="1">
      <c r="A2849" s="686" t="s">
        <v>1239</v>
      </c>
      <c r="B2849" s="686" t="s">
        <v>799</v>
      </c>
      <c r="C2849" s="823"/>
      <c r="D2849" s="820" t="s">
        <v>799</v>
      </c>
      <c r="E2849" s="821" t="s">
        <v>799</v>
      </c>
      <c r="F2849" s="681" t="s">
        <v>338</v>
      </c>
      <c r="G2849" s="682"/>
      <c r="H2849" s="682"/>
      <c r="I2849" s="682"/>
      <c r="J2849" s="682"/>
      <c r="K2849" s="682"/>
      <c r="L2849" s="683"/>
      <c r="M2849" s="684"/>
      <c r="N2849" s="758">
        <v>48</v>
      </c>
      <c r="O2849" s="991">
        <v>48</v>
      </c>
      <c r="P2849" s="991">
        <f t="shared" si="277"/>
        <v>0</v>
      </c>
      <c r="Q2849" s="762"/>
      <c r="R2849" s="873">
        <v>28.7</v>
      </c>
      <c r="S2849" s="760">
        <f>N2849*R2849</f>
        <v>1377.6</v>
      </c>
      <c r="T2849" s="824"/>
      <c r="U2849" s="960"/>
      <c r="W2849" s="686"/>
    </row>
    <row r="2850" spans="1:23" ht="21" customHeight="1">
      <c r="A2850" s="686" t="s">
        <v>1238</v>
      </c>
      <c r="B2850" s="686" t="s">
        <v>800</v>
      </c>
      <c r="C2850" s="823"/>
      <c r="D2850" s="820" t="s">
        <v>800</v>
      </c>
      <c r="E2850" s="821" t="s">
        <v>800</v>
      </c>
      <c r="F2850" s="681" t="s">
        <v>338</v>
      </c>
      <c r="G2850" s="682"/>
      <c r="H2850" s="682"/>
      <c r="I2850" s="682"/>
      <c r="J2850" s="682"/>
      <c r="K2850" s="682"/>
      <c r="L2850" s="683"/>
      <c r="M2850" s="684"/>
      <c r="N2850" s="758">
        <v>32</v>
      </c>
      <c r="O2850" s="991">
        <v>32</v>
      </c>
      <c r="P2850" s="991">
        <f t="shared" si="277"/>
        <v>0</v>
      </c>
      <c r="Q2850" s="762"/>
      <c r="R2850" s="873">
        <v>9.1999999999999993</v>
      </c>
      <c r="S2850" s="760">
        <f>N2850*R2850</f>
        <v>294.39999999999998</v>
      </c>
      <c r="T2850" s="824"/>
      <c r="U2850" s="960"/>
      <c r="W2850" s="686"/>
    </row>
    <row r="2851" spans="1:23" ht="21" customHeight="1">
      <c r="A2851" s="686" t="s">
        <v>1237</v>
      </c>
      <c r="B2851" s="686" t="s">
        <v>801</v>
      </c>
      <c r="C2851" s="823"/>
      <c r="D2851" s="820" t="s">
        <v>801</v>
      </c>
      <c r="E2851" s="821" t="s">
        <v>801</v>
      </c>
      <c r="F2851" s="681" t="s">
        <v>338</v>
      </c>
      <c r="G2851" s="682"/>
      <c r="H2851" s="682"/>
      <c r="I2851" s="682"/>
      <c r="J2851" s="682"/>
      <c r="K2851" s="682"/>
      <c r="L2851" s="683"/>
      <c r="M2851" s="684"/>
      <c r="N2851" s="758">
        <v>32</v>
      </c>
      <c r="O2851" s="991">
        <v>32</v>
      </c>
      <c r="P2851" s="991">
        <f t="shared" si="277"/>
        <v>0</v>
      </c>
      <c r="Q2851" s="762"/>
      <c r="R2851" s="873">
        <v>13.5</v>
      </c>
      <c r="S2851" s="760">
        <f>N2851*R2851</f>
        <v>432</v>
      </c>
      <c r="T2851" s="824"/>
      <c r="U2851" s="960"/>
      <c r="W2851" s="686"/>
    </row>
    <row r="2852" spans="1:23" ht="21" customHeight="1">
      <c r="A2852" s="686" t="s">
        <v>1221</v>
      </c>
      <c r="B2852" s="686" t="s">
        <v>882</v>
      </c>
      <c r="C2852" s="823"/>
      <c r="D2852" s="820" t="s">
        <v>882</v>
      </c>
      <c r="E2852" s="821" t="s">
        <v>796</v>
      </c>
      <c r="F2852" s="681">
        <v>6</v>
      </c>
      <c r="G2852" s="682" t="s">
        <v>227</v>
      </c>
      <c r="H2852" s="682">
        <v>660</v>
      </c>
      <c r="I2852" s="682" t="s">
        <v>227</v>
      </c>
      <c r="J2852" s="682"/>
      <c r="K2852" s="682"/>
      <c r="L2852" s="683">
        <v>775</v>
      </c>
      <c r="M2852" s="684"/>
      <c r="N2852" s="758">
        <v>4</v>
      </c>
      <c r="O2852" s="991">
        <v>4</v>
      </c>
      <c r="P2852" s="991">
        <f t="shared" si="277"/>
        <v>0</v>
      </c>
      <c r="Q2852" s="759">
        <f>F2852*H2852*L2852*0.00000785*N2852</f>
        <v>96.366599999999991</v>
      </c>
      <c r="R2852" s="873">
        <v>939</v>
      </c>
      <c r="S2852" s="760">
        <f>Q2852*R2852</f>
        <v>90488.237399999998</v>
      </c>
      <c r="T2852" s="824"/>
      <c r="U2852" s="960"/>
      <c r="W2852" s="686"/>
    </row>
    <row r="2853" spans="1:23" ht="21" customHeight="1">
      <c r="A2853" s="686" t="s">
        <v>1361</v>
      </c>
      <c r="B2853" s="686" t="s">
        <v>883</v>
      </c>
      <c r="C2853" s="823"/>
      <c r="D2853" s="820" t="s">
        <v>883</v>
      </c>
      <c r="E2853" s="821" t="s">
        <v>796</v>
      </c>
      <c r="F2853" s="681">
        <v>1.6</v>
      </c>
      <c r="G2853" s="682"/>
      <c r="H2853" s="682">
        <v>220</v>
      </c>
      <c r="I2853" s="682"/>
      <c r="J2853" s="682"/>
      <c r="K2853" s="682"/>
      <c r="L2853" s="683">
        <v>580</v>
      </c>
      <c r="M2853" s="684" t="s">
        <v>639</v>
      </c>
      <c r="N2853" s="758">
        <v>4</v>
      </c>
      <c r="O2853" s="991">
        <v>4</v>
      </c>
      <c r="P2853" s="991">
        <f t="shared" si="277"/>
        <v>0</v>
      </c>
      <c r="Q2853" s="759">
        <f>F2853*H2853*L2853*0.00000785*N2853</f>
        <v>6.4106239999999994</v>
      </c>
      <c r="R2853" s="873">
        <v>1545</v>
      </c>
      <c r="S2853" s="760">
        <f>Q2853*R2853</f>
        <v>9904.4140799999986</v>
      </c>
      <c r="T2853" s="824"/>
      <c r="U2853" s="960"/>
      <c r="W2853" s="686"/>
    </row>
    <row r="2854" spans="1:23" ht="21" customHeight="1">
      <c r="A2854" s="686" t="s">
        <v>1352</v>
      </c>
      <c r="B2854" s="686" t="s">
        <v>884</v>
      </c>
      <c r="C2854" s="823"/>
      <c r="D2854" s="820" t="s">
        <v>884</v>
      </c>
      <c r="E2854" s="821" t="s">
        <v>798</v>
      </c>
      <c r="F2854" s="681" t="s">
        <v>330</v>
      </c>
      <c r="G2854" s="682" t="s">
        <v>227</v>
      </c>
      <c r="H2854" s="682" t="s">
        <v>361</v>
      </c>
      <c r="I2854" s="682"/>
      <c r="J2854" s="682"/>
      <c r="K2854" s="682"/>
      <c r="L2854" s="683"/>
      <c r="M2854" s="684"/>
      <c r="N2854" s="758">
        <v>16</v>
      </c>
      <c r="O2854" s="991">
        <v>16</v>
      </c>
      <c r="P2854" s="991">
        <f t="shared" si="277"/>
        <v>0</v>
      </c>
      <c r="Q2854" s="762"/>
      <c r="R2854" s="873">
        <v>158.4</v>
      </c>
      <c r="S2854" s="760">
        <f>N2854*R2854</f>
        <v>2534.4</v>
      </c>
      <c r="T2854" s="824"/>
      <c r="U2854" s="960"/>
      <c r="W2854" s="686"/>
    </row>
    <row r="2855" spans="1:23" ht="21" customHeight="1">
      <c r="A2855" s="686" t="s">
        <v>1328</v>
      </c>
      <c r="B2855" s="686" t="s">
        <v>799</v>
      </c>
      <c r="C2855" s="823"/>
      <c r="D2855" s="820" t="s">
        <v>799</v>
      </c>
      <c r="E2855" s="821" t="s">
        <v>799</v>
      </c>
      <c r="F2855" s="681" t="s">
        <v>330</v>
      </c>
      <c r="G2855" s="682"/>
      <c r="H2855" s="682"/>
      <c r="I2855" s="682"/>
      <c r="J2855" s="682"/>
      <c r="K2855" s="682"/>
      <c r="L2855" s="683"/>
      <c r="M2855" s="684"/>
      <c r="N2855" s="758">
        <v>16</v>
      </c>
      <c r="O2855" s="991">
        <v>16</v>
      </c>
      <c r="P2855" s="991">
        <f t="shared" si="277"/>
        <v>0</v>
      </c>
      <c r="Q2855" s="762"/>
      <c r="R2855" s="873">
        <v>41.2</v>
      </c>
      <c r="S2855" s="760">
        <f>N2855*R2855</f>
        <v>659.2</v>
      </c>
      <c r="T2855" s="824"/>
      <c r="U2855" s="960"/>
      <c r="W2855" s="686"/>
    </row>
    <row r="2856" spans="1:23" ht="21" customHeight="1">
      <c r="A2856" s="686" t="s">
        <v>1233</v>
      </c>
      <c r="B2856" s="686" t="s">
        <v>800</v>
      </c>
      <c r="C2856" s="823"/>
      <c r="D2856" s="820" t="s">
        <v>800</v>
      </c>
      <c r="E2856" s="821" t="s">
        <v>800</v>
      </c>
      <c r="F2856" s="681" t="s">
        <v>330</v>
      </c>
      <c r="G2856" s="682"/>
      <c r="H2856" s="682"/>
      <c r="I2856" s="682"/>
      <c r="J2856" s="682"/>
      <c r="K2856" s="682"/>
      <c r="L2856" s="683"/>
      <c r="M2856" s="684"/>
      <c r="N2856" s="758">
        <v>16</v>
      </c>
      <c r="O2856" s="991">
        <v>16</v>
      </c>
      <c r="P2856" s="991">
        <f t="shared" si="277"/>
        <v>0</v>
      </c>
      <c r="Q2856" s="762"/>
      <c r="R2856" s="873">
        <v>14</v>
      </c>
      <c r="S2856" s="760">
        <f>N2856*R2856</f>
        <v>224</v>
      </c>
      <c r="T2856" s="824"/>
      <c r="U2856" s="960"/>
      <c r="W2856" s="686"/>
    </row>
    <row r="2857" spans="1:23" ht="21" customHeight="1">
      <c r="A2857" s="686" t="s">
        <v>1326</v>
      </c>
      <c r="B2857" s="686" t="s">
        <v>801</v>
      </c>
      <c r="C2857" s="823"/>
      <c r="D2857" s="820" t="s">
        <v>801</v>
      </c>
      <c r="E2857" s="821" t="s">
        <v>801</v>
      </c>
      <c r="F2857" s="681" t="s">
        <v>330</v>
      </c>
      <c r="G2857" s="682"/>
      <c r="H2857" s="682"/>
      <c r="I2857" s="682"/>
      <c r="J2857" s="682"/>
      <c r="K2857" s="682"/>
      <c r="L2857" s="683"/>
      <c r="M2857" s="684"/>
      <c r="N2857" s="758">
        <v>16</v>
      </c>
      <c r="O2857" s="991">
        <v>16</v>
      </c>
      <c r="P2857" s="991">
        <f t="shared" si="277"/>
        <v>0</v>
      </c>
      <c r="Q2857" s="762"/>
      <c r="R2857" s="873">
        <v>22.9</v>
      </c>
      <c r="S2857" s="760">
        <f>N2857*R2857</f>
        <v>366.4</v>
      </c>
      <c r="T2857" s="824"/>
      <c r="U2857" s="960"/>
      <c r="W2857" s="686"/>
    </row>
    <row r="2858" spans="1:23" ht="21" customHeight="1">
      <c r="A2858" s="686" t="s">
        <v>1363</v>
      </c>
      <c r="B2858" s="686" t="s">
        <v>885</v>
      </c>
      <c r="C2858" s="823"/>
      <c r="D2858" s="820" t="s">
        <v>885</v>
      </c>
      <c r="E2858" s="821" t="s">
        <v>814</v>
      </c>
      <c r="F2858" s="681">
        <v>6</v>
      </c>
      <c r="G2858" s="682"/>
      <c r="H2858" s="682">
        <v>32</v>
      </c>
      <c r="I2858" s="682"/>
      <c r="J2858" s="682"/>
      <c r="K2858" s="682"/>
      <c r="L2858" s="683">
        <v>400</v>
      </c>
      <c r="M2858" s="684"/>
      <c r="N2858" s="758">
        <v>8</v>
      </c>
      <c r="O2858" s="991">
        <v>8</v>
      </c>
      <c r="P2858" s="991">
        <f t="shared" si="277"/>
        <v>0</v>
      </c>
      <c r="Q2858" s="759">
        <f>L2858/1000*N2858*T2858</f>
        <v>4.8320000000000007</v>
      </c>
      <c r="R2858" s="873">
        <v>1020</v>
      </c>
      <c r="S2858" s="760">
        <f>Q2858*R2858</f>
        <v>4928.6400000000003</v>
      </c>
      <c r="T2858" s="822">
        <v>1.51</v>
      </c>
      <c r="U2858" s="960"/>
      <c r="W2858" s="686"/>
    </row>
    <row r="2859" spans="1:23" ht="21" customHeight="1">
      <c r="A2859" s="686" t="s">
        <v>1447</v>
      </c>
      <c r="B2859" s="686" t="s">
        <v>885</v>
      </c>
      <c r="C2859" s="823"/>
      <c r="D2859" s="820" t="s">
        <v>885</v>
      </c>
      <c r="E2859" s="821" t="s">
        <v>816</v>
      </c>
      <c r="F2859" s="681" t="s">
        <v>597</v>
      </c>
      <c r="G2859" s="682" t="s">
        <v>227</v>
      </c>
      <c r="H2859" s="682"/>
      <c r="I2859" s="682"/>
      <c r="J2859" s="682"/>
      <c r="K2859" s="682"/>
      <c r="L2859" s="683">
        <v>500</v>
      </c>
      <c r="M2859" s="684"/>
      <c r="N2859" s="758">
        <v>8</v>
      </c>
      <c r="O2859" s="991">
        <v>8</v>
      </c>
      <c r="P2859" s="991">
        <f t="shared" si="277"/>
        <v>0</v>
      </c>
      <c r="Q2859" s="764">
        <f>L2859/1000*N2859</f>
        <v>4</v>
      </c>
      <c r="R2859" s="873">
        <v>4504</v>
      </c>
      <c r="S2859" s="760">
        <f>Q2859*R2859</f>
        <v>18016</v>
      </c>
      <c r="T2859" s="824"/>
      <c r="U2859" s="960"/>
      <c r="W2859" s="686"/>
    </row>
    <row r="2860" spans="1:23" ht="21" customHeight="1">
      <c r="A2860" s="686" t="s">
        <v>1396</v>
      </c>
      <c r="B2860" s="686" t="s">
        <v>799</v>
      </c>
      <c r="C2860" s="823"/>
      <c r="D2860" s="820" t="s">
        <v>799</v>
      </c>
      <c r="E2860" s="821" t="s">
        <v>799</v>
      </c>
      <c r="F2860" s="681" t="s">
        <v>597</v>
      </c>
      <c r="G2860" s="682"/>
      <c r="H2860" s="682"/>
      <c r="I2860" s="682"/>
      <c r="J2860" s="682"/>
      <c r="K2860" s="682"/>
      <c r="L2860" s="683"/>
      <c r="M2860" s="684"/>
      <c r="N2860" s="758">
        <v>32</v>
      </c>
      <c r="O2860" s="991">
        <v>32</v>
      </c>
      <c r="P2860" s="991">
        <f t="shared" si="277"/>
        <v>0</v>
      </c>
      <c r="Q2860" s="762"/>
      <c r="R2860" s="873">
        <v>121</v>
      </c>
      <c r="S2860" s="760">
        <f>N2860*R2860</f>
        <v>3872</v>
      </c>
      <c r="T2860" s="824"/>
      <c r="U2860" s="960"/>
      <c r="W2860" s="686"/>
    </row>
    <row r="2861" spans="1:23" ht="21" customHeight="1">
      <c r="A2861" s="686" t="s">
        <v>1397</v>
      </c>
      <c r="B2861" s="686" t="s">
        <v>800</v>
      </c>
      <c r="C2861" s="823"/>
      <c r="D2861" s="820" t="s">
        <v>800</v>
      </c>
      <c r="E2861" s="821" t="s">
        <v>800</v>
      </c>
      <c r="F2861" s="681" t="s">
        <v>597</v>
      </c>
      <c r="G2861" s="682"/>
      <c r="H2861" s="682"/>
      <c r="I2861" s="682"/>
      <c r="J2861" s="682"/>
      <c r="K2861" s="682"/>
      <c r="L2861" s="683"/>
      <c r="M2861" s="684"/>
      <c r="N2861" s="758">
        <v>16</v>
      </c>
      <c r="O2861" s="991">
        <v>16</v>
      </c>
      <c r="P2861" s="991">
        <f t="shared" si="277"/>
        <v>0</v>
      </c>
      <c r="Q2861" s="762"/>
      <c r="R2861" s="873">
        <v>40.1</v>
      </c>
      <c r="S2861" s="760">
        <f>N2861*R2861</f>
        <v>641.6</v>
      </c>
      <c r="T2861" s="824"/>
      <c r="U2861" s="960"/>
      <c r="W2861" s="686"/>
    </row>
    <row r="2862" spans="1:23" ht="21" customHeight="1">
      <c r="B2862" s="686" t="s">
        <v>801</v>
      </c>
      <c r="C2862" s="823"/>
      <c r="D2862" s="820" t="s">
        <v>801</v>
      </c>
      <c r="E2862" s="821" t="s">
        <v>801</v>
      </c>
      <c r="F2862" s="681" t="s">
        <v>597</v>
      </c>
      <c r="G2862" s="682"/>
      <c r="H2862" s="682"/>
      <c r="I2862" s="682"/>
      <c r="J2862" s="682"/>
      <c r="K2862" s="682"/>
      <c r="L2862" s="683"/>
      <c r="M2862" s="684"/>
      <c r="N2862" s="758">
        <v>24</v>
      </c>
      <c r="O2862" s="991">
        <v>24</v>
      </c>
      <c r="P2862" s="991">
        <f t="shared" si="277"/>
        <v>0</v>
      </c>
      <c r="Q2862" s="762"/>
      <c r="R2862" s="873">
        <v>92</v>
      </c>
      <c r="S2862" s="760">
        <f>N2862*R2862</f>
        <v>2208</v>
      </c>
      <c r="T2862" s="824"/>
      <c r="U2862" s="960"/>
      <c r="W2862" s="686"/>
    </row>
    <row r="2863" spans="1:23" ht="21" customHeight="1">
      <c r="B2863" s="686" t="s">
        <v>873</v>
      </c>
      <c r="C2863" s="823"/>
      <c r="D2863" s="820" t="s">
        <v>873</v>
      </c>
      <c r="E2863" s="821" t="s">
        <v>1185</v>
      </c>
      <c r="F2863" s="681" t="s">
        <v>584</v>
      </c>
      <c r="G2863" s="682"/>
      <c r="H2863" s="682"/>
      <c r="I2863" s="682"/>
      <c r="J2863" s="682"/>
      <c r="K2863" s="682"/>
      <c r="L2863" s="683"/>
      <c r="M2863" s="684"/>
      <c r="N2863" s="758">
        <v>8</v>
      </c>
      <c r="O2863" s="991">
        <v>8</v>
      </c>
      <c r="P2863" s="991">
        <f t="shared" si="277"/>
        <v>0</v>
      </c>
      <c r="Q2863" s="762"/>
      <c r="R2863" s="873">
        <v>515</v>
      </c>
      <c r="S2863" s="760">
        <f>N2863*R2863</f>
        <v>4120</v>
      </c>
      <c r="T2863" s="824"/>
      <c r="U2863" s="960"/>
    </row>
    <row r="2864" spans="1:23" ht="21" customHeight="1">
      <c r="B2864" s="686" t="s">
        <v>2191</v>
      </c>
      <c r="C2864" s="823"/>
      <c r="D2864" s="820" t="s">
        <v>886</v>
      </c>
      <c r="E2864" s="821"/>
      <c r="F2864" s="681">
        <v>53204</v>
      </c>
      <c r="G2864" s="682"/>
      <c r="H2864" s="682"/>
      <c r="I2864" s="682"/>
      <c r="J2864" s="682"/>
      <c r="K2864" s="682"/>
      <c r="L2864" s="683"/>
      <c r="M2864" s="684"/>
      <c r="N2864" s="758">
        <v>8</v>
      </c>
      <c r="O2864" s="991">
        <v>8</v>
      </c>
      <c r="P2864" s="991">
        <f t="shared" si="277"/>
        <v>0</v>
      </c>
      <c r="Q2864" s="762"/>
      <c r="R2864" s="873">
        <v>11704</v>
      </c>
      <c r="S2864" s="760">
        <f>N2864*R2864</f>
        <v>93632</v>
      </c>
      <c r="T2864" s="824"/>
      <c r="U2864" s="960"/>
    </row>
    <row r="2865" spans="1:23" ht="21" customHeight="1">
      <c r="A2865" s="686" t="s">
        <v>1268</v>
      </c>
      <c r="B2865" s="686" t="s">
        <v>887</v>
      </c>
      <c r="C2865" s="823"/>
      <c r="D2865" s="820" t="s">
        <v>887</v>
      </c>
      <c r="E2865" s="821" t="s">
        <v>797</v>
      </c>
      <c r="F2865" s="681">
        <v>35</v>
      </c>
      <c r="G2865" s="682"/>
      <c r="H2865" s="682"/>
      <c r="I2865" s="682"/>
      <c r="J2865" s="682"/>
      <c r="K2865" s="682"/>
      <c r="L2865" s="683">
        <v>15</v>
      </c>
      <c r="M2865" s="684"/>
      <c r="N2865" s="758">
        <v>8</v>
      </c>
      <c r="O2865" s="991">
        <v>8</v>
      </c>
      <c r="P2865" s="991">
        <f t="shared" si="277"/>
        <v>0</v>
      </c>
      <c r="Q2865" s="759">
        <f>3.14156295*(F2865/2)^2*L2865*0.00000785*N2865</f>
        <v>0.90630164153812498</v>
      </c>
      <c r="R2865" s="873">
        <v>990</v>
      </c>
      <c r="S2865" s="760">
        <f t="shared" ref="S2865:S2870" si="280">Q2865*R2865</f>
        <v>897.23862512274377</v>
      </c>
      <c r="T2865" s="824"/>
      <c r="U2865" s="960"/>
    </row>
    <row r="2866" spans="1:23" ht="21" customHeight="1">
      <c r="A2866" s="686" t="s">
        <v>1448</v>
      </c>
      <c r="B2866" s="686" t="s">
        <v>2192</v>
      </c>
      <c r="C2866" s="823"/>
      <c r="D2866" s="820" t="s">
        <v>888</v>
      </c>
      <c r="E2866" s="821" t="s">
        <v>824</v>
      </c>
      <c r="F2866" s="681">
        <v>150</v>
      </c>
      <c r="G2866" s="682"/>
      <c r="H2866" s="682">
        <v>194</v>
      </c>
      <c r="I2866" s="682"/>
      <c r="J2866" s="682"/>
      <c r="K2866" s="682"/>
      <c r="L2866" s="683">
        <v>4146</v>
      </c>
      <c r="M2866" s="684"/>
      <c r="N2866" s="758">
        <v>2</v>
      </c>
      <c r="O2866" s="991">
        <v>2</v>
      </c>
      <c r="P2866" s="991">
        <f t="shared" si="277"/>
        <v>0</v>
      </c>
      <c r="Q2866" s="759">
        <f>L2866/1000*N2866*T2866</f>
        <v>253.73520000000002</v>
      </c>
      <c r="R2866" s="873">
        <v>1210</v>
      </c>
      <c r="S2866" s="760">
        <f t="shared" si="280"/>
        <v>307019.592</v>
      </c>
      <c r="T2866" s="822">
        <v>30.6</v>
      </c>
      <c r="U2866" s="960"/>
    </row>
    <row r="2867" spans="1:23" ht="21" customHeight="1">
      <c r="A2867" s="686" t="s">
        <v>1264</v>
      </c>
      <c r="B2867" s="686" t="s">
        <v>2192</v>
      </c>
      <c r="C2867" s="823"/>
      <c r="D2867" s="820" t="s">
        <v>888</v>
      </c>
      <c r="E2867" s="821" t="s">
        <v>796</v>
      </c>
      <c r="F2867" s="681">
        <v>9</v>
      </c>
      <c r="G2867" s="682"/>
      <c r="H2867" s="682">
        <v>100</v>
      </c>
      <c r="I2867" s="682"/>
      <c r="J2867" s="682"/>
      <c r="K2867" s="682"/>
      <c r="L2867" s="683">
        <v>225</v>
      </c>
      <c r="M2867" s="684"/>
      <c r="N2867" s="758">
        <v>8</v>
      </c>
      <c r="O2867" s="991">
        <v>8</v>
      </c>
      <c r="P2867" s="991">
        <f t="shared" si="277"/>
        <v>0</v>
      </c>
      <c r="Q2867" s="759">
        <f>F2867*H2867*L2867*0.00000785*N2867</f>
        <v>12.716999999999999</v>
      </c>
      <c r="R2867" s="873">
        <v>960</v>
      </c>
      <c r="S2867" s="760">
        <f t="shared" si="280"/>
        <v>12208.32</v>
      </c>
      <c r="T2867" s="824"/>
      <c r="U2867" s="960"/>
    </row>
    <row r="2868" spans="1:23" ht="21" customHeight="1">
      <c r="A2868" s="686" t="s">
        <v>1286</v>
      </c>
      <c r="B2868" s="686" t="s">
        <v>889</v>
      </c>
      <c r="C2868" s="823"/>
      <c r="D2868" s="820" t="s">
        <v>889</v>
      </c>
      <c r="E2868" s="821" t="s">
        <v>796</v>
      </c>
      <c r="F2868" s="681">
        <v>12</v>
      </c>
      <c r="G2868" s="682"/>
      <c r="H2868" s="682">
        <v>240</v>
      </c>
      <c r="I2868" s="682"/>
      <c r="J2868" s="682"/>
      <c r="K2868" s="682"/>
      <c r="L2868" s="683">
        <v>576</v>
      </c>
      <c r="M2868" s="684"/>
      <c r="N2868" s="758">
        <v>4</v>
      </c>
      <c r="O2868" s="991">
        <v>4</v>
      </c>
      <c r="P2868" s="991">
        <f t="shared" si="277"/>
        <v>0</v>
      </c>
      <c r="Q2868" s="759">
        <f>F2868*H2868*L2868*0.00000785*N2868</f>
        <v>52.088831999999996</v>
      </c>
      <c r="R2868" s="873">
        <v>1079</v>
      </c>
      <c r="S2868" s="760">
        <f t="shared" si="280"/>
        <v>56203.849727999994</v>
      </c>
      <c r="T2868" s="824"/>
      <c r="U2868" s="960"/>
    </row>
    <row r="2869" spans="1:23" ht="21" customHeight="1">
      <c r="A2869" s="686" t="s">
        <v>1286</v>
      </c>
      <c r="B2869" s="686" t="s">
        <v>890</v>
      </c>
      <c r="C2869" s="823"/>
      <c r="D2869" s="820" t="s">
        <v>890</v>
      </c>
      <c r="E2869" s="821" t="s">
        <v>796</v>
      </c>
      <c r="F2869" s="681">
        <v>12</v>
      </c>
      <c r="G2869" s="682"/>
      <c r="H2869" s="682">
        <v>162</v>
      </c>
      <c r="I2869" s="682"/>
      <c r="J2869" s="682"/>
      <c r="K2869" s="682"/>
      <c r="L2869" s="683">
        <v>287</v>
      </c>
      <c r="M2869" s="684"/>
      <c r="N2869" s="758">
        <v>4</v>
      </c>
      <c r="O2869" s="991">
        <v>4</v>
      </c>
      <c r="P2869" s="991">
        <f t="shared" si="277"/>
        <v>0</v>
      </c>
      <c r="Q2869" s="759">
        <f>F2869*H2869*L2869*0.00000785*N2869</f>
        <v>17.518939199999998</v>
      </c>
      <c r="R2869" s="873">
        <v>1079</v>
      </c>
      <c r="S2869" s="760">
        <f t="shared" si="280"/>
        <v>18902.9353968</v>
      </c>
      <c r="T2869" s="824"/>
      <c r="U2869" s="960"/>
    </row>
    <row r="2870" spans="1:23" ht="21" customHeight="1">
      <c r="A2870" s="686" t="s">
        <v>1286</v>
      </c>
      <c r="B2870" s="686" t="s">
        <v>890</v>
      </c>
      <c r="C2870" s="823"/>
      <c r="D2870" s="820" t="s">
        <v>890</v>
      </c>
      <c r="E2870" s="821" t="s">
        <v>796</v>
      </c>
      <c r="F2870" s="681">
        <v>12</v>
      </c>
      <c r="G2870" s="682"/>
      <c r="H2870" s="682">
        <v>150</v>
      </c>
      <c r="I2870" s="682"/>
      <c r="J2870" s="682"/>
      <c r="K2870" s="682"/>
      <c r="L2870" s="683">
        <v>180</v>
      </c>
      <c r="M2870" s="684"/>
      <c r="N2870" s="758">
        <v>4</v>
      </c>
      <c r="O2870" s="991">
        <v>4</v>
      </c>
      <c r="P2870" s="991">
        <f t="shared" si="277"/>
        <v>0</v>
      </c>
      <c r="Q2870" s="759">
        <f>F2870*H2870*L2870*0.00000785*N2870</f>
        <v>10.173599999999999</v>
      </c>
      <c r="R2870" s="873">
        <v>1079</v>
      </c>
      <c r="S2870" s="760">
        <f t="shared" si="280"/>
        <v>10977.314399999999</v>
      </c>
      <c r="T2870" s="824"/>
      <c r="U2870" s="960"/>
    </row>
    <row r="2871" spans="1:23" ht="21" customHeight="1">
      <c r="A2871" s="686" t="s">
        <v>1303</v>
      </c>
      <c r="B2871" s="686" t="s">
        <v>808</v>
      </c>
      <c r="C2871" s="823"/>
      <c r="D2871" s="820" t="s">
        <v>808</v>
      </c>
      <c r="E2871" s="821" t="s">
        <v>798</v>
      </c>
      <c r="F2871" s="681" t="s">
        <v>330</v>
      </c>
      <c r="G2871" s="682" t="s">
        <v>227</v>
      </c>
      <c r="H2871" s="682">
        <v>35</v>
      </c>
      <c r="I2871" s="682"/>
      <c r="J2871" s="682"/>
      <c r="K2871" s="682"/>
      <c r="L2871" s="683"/>
      <c r="M2871" s="684"/>
      <c r="N2871" s="758">
        <v>64</v>
      </c>
      <c r="O2871" s="991">
        <v>64</v>
      </c>
      <c r="P2871" s="991">
        <f t="shared" ref="P2871:P2874" si="281">N2871-O2871</f>
        <v>0</v>
      </c>
      <c r="Q2871" s="762"/>
      <c r="R2871" s="873">
        <v>463</v>
      </c>
      <c r="S2871" s="760">
        <f>N2871*R2871</f>
        <v>29632</v>
      </c>
      <c r="T2871" s="824"/>
      <c r="U2871" s="960"/>
    </row>
    <row r="2872" spans="1:23" ht="21" customHeight="1">
      <c r="A2872" s="686" t="s">
        <v>1328</v>
      </c>
      <c r="B2872" s="686" t="s">
        <v>799</v>
      </c>
      <c r="C2872" s="819"/>
      <c r="D2872" s="820" t="s">
        <v>799</v>
      </c>
      <c r="E2872" s="821" t="s">
        <v>799</v>
      </c>
      <c r="F2872" s="681" t="s">
        <v>330</v>
      </c>
      <c r="G2872" s="682"/>
      <c r="H2872" s="682"/>
      <c r="I2872" s="682"/>
      <c r="J2872" s="682"/>
      <c r="K2872" s="682"/>
      <c r="L2872" s="683"/>
      <c r="M2872" s="684"/>
      <c r="N2872" s="758">
        <v>64</v>
      </c>
      <c r="O2872" s="991">
        <v>64</v>
      </c>
      <c r="P2872" s="991">
        <f t="shared" si="281"/>
        <v>0</v>
      </c>
      <c r="Q2872" s="762"/>
      <c r="R2872" s="873">
        <v>41.2</v>
      </c>
      <c r="S2872" s="760">
        <f>N2872*R2872</f>
        <v>2636.8</v>
      </c>
      <c r="T2872" s="824"/>
      <c r="U2872" s="960"/>
    </row>
    <row r="2873" spans="1:23" ht="21" customHeight="1">
      <c r="A2873" s="686" t="s">
        <v>1233</v>
      </c>
      <c r="B2873" s="686" t="s">
        <v>800</v>
      </c>
      <c r="C2873" s="823"/>
      <c r="D2873" s="820" t="s">
        <v>800</v>
      </c>
      <c r="E2873" s="821" t="s">
        <v>800</v>
      </c>
      <c r="F2873" s="681" t="s">
        <v>330</v>
      </c>
      <c r="G2873" s="682"/>
      <c r="H2873" s="682"/>
      <c r="I2873" s="682"/>
      <c r="J2873" s="682"/>
      <c r="K2873" s="682"/>
      <c r="L2873" s="683"/>
      <c r="M2873" s="684"/>
      <c r="N2873" s="758">
        <v>64</v>
      </c>
      <c r="O2873" s="991">
        <v>64</v>
      </c>
      <c r="P2873" s="991">
        <f t="shared" si="281"/>
        <v>0</v>
      </c>
      <c r="Q2873" s="762"/>
      <c r="R2873" s="873">
        <v>14</v>
      </c>
      <c r="S2873" s="760">
        <f>N2873*R2873</f>
        <v>896</v>
      </c>
      <c r="T2873" s="824"/>
      <c r="U2873" s="960"/>
    </row>
    <row r="2874" spans="1:23" ht="21" customHeight="1">
      <c r="A2874" s="686" t="s">
        <v>1326</v>
      </c>
      <c r="B2874" s="686" t="s">
        <v>801</v>
      </c>
      <c r="C2874" s="823"/>
      <c r="D2874" s="820" t="s">
        <v>801</v>
      </c>
      <c r="E2874" s="821" t="s">
        <v>801</v>
      </c>
      <c r="F2874" s="681" t="s">
        <v>330</v>
      </c>
      <c r="G2874" s="682"/>
      <c r="H2874" s="682"/>
      <c r="I2874" s="682"/>
      <c r="J2874" s="682"/>
      <c r="K2874" s="682"/>
      <c r="L2874" s="683"/>
      <c r="M2874" s="684"/>
      <c r="N2874" s="758">
        <v>128</v>
      </c>
      <c r="O2874" s="991">
        <v>128</v>
      </c>
      <c r="P2874" s="991">
        <f t="shared" si="281"/>
        <v>0</v>
      </c>
      <c r="Q2874" s="762"/>
      <c r="R2874" s="873">
        <v>22.9</v>
      </c>
      <c r="S2874" s="760">
        <f>N2874*R2874</f>
        <v>2931.2</v>
      </c>
      <c r="T2874" s="824"/>
      <c r="U2874" s="960"/>
    </row>
    <row r="2875" spans="1:23" ht="21" customHeight="1">
      <c r="A2875" s="686" t="s">
        <v>2472</v>
      </c>
      <c r="C2875" s="770" t="s">
        <v>2473</v>
      </c>
      <c r="D2875" s="771"/>
      <c r="E2875" s="772"/>
      <c r="F2875" s="681"/>
      <c r="G2875" s="682"/>
      <c r="H2875" s="682"/>
      <c r="I2875" s="682"/>
      <c r="J2875" s="682"/>
      <c r="K2875" s="682"/>
      <c r="L2875" s="683"/>
      <c r="M2875" s="684"/>
      <c r="N2875" s="758"/>
      <c r="O2875" s="991"/>
      <c r="P2875" s="991"/>
      <c r="Q2875" s="773"/>
      <c r="R2875" s="760"/>
      <c r="S2875" s="760">
        <f>TRUNC(SUM(S2806:S2874),0)</f>
        <v>1893177</v>
      </c>
      <c r="T2875" s="684"/>
      <c r="U2875" s="960"/>
    </row>
    <row r="2876" spans="1:23" s="722" customFormat="1" ht="21" customHeight="1">
      <c r="A2876" s="686"/>
      <c r="B2876" s="686"/>
      <c r="C2876" s="770"/>
      <c r="D2876" s="771"/>
      <c r="E2876" s="772"/>
      <c r="F2876" s="681"/>
      <c r="G2876" s="682"/>
      <c r="H2876" s="682"/>
      <c r="I2876" s="682"/>
      <c r="J2876" s="682"/>
      <c r="K2876" s="682"/>
      <c r="L2876" s="683"/>
      <c r="M2876" s="684"/>
      <c r="N2876" s="758"/>
      <c r="O2876" s="991"/>
      <c r="P2876" s="991"/>
      <c r="Q2876" s="773"/>
      <c r="R2876" s="760"/>
      <c r="S2876" s="760"/>
      <c r="T2876" s="684"/>
      <c r="U2876" s="960"/>
      <c r="V2876" s="721"/>
      <c r="W2876" s="721"/>
    </row>
    <row r="2877" spans="1:23" ht="21" customHeight="1">
      <c r="A2877" s="722"/>
      <c r="C2877" s="950" t="str">
        <f>재료집계!B16</f>
        <v>11. 2F 개폐식 커버</v>
      </c>
      <c r="D2877" s="750"/>
      <c r="E2877" s="751"/>
      <c r="F2877" s="1053"/>
      <c r="G2877" s="716"/>
      <c r="H2877" s="716"/>
      <c r="I2877" s="716"/>
      <c r="J2877" s="716"/>
      <c r="K2877" s="716"/>
      <c r="L2877" s="717"/>
      <c r="M2877" s="718"/>
      <c r="N2877" s="752"/>
      <c r="O2877" s="989"/>
      <c r="P2877" s="989"/>
      <c r="Q2877" s="753"/>
      <c r="R2877" s="754"/>
      <c r="S2877" s="754"/>
      <c r="T2877" s="718"/>
      <c r="U2877" s="960"/>
    </row>
    <row r="2878" spans="1:23" ht="21" customHeight="1">
      <c r="A2878" s="686" t="s">
        <v>1432</v>
      </c>
      <c r="B2878" s="686" t="s">
        <v>891</v>
      </c>
      <c r="C2878" s="825" t="s">
        <v>842</v>
      </c>
      <c r="D2878" s="826" t="s">
        <v>891</v>
      </c>
      <c r="E2878" s="827" t="s">
        <v>795</v>
      </c>
      <c r="F2878" s="681">
        <v>1.2</v>
      </c>
      <c r="G2878" s="682" t="s">
        <v>227</v>
      </c>
      <c r="H2878" s="682">
        <v>1240</v>
      </c>
      <c r="I2878" s="682" t="s">
        <v>227</v>
      </c>
      <c r="J2878" s="682"/>
      <c r="K2878" s="682" t="s">
        <v>227</v>
      </c>
      <c r="L2878" s="683">
        <v>660</v>
      </c>
      <c r="M2878" s="684" t="s">
        <v>228</v>
      </c>
      <c r="N2878" s="758">
        <v>1</v>
      </c>
      <c r="O2878" s="991">
        <v>1</v>
      </c>
      <c r="P2878" s="991">
        <f>N2878-O2878</f>
        <v>0</v>
      </c>
      <c r="Q2878" s="759">
        <f t="shared" ref="Q2878:Q2888" si="282">F2878*H2878*L2878*0.00000785*N2878</f>
        <v>7.7093279999999993</v>
      </c>
      <c r="R2878" s="873">
        <v>3050</v>
      </c>
      <c r="S2878" s="760">
        <f t="shared" ref="S2878:S2888" si="283">Q2878*R2878</f>
        <v>23513.450399999998</v>
      </c>
      <c r="T2878" s="828"/>
      <c r="U2878" s="960"/>
    </row>
    <row r="2879" spans="1:23" ht="21" customHeight="1">
      <c r="A2879" s="686" t="s">
        <v>1432</v>
      </c>
      <c r="B2879" s="686" t="s">
        <v>891</v>
      </c>
      <c r="C2879" s="825"/>
      <c r="D2879" s="826" t="s">
        <v>891</v>
      </c>
      <c r="E2879" s="827" t="s">
        <v>795</v>
      </c>
      <c r="F2879" s="681">
        <v>1.2</v>
      </c>
      <c r="G2879" s="682" t="s">
        <v>227</v>
      </c>
      <c r="H2879" s="682">
        <v>860</v>
      </c>
      <c r="I2879" s="682" t="s">
        <v>227</v>
      </c>
      <c r="J2879" s="682"/>
      <c r="K2879" s="682" t="s">
        <v>227</v>
      </c>
      <c r="L2879" s="683">
        <v>660</v>
      </c>
      <c r="M2879" s="684" t="s">
        <v>228</v>
      </c>
      <c r="N2879" s="758">
        <v>1</v>
      </c>
      <c r="O2879" s="991">
        <v>1</v>
      </c>
      <c r="P2879" s="991">
        <f t="shared" ref="P2879:P2942" si="284">N2879-O2879</f>
        <v>0</v>
      </c>
      <c r="Q2879" s="759">
        <f t="shared" si="282"/>
        <v>5.3467919999999998</v>
      </c>
      <c r="R2879" s="873">
        <v>3050</v>
      </c>
      <c r="S2879" s="760">
        <f t="shared" si="283"/>
        <v>16307.7156</v>
      </c>
      <c r="T2879" s="828"/>
      <c r="U2879" s="960"/>
      <c r="W2879" s="686"/>
    </row>
    <row r="2880" spans="1:23" ht="21" customHeight="1">
      <c r="A2880" s="686" t="s">
        <v>1432</v>
      </c>
      <c r="B2880" s="686" t="s">
        <v>891</v>
      </c>
      <c r="C2880" s="825"/>
      <c r="D2880" s="826" t="s">
        <v>891</v>
      </c>
      <c r="E2880" s="827" t="s">
        <v>795</v>
      </c>
      <c r="F2880" s="681">
        <v>1.2</v>
      </c>
      <c r="G2880" s="682"/>
      <c r="H2880" s="682">
        <v>470</v>
      </c>
      <c r="I2880" s="682"/>
      <c r="J2880" s="682"/>
      <c r="K2880" s="682"/>
      <c r="L2880" s="683">
        <v>710</v>
      </c>
      <c r="M2880" s="684" t="s">
        <v>228</v>
      </c>
      <c r="N2880" s="758">
        <v>1</v>
      </c>
      <c r="O2880" s="991">
        <v>1</v>
      </c>
      <c r="P2880" s="991">
        <f t="shared" si="284"/>
        <v>0</v>
      </c>
      <c r="Q2880" s="759">
        <f t="shared" si="282"/>
        <v>3.1434539999999997</v>
      </c>
      <c r="R2880" s="873">
        <v>3050</v>
      </c>
      <c r="S2880" s="760">
        <f t="shared" si="283"/>
        <v>9587.5346999999983</v>
      </c>
      <c r="T2880" s="828"/>
      <c r="U2880" s="960"/>
      <c r="W2880" s="686"/>
    </row>
    <row r="2881" spans="1:23" ht="21" customHeight="1">
      <c r="A2881" s="686" t="s">
        <v>1432</v>
      </c>
      <c r="B2881" s="686" t="s">
        <v>891</v>
      </c>
      <c r="C2881" s="825"/>
      <c r="D2881" s="826" t="s">
        <v>891</v>
      </c>
      <c r="E2881" s="827" t="s">
        <v>795</v>
      </c>
      <c r="F2881" s="681">
        <v>1.2</v>
      </c>
      <c r="G2881" s="682" t="s">
        <v>227</v>
      </c>
      <c r="H2881" s="682">
        <v>470</v>
      </c>
      <c r="I2881" s="682" t="s">
        <v>227</v>
      </c>
      <c r="J2881" s="682"/>
      <c r="K2881" s="682" t="s">
        <v>227</v>
      </c>
      <c r="L2881" s="683">
        <v>1700</v>
      </c>
      <c r="M2881" s="684" t="s">
        <v>228</v>
      </c>
      <c r="N2881" s="758">
        <v>1</v>
      </c>
      <c r="O2881" s="991">
        <v>1</v>
      </c>
      <c r="P2881" s="991">
        <f t="shared" si="284"/>
        <v>0</v>
      </c>
      <c r="Q2881" s="759">
        <f t="shared" si="282"/>
        <v>7.5265799999999992</v>
      </c>
      <c r="R2881" s="873">
        <v>3050</v>
      </c>
      <c r="S2881" s="760">
        <f t="shared" si="283"/>
        <v>22956.068999999996</v>
      </c>
      <c r="T2881" s="828"/>
      <c r="U2881" s="960"/>
      <c r="W2881" s="686"/>
    </row>
    <row r="2882" spans="1:23" ht="21" customHeight="1">
      <c r="A2882" s="686" t="s">
        <v>1432</v>
      </c>
      <c r="B2882" s="686" t="s">
        <v>891</v>
      </c>
      <c r="C2882" s="825"/>
      <c r="D2882" s="826" t="s">
        <v>891</v>
      </c>
      <c r="E2882" s="827" t="s">
        <v>795</v>
      </c>
      <c r="F2882" s="681">
        <v>1.2</v>
      </c>
      <c r="G2882" s="682"/>
      <c r="H2882" s="682">
        <v>230</v>
      </c>
      <c r="I2882" s="682"/>
      <c r="J2882" s="682"/>
      <c r="K2882" s="682"/>
      <c r="L2882" s="683">
        <v>780</v>
      </c>
      <c r="M2882" s="684" t="s">
        <v>228</v>
      </c>
      <c r="N2882" s="758">
        <v>1</v>
      </c>
      <c r="O2882" s="991">
        <v>1</v>
      </c>
      <c r="P2882" s="991">
        <f t="shared" si="284"/>
        <v>0</v>
      </c>
      <c r="Q2882" s="759">
        <f t="shared" si="282"/>
        <v>1.6899479999999998</v>
      </c>
      <c r="R2882" s="873">
        <v>3050</v>
      </c>
      <c r="S2882" s="760">
        <f t="shared" si="283"/>
        <v>5154.3413999999993</v>
      </c>
      <c r="T2882" s="828"/>
      <c r="U2882" s="960"/>
      <c r="W2882" s="686"/>
    </row>
    <row r="2883" spans="1:23" ht="21" customHeight="1">
      <c r="A2883" s="686" t="s">
        <v>1432</v>
      </c>
      <c r="B2883" s="686" t="s">
        <v>891</v>
      </c>
      <c r="C2883" s="825"/>
      <c r="D2883" s="826" t="s">
        <v>891</v>
      </c>
      <c r="E2883" s="827" t="s">
        <v>795</v>
      </c>
      <c r="F2883" s="681">
        <v>1.2</v>
      </c>
      <c r="G2883" s="682"/>
      <c r="H2883" s="682">
        <v>230</v>
      </c>
      <c r="I2883" s="682"/>
      <c r="J2883" s="682"/>
      <c r="K2883" s="682"/>
      <c r="L2883" s="683">
        <v>1870</v>
      </c>
      <c r="M2883" s="684" t="s">
        <v>228</v>
      </c>
      <c r="N2883" s="758">
        <v>1</v>
      </c>
      <c r="O2883" s="991">
        <v>1</v>
      </c>
      <c r="P2883" s="991">
        <f t="shared" si="284"/>
        <v>0</v>
      </c>
      <c r="Q2883" s="759">
        <f t="shared" si="282"/>
        <v>4.0515419999999995</v>
      </c>
      <c r="R2883" s="873">
        <v>3050</v>
      </c>
      <c r="S2883" s="760">
        <f t="shared" si="283"/>
        <v>12357.203099999999</v>
      </c>
      <c r="T2883" s="828"/>
      <c r="U2883" s="960"/>
      <c r="W2883" s="686"/>
    </row>
    <row r="2884" spans="1:23" ht="21" customHeight="1">
      <c r="A2884" s="686" t="s">
        <v>1432</v>
      </c>
      <c r="B2884" s="686" t="s">
        <v>891</v>
      </c>
      <c r="C2884" s="825"/>
      <c r="D2884" s="826" t="s">
        <v>891</v>
      </c>
      <c r="E2884" s="827" t="s">
        <v>795</v>
      </c>
      <c r="F2884" s="681">
        <v>1.2</v>
      </c>
      <c r="G2884" s="682"/>
      <c r="H2884" s="682">
        <v>280</v>
      </c>
      <c r="I2884" s="682"/>
      <c r="J2884" s="682"/>
      <c r="K2884" s="682"/>
      <c r="L2884" s="683">
        <v>1260</v>
      </c>
      <c r="M2884" s="684" t="s">
        <v>228</v>
      </c>
      <c r="N2884" s="758">
        <v>1</v>
      </c>
      <c r="O2884" s="991">
        <v>1</v>
      </c>
      <c r="P2884" s="991">
        <f t="shared" si="284"/>
        <v>0</v>
      </c>
      <c r="Q2884" s="759">
        <f t="shared" si="282"/>
        <v>3.3233759999999997</v>
      </c>
      <c r="R2884" s="873">
        <v>3050</v>
      </c>
      <c r="S2884" s="760">
        <f t="shared" si="283"/>
        <v>10136.296799999998</v>
      </c>
      <c r="T2884" s="828"/>
      <c r="U2884" s="960"/>
      <c r="W2884" s="686"/>
    </row>
    <row r="2885" spans="1:23" ht="21" customHeight="1">
      <c r="A2885" s="686" t="s">
        <v>1432</v>
      </c>
      <c r="B2885" s="686" t="s">
        <v>891</v>
      </c>
      <c r="C2885" s="825"/>
      <c r="D2885" s="826" t="s">
        <v>891</v>
      </c>
      <c r="E2885" s="827" t="s">
        <v>795</v>
      </c>
      <c r="F2885" s="681">
        <v>1.2</v>
      </c>
      <c r="G2885" s="682"/>
      <c r="H2885" s="682">
        <v>270</v>
      </c>
      <c r="I2885" s="682"/>
      <c r="J2885" s="682"/>
      <c r="K2885" s="682"/>
      <c r="L2885" s="683">
        <v>1940</v>
      </c>
      <c r="M2885" s="684" t="s">
        <v>228</v>
      </c>
      <c r="N2885" s="758">
        <v>1</v>
      </c>
      <c r="O2885" s="991">
        <v>1</v>
      </c>
      <c r="P2885" s="991">
        <f t="shared" si="284"/>
        <v>0</v>
      </c>
      <c r="Q2885" s="759">
        <f t="shared" si="282"/>
        <v>4.934196</v>
      </c>
      <c r="R2885" s="873">
        <v>3050</v>
      </c>
      <c r="S2885" s="760">
        <f t="shared" si="283"/>
        <v>15049.2978</v>
      </c>
      <c r="T2885" s="828"/>
      <c r="U2885" s="960"/>
      <c r="W2885" s="686"/>
    </row>
    <row r="2886" spans="1:23" ht="21" customHeight="1">
      <c r="A2886" s="686" t="s">
        <v>1432</v>
      </c>
      <c r="B2886" s="686" t="s">
        <v>891</v>
      </c>
      <c r="C2886" s="825"/>
      <c r="D2886" s="826" t="s">
        <v>891</v>
      </c>
      <c r="E2886" s="827" t="s">
        <v>795</v>
      </c>
      <c r="F2886" s="681">
        <v>1.2</v>
      </c>
      <c r="G2886" s="682"/>
      <c r="H2886" s="682">
        <v>270</v>
      </c>
      <c r="I2886" s="682"/>
      <c r="J2886" s="682"/>
      <c r="K2886" s="682"/>
      <c r="L2886" s="683">
        <v>700</v>
      </c>
      <c r="M2886" s="684" t="s">
        <v>228</v>
      </c>
      <c r="N2886" s="758">
        <v>1</v>
      </c>
      <c r="O2886" s="991">
        <v>1</v>
      </c>
      <c r="P2886" s="991">
        <f t="shared" si="284"/>
        <v>0</v>
      </c>
      <c r="Q2886" s="759">
        <f t="shared" si="282"/>
        <v>1.7803799999999999</v>
      </c>
      <c r="R2886" s="873">
        <v>3050</v>
      </c>
      <c r="S2886" s="760">
        <f t="shared" si="283"/>
        <v>5430.1589999999997</v>
      </c>
      <c r="T2886" s="828"/>
      <c r="U2886" s="960"/>
      <c r="W2886" s="686"/>
    </row>
    <row r="2887" spans="1:23" ht="21" customHeight="1">
      <c r="A2887" s="686" t="s">
        <v>1426</v>
      </c>
      <c r="B2887" s="686" t="s">
        <v>891</v>
      </c>
      <c r="C2887" s="825"/>
      <c r="D2887" s="826" t="s">
        <v>891</v>
      </c>
      <c r="E2887" s="827" t="s">
        <v>795</v>
      </c>
      <c r="F2887" s="681">
        <v>2.2999999999999998</v>
      </c>
      <c r="G2887" s="682"/>
      <c r="H2887" s="682">
        <v>110</v>
      </c>
      <c r="I2887" s="682"/>
      <c r="J2887" s="682"/>
      <c r="K2887" s="682"/>
      <c r="L2887" s="683">
        <v>1640</v>
      </c>
      <c r="M2887" s="684" t="s">
        <v>2355</v>
      </c>
      <c r="N2887" s="758">
        <v>1</v>
      </c>
      <c r="O2887" s="991">
        <v>1</v>
      </c>
      <c r="P2887" s="991">
        <f t="shared" si="284"/>
        <v>0</v>
      </c>
      <c r="Q2887" s="759">
        <f t="shared" si="282"/>
        <v>3.2571219999999994</v>
      </c>
      <c r="R2887" s="873">
        <v>1190</v>
      </c>
      <c r="S2887" s="760">
        <f t="shared" si="283"/>
        <v>3875.9751799999995</v>
      </c>
      <c r="T2887" s="828"/>
      <c r="U2887" s="960"/>
      <c r="W2887" s="686"/>
    </row>
    <row r="2888" spans="1:23" ht="21" customHeight="1">
      <c r="A2888" s="686" t="s">
        <v>1426</v>
      </c>
      <c r="B2888" s="686" t="s">
        <v>891</v>
      </c>
      <c r="C2888" s="825"/>
      <c r="D2888" s="826" t="s">
        <v>891</v>
      </c>
      <c r="E2888" s="827" t="s">
        <v>795</v>
      </c>
      <c r="F2888" s="681">
        <v>2.2999999999999998</v>
      </c>
      <c r="G2888" s="682"/>
      <c r="H2888" s="682">
        <v>110</v>
      </c>
      <c r="I2888" s="682"/>
      <c r="J2888" s="682"/>
      <c r="K2888" s="682"/>
      <c r="L2888" s="683">
        <v>630</v>
      </c>
      <c r="M2888" s="684" t="s">
        <v>2355</v>
      </c>
      <c r="N2888" s="758">
        <v>1</v>
      </c>
      <c r="O2888" s="991">
        <v>1</v>
      </c>
      <c r="P2888" s="991">
        <f t="shared" si="284"/>
        <v>0</v>
      </c>
      <c r="Q2888" s="759">
        <f t="shared" si="282"/>
        <v>1.2512114999999997</v>
      </c>
      <c r="R2888" s="873">
        <v>1190</v>
      </c>
      <c r="S2888" s="760">
        <f t="shared" si="283"/>
        <v>1488.9416849999996</v>
      </c>
      <c r="T2888" s="828"/>
      <c r="U2888" s="960"/>
      <c r="W2888" s="686"/>
    </row>
    <row r="2889" spans="1:23" ht="21" customHeight="1">
      <c r="A2889" s="686" t="s">
        <v>1449</v>
      </c>
      <c r="B2889" s="686" t="s">
        <v>891</v>
      </c>
      <c r="C2889" s="825"/>
      <c r="D2889" s="826" t="s">
        <v>891</v>
      </c>
      <c r="E2889" s="827" t="s">
        <v>804</v>
      </c>
      <c r="F2889" s="681" t="s">
        <v>1535</v>
      </c>
      <c r="G2889" s="682"/>
      <c r="H2889" s="682"/>
      <c r="I2889" s="682"/>
      <c r="J2889" s="682" t="s">
        <v>1531</v>
      </c>
      <c r="K2889" s="682"/>
      <c r="L2889" s="683"/>
      <c r="M2889" s="684"/>
      <c r="N2889" s="758">
        <v>22</v>
      </c>
      <c r="O2889" s="991">
        <v>22</v>
      </c>
      <c r="P2889" s="991">
        <f t="shared" si="284"/>
        <v>0</v>
      </c>
      <c r="Q2889" s="762"/>
      <c r="R2889" s="873">
        <v>42.9</v>
      </c>
      <c r="S2889" s="760">
        <f t="shared" ref="S2889:S2898" si="285">N2889*R2889</f>
        <v>943.8</v>
      </c>
      <c r="T2889" s="828"/>
      <c r="U2889" s="960"/>
      <c r="W2889" s="686"/>
    </row>
    <row r="2890" spans="1:23" ht="21" customHeight="1">
      <c r="B2890" s="686" t="s">
        <v>1569</v>
      </c>
      <c r="C2890" s="825"/>
      <c r="D2890" s="826" t="s">
        <v>1569</v>
      </c>
      <c r="E2890" s="827" t="s">
        <v>795</v>
      </c>
      <c r="F2890" s="681">
        <v>1.2</v>
      </c>
      <c r="G2890" s="682"/>
      <c r="H2890" s="682">
        <v>680</v>
      </c>
      <c r="I2890" s="682"/>
      <c r="J2890" s="682"/>
      <c r="K2890" s="682"/>
      <c r="L2890" s="683">
        <v>1280</v>
      </c>
      <c r="M2890" s="684" t="s">
        <v>228</v>
      </c>
      <c r="N2890" s="758">
        <v>1</v>
      </c>
      <c r="O2890" s="991">
        <v>1</v>
      </c>
      <c r="P2890" s="991">
        <f t="shared" si="284"/>
        <v>0</v>
      </c>
      <c r="Q2890" s="762"/>
      <c r="R2890" s="873">
        <v>37578</v>
      </c>
      <c r="S2890" s="760">
        <f t="shared" si="285"/>
        <v>37578</v>
      </c>
      <c r="T2890" s="828"/>
      <c r="U2890" s="960"/>
      <c r="W2890" s="686"/>
    </row>
    <row r="2891" spans="1:23" ht="21" customHeight="1">
      <c r="B2891" s="686" t="s">
        <v>1569</v>
      </c>
      <c r="C2891" s="825"/>
      <c r="D2891" s="826" t="s">
        <v>1569</v>
      </c>
      <c r="E2891" s="827" t="s">
        <v>795</v>
      </c>
      <c r="F2891" s="681">
        <v>1.2</v>
      </c>
      <c r="G2891" s="682"/>
      <c r="H2891" s="682">
        <v>450</v>
      </c>
      <c r="I2891" s="682"/>
      <c r="J2891" s="682"/>
      <c r="K2891" s="682"/>
      <c r="L2891" s="683">
        <v>1100</v>
      </c>
      <c r="M2891" s="684" t="s">
        <v>228</v>
      </c>
      <c r="N2891" s="758">
        <v>1</v>
      </c>
      <c r="O2891" s="991">
        <v>1</v>
      </c>
      <c r="P2891" s="991">
        <f t="shared" si="284"/>
        <v>0</v>
      </c>
      <c r="Q2891" s="762"/>
      <c r="R2891" s="873">
        <v>21371</v>
      </c>
      <c r="S2891" s="760">
        <f t="shared" si="285"/>
        <v>21371</v>
      </c>
      <c r="T2891" s="828"/>
      <c r="U2891" s="960"/>
      <c r="W2891" s="686"/>
    </row>
    <row r="2892" spans="1:23" ht="21" customHeight="1">
      <c r="B2892" s="686" t="s">
        <v>1569</v>
      </c>
      <c r="C2892" s="825"/>
      <c r="D2892" s="826" t="s">
        <v>1569</v>
      </c>
      <c r="E2892" s="827" t="s">
        <v>804</v>
      </c>
      <c r="F2892" s="681" t="s">
        <v>1535</v>
      </c>
      <c r="G2892" s="682"/>
      <c r="H2892" s="682"/>
      <c r="I2892" s="682"/>
      <c r="J2892" s="682" t="s">
        <v>1531</v>
      </c>
      <c r="K2892" s="682"/>
      <c r="L2892" s="683"/>
      <c r="M2892" s="684"/>
      <c r="N2892" s="758">
        <v>8</v>
      </c>
      <c r="O2892" s="991">
        <v>8</v>
      </c>
      <c r="P2892" s="991">
        <f t="shared" si="284"/>
        <v>0</v>
      </c>
      <c r="Q2892" s="762"/>
      <c r="R2892" s="873">
        <v>85</v>
      </c>
      <c r="S2892" s="760">
        <f t="shared" si="285"/>
        <v>680</v>
      </c>
      <c r="T2892" s="828"/>
      <c r="U2892" s="960"/>
      <c r="W2892" s="686"/>
    </row>
    <row r="2893" spans="1:23" ht="21" customHeight="1">
      <c r="B2893" s="686" t="s">
        <v>1570</v>
      </c>
      <c r="C2893" s="825"/>
      <c r="D2893" s="826" t="s">
        <v>1570</v>
      </c>
      <c r="E2893" s="827" t="s">
        <v>795</v>
      </c>
      <c r="F2893" s="681">
        <v>1.2</v>
      </c>
      <c r="G2893" s="682"/>
      <c r="H2893" s="682">
        <v>760</v>
      </c>
      <c r="I2893" s="682"/>
      <c r="J2893" s="682"/>
      <c r="K2893" s="682"/>
      <c r="L2893" s="683">
        <v>1220</v>
      </c>
      <c r="M2893" s="684" t="s">
        <v>228</v>
      </c>
      <c r="N2893" s="758">
        <v>1</v>
      </c>
      <c r="O2893" s="991">
        <v>1</v>
      </c>
      <c r="P2893" s="991">
        <f t="shared" si="284"/>
        <v>0</v>
      </c>
      <c r="Q2893" s="762"/>
      <c r="R2893" s="873">
        <v>40030</v>
      </c>
      <c r="S2893" s="760">
        <f t="shared" si="285"/>
        <v>40030</v>
      </c>
      <c r="T2893" s="828"/>
      <c r="U2893" s="960"/>
      <c r="W2893" s="686"/>
    </row>
    <row r="2894" spans="1:23" ht="21" customHeight="1">
      <c r="B2894" s="686" t="s">
        <v>1570</v>
      </c>
      <c r="C2894" s="825"/>
      <c r="D2894" s="826" t="s">
        <v>1570</v>
      </c>
      <c r="E2894" s="827" t="s">
        <v>795</v>
      </c>
      <c r="F2894" s="681">
        <v>1.2</v>
      </c>
      <c r="G2894" s="682"/>
      <c r="H2894" s="682">
        <v>390</v>
      </c>
      <c r="I2894" s="682"/>
      <c r="J2894" s="682"/>
      <c r="K2894" s="682"/>
      <c r="L2894" s="683">
        <v>1140</v>
      </c>
      <c r="M2894" s="684" t="s">
        <v>228</v>
      </c>
      <c r="N2894" s="758">
        <v>1</v>
      </c>
      <c r="O2894" s="991">
        <v>1</v>
      </c>
      <c r="P2894" s="991">
        <f t="shared" si="284"/>
        <v>0</v>
      </c>
      <c r="Q2894" s="762"/>
      <c r="R2894" s="873">
        <v>19195</v>
      </c>
      <c r="S2894" s="760">
        <f t="shared" si="285"/>
        <v>19195</v>
      </c>
      <c r="T2894" s="828"/>
      <c r="U2894" s="960"/>
      <c r="W2894" s="686"/>
    </row>
    <row r="2895" spans="1:23" ht="21" customHeight="1">
      <c r="B2895" s="686" t="s">
        <v>1570</v>
      </c>
      <c r="C2895" s="825"/>
      <c r="D2895" s="826" t="s">
        <v>1570</v>
      </c>
      <c r="E2895" s="827" t="s">
        <v>804</v>
      </c>
      <c r="F2895" s="681" t="s">
        <v>1535</v>
      </c>
      <c r="G2895" s="682"/>
      <c r="H2895" s="682"/>
      <c r="I2895" s="682"/>
      <c r="J2895" s="682" t="s">
        <v>1531</v>
      </c>
      <c r="K2895" s="682"/>
      <c r="L2895" s="683"/>
      <c r="M2895" s="684"/>
      <c r="N2895" s="758">
        <v>4</v>
      </c>
      <c r="O2895" s="991">
        <v>4</v>
      </c>
      <c r="P2895" s="991">
        <f t="shared" si="284"/>
        <v>0</v>
      </c>
      <c r="Q2895" s="762"/>
      <c r="R2895" s="873">
        <v>85</v>
      </c>
      <c r="S2895" s="760">
        <f t="shared" si="285"/>
        <v>340</v>
      </c>
      <c r="T2895" s="828"/>
      <c r="U2895" s="960"/>
      <c r="W2895" s="686"/>
    </row>
    <row r="2896" spans="1:23" ht="21" customHeight="1">
      <c r="B2896" s="686" t="s">
        <v>1571</v>
      </c>
      <c r="C2896" s="825"/>
      <c r="D2896" s="826" t="s">
        <v>1571</v>
      </c>
      <c r="E2896" s="827" t="s">
        <v>795</v>
      </c>
      <c r="F2896" s="681">
        <v>1.2</v>
      </c>
      <c r="G2896" s="682"/>
      <c r="H2896" s="682">
        <v>220</v>
      </c>
      <c r="I2896" s="682"/>
      <c r="J2896" s="682"/>
      <c r="K2896" s="682"/>
      <c r="L2896" s="683">
        <v>1400</v>
      </c>
      <c r="M2896" s="684" t="s">
        <v>228</v>
      </c>
      <c r="N2896" s="758">
        <v>1</v>
      </c>
      <c r="O2896" s="991">
        <v>1</v>
      </c>
      <c r="P2896" s="991">
        <f t="shared" si="284"/>
        <v>0</v>
      </c>
      <c r="Q2896" s="762"/>
      <c r="R2896" s="873">
        <v>13297</v>
      </c>
      <c r="S2896" s="760">
        <f t="shared" si="285"/>
        <v>13297</v>
      </c>
      <c r="T2896" s="828"/>
      <c r="U2896" s="960"/>
      <c r="W2896" s="686"/>
    </row>
    <row r="2897" spans="1:23" ht="21" customHeight="1">
      <c r="B2897" s="686" t="s">
        <v>1571</v>
      </c>
      <c r="C2897" s="825"/>
      <c r="D2897" s="826" t="s">
        <v>1571</v>
      </c>
      <c r="E2897" s="827" t="s">
        <v>795</v>
      </c>
      <c r="F2897" s="681">
        <v>1.2</v>
      </c>
      <c r="G2897" s="682"/>
      <c r="H2897" s="682">
        <v>230</v>
      </c>
      <c r="I2897" s="682"/>
      <c r="J2897" s="682"/>
      <c r="K2897" s="682"/>
      <c r="L2897" s="683">
        <v>890</v>
      </c>
      <c r="M2897" s="684" t="s">
        <v>228</v>
      </c>
      <c r="N2897" s="758">
        <v>1</v>
      </c>
      <c r="O2897" s="991">
        <v>1</v>
      </c>
      <c r="P2897" s="991">
        <f t="shared" si="284"/>
        <v>0</v>
      </c>
      <c r="Q2897" s="762"/>
      <c r="R2897" s="873">
        <v>8838</v>
      </c>
      <c r="S2897" s="760">
        <f t="shared" si="285"/>
        <v>8838</v>
      </c>
      <c r="T2897" s="828"/>
      <c r="U2897" s="960"/>
      <c r="W2897" s="686"/>
    </row>
    <row r="2898" spans="1:23" ht="21" customHeight="1">
      <c r="B2898" s="686" t="s">
        <v>1571</v>
      </c>
      <c r="C2898" s="825"/>
      <c r="D2898" s="826" t="s">
        <v>1571</v>
      </c>
      <c r="E2898" s="827" t="s">
        <v>804</v>
      </c>
      <c r="F2898" s="681" t="s">
        <v>1535</v>
      </c>
      <c r="G2898" s="682"/>
      <c r="H2898" s="682"/>
      <c r="I2898" s="682"/>
      <c r="J2898" s="682" t="s">
        <v>1531</v>
      </c>
      <c r="K2898" s="682"/>
      <c r="L2898" s="683"/>
      <c r="M2898" s="684"/>
      <c r="N2898" s="758">
        <v>2</v>
      </c>
      <c r="O2898" s="991">
        <v>2</v>
      </c>
      <c r="P2898" s="991">
        <f t="shared" si="284"/>
        <v>0</v>
      </c>
      <c r="Q2898" s="762"/>
      <c r="R2898" s="873">
        <v>85</v>
      </c>
      <c r="S2898" s="760">
        <f t="shared" si="285"/>
        <v>170</v>
      </c>
      <c r="T2898" s="828"/>
      <c r="U2898" s="960"/>
      <c r="W2898" s="686"/>
    </row>
    <row r="2899" spans="1:23" ht="21" customHeight="1">
      <c r="A2899" s="686" t="s">
        <v>1432</v>
      </c>
      <c r="B2899" s="686" t="s">
        <v>747</v>
      </c>
      <c r="C2899" s="825"/>
      <c r="D2899" s="826" t="s">
        <v>747</v>
      </c>
      <c r="E2899" s="827" t="s">
        <v>796</v>
      </c>
      <c r="F2899" s="681">
        <v>1.2</v>
      </c>
      <c r="G2899" s="682"/>
      <c r="H2899" s="682">
        <v>730</v>
      </c>
      <c r="I2899" s="682"/>
      <c r="J2899" s="682"/>
      <c r="K2899" s="682"/>
      <c r="L2899" s="683">
        <v>1040</v>
      </c>
      <c r="M2899" s="684" t="s">
        <v>228</v>
      </c>
      <c r="N2899" s="758">
        <v>2</v>
      </c>
      <c r="O2899" s="991">
        <v>2</v>
      </c>
      <c r="P2899" s="991">
        <f t="shared" si="284"/>
        <v>0</v>
      </c>
      <c r="Q2899" s="759">
        <f>F2899*H2899*L2899*0.00000785*N2899</f>
        <v>14.303327999999999</v>
      </c>
      <c r="R2899" s="873">
        <v>3050</v>
      </c>
      <c r="S2899" s="760">
        <f>Q2899*R2899</f>
        <v>43625.150399999999</v>
      </c>
      <c r="T2899" s="828"/>
      <c r="U2899" s="960"/>
      <c r="W2899" s="686"/>
    </row>
    <row r="2900" spans="1:23" ht="21" customHeight="1">
      <c r="A2900" s="686" t="s">
        <v>1432</v>
      </c>
      <c r="B2900" s="686" t="s">
        <v>747</v>
      </c>
      <c r="C2900" s="825"/>
      <c r="D2900" s="826" t="s">
        <v>747</v>
      </c>
      <c r="E2900" s="827" t="s">
        <v>796</v>
      </c>
      <c r="F2900" s="681">
        <v>1.2</v>
      </c>
      <c r="G2900" s="682"/>
      <c r="H2900" s="682">
        <v>600</v>
      </c>
      <c r="I2900" s="682"/>
      <c r="J2900" s="682"/>
      <c r="K2900" s="682"/>
      <c r="L2900" s="683">
        <v>720</v>
      </c>
      <c r="M2900" s="684" t="s">
        <v>228</v>
      </c>
      <c r="N2900" s="758">
        <v>1</v>
      </c>
      <c r="O2900" s="991">
        <v>1</v>
      </c>
      <c r="P2900" s="991">
        <f t="shared" si="284"/>
        <v>0</v>
      </c>
      <c r="Q2900" s="759">
        <f>F2900*H2900*L2900*0.00000785*N2900</f>
        <v>4.0694399999999993</v>
      </c>
      <c r="R2900" s="873">
        <v>3050</v>
      </c>
      <c r="S2900" s="760">
        <f>Q2900*R2900</f>
        <v>12411.791999999998</v>
      </c>
      <c r="T2900" s="828"/>
      <c r="U2900" s="960"/>
      <c r="W2900" s="686"/>
    </row>
    <row r="2901" spans="1:23" ht="21" customHeight="1">
      <c r="A2901" s="686" t="s">
        <v>1426</v>
      </c>
      <c r="B2901" s="686" t="s">
        <v>747</v>
      </c>
      <c r="C2901" s="825"/>
      <c r="D2901" s="826" t="s">
        <v>747</v>
      </c>
      <c r="E2901" s="827" t="s">
        <v>796</v>
      </c>
      <c r="F2901" s="681">
        <v>1.6</v>
      </c>
      <c r="G2901" s="682"/>
      <c r="H2901" s="682">
        <v>320</v>
      </c>
      <c r="I2901" s="682"/>
      <c r="J2901" s="682"/>
      <c r="K2901" s="682"/>
      <c r="L2901" s="683">
        <v>820</v>
      </c>
      <c r="M2901" s="684" t="s">
        <v>228</v>
      </c>
      <c r="N2901" s="758">
        <v>2</v>
      </c>
      <c r="O2901" s="991">
        <v>2</v>
      </c>
      <c r="P2901" s="991">
        <f t="shared" si="284"/>
        <v>0</v>
      </c>
      <c r="Q2901" s="759">
        <f>F2901*H2901*L2901*0.00000785*N2901</f>
        <v>6.5914879999999991</v>
      </c>
      <c r="R2901" s="873">
        <v>1190</v>
      </c>
      <c r="S2901" s="760">
        <f>Q2901*R2901</f>
        <v>7843.870719999999</v>
      </c>
      <c r="T2901" s="828"/>
      <c r="U2901" s="960"/>
      <c r="W2901" s="686"/>
    </row>
    <row r="2902" spans="1:23" ht="21" customHeight="1">
      <c r="B2902" s="686" t="s">
        <v>747</v>
      </c>
      <c r="C2902" s="825"/>
      <c r="D2902" s="826" t="s">
        <v>747</v>
      </c>
      <c r="E2902" s="827" t="s">
        <v>804</v>
      </c>
      <c r="F2902" s="681" t="s">
        <v>1535</v>
      </c>
      <c r="G2902" s="682"/>
      <c r="H2902" s="682"/>
      <c r="I2902" s="682"/>
      <c r="J2902" s="682" t="s">
        <v>1531</v>
      </c>
      <c r="K2902" s="682"/>
      <c r="L2902" s="683"/>
      <c r="M2902" s="684"/>
      <c r="N2902" s="758">
        <v>8</v>
      </c>
      <c r="O2902" s="991">
        <v>8</v>
      </c>
      <c r="P2902" s="991">
        <f t="shared" si="284"/>
        <v>0</v>
      </c>
      <c r="Q2902" s="762"/>
      <c r="R2902" s="873">
        <v>85</v>
      </c>
      <c r="S2902" s="760">
        <f>N2902*R2902</f>
        <v>680</v>
      </c>
      <c r="T2902" s="828"/>
      <c r="U2902" s="960"/>
      <c r="W2902" s="686"/>
    </row>
    <row r="2903" spans="1:23" ht="21" customHeight="1">
      <c r="A2903" s="686" t="s">
        <v>1432</v>
      </c>
      <c r="B2903" s="686" t="s">
        <v>748</v>
      </c>
      <c r="C2903" s="825"/>
      <c r="D2903" s="826" t="s">
        <v>748</v>
      </c>
      <c r="E2903" s="827" t="s">
        <v>796</v>
      </c>
      <c r="F2903" s="681">
        <v>1.2</v>
      </c>
      <c r="G2903" s="682"/>
      <c r="H2903" s="682">
        <v>720</v>
      </c>
      <c r="I2903" s="682"/>
      <c r="J2903" s="682"/>
      <c r="K2903" s="682"/>
      <c r="L2903" s="683">
        <v>1640</v>
      </c>
      <c r="M2903" s="684" t="s">
        <v>228</v>
      </c>
      <c r="N2903" s="758">
        <v>1</v>
      </c>
      <c r="O2903" s="991">
        <v>1</v>
      </c>
      <c r="P2903" s="991">
        <f t="shared" si="284"/>
        <v>0</v>
      </c>
      <c r="Q2903" s="759">
        <f>F2903*H2903*L2903*0.00000785*N2903</f>
        <v>11.123135999999999</v>
      </c>
      <c r="R2903" s="873">
        <v>3050</v>
      </c>
      <c r="S2903" s="760">
        <f>Q2903*R2903</f>
        <v>33925.564799999993</v>
      </c>
      <c r="T2903" s="828"/>
      <c r="U2903" s="960"/>
      <c r="W2903" s="686"/>
    </row>
    <row r="2904" spans="1:23" ht="21" customHeight="1">
      <c r="A2904" s="686" t="s">
        <v>1426</v>
      </c>
      <c r="B2904" s="686" t="s">
        <v>748</v>
      </c>
      <c r="C2904" s="825"/>
      <c r="D2904" s="826" t="s">
        <v>748</v>
      </c>
      <c r="E2904" s="827" t="s">
        <v>796</v>
      </c>
      <c r="F2904" s="681">
        <v>1.2</v>
      </c>
      <c r="G2904" s="682"/>
      <c r="H2904" s="682">
        <v>230</v>
      </c>
      <c r="I2904" s="682"/>
      <c r="J2904" s="682"/>
      <c r="K2904" s="682"/>
      <c r="L2904" s="683">
        <v>1230</v>
      </c>
      <c r="M2904" s="684" t="s">
        <v>228</v>
      </c>
      <c r="N2904" s="758">
        <v>1</v>
      </c>
      <c r="O2904" s="991">
        <v>1</v>
      </c>
      <c r="P2904" s="991">
        <f t="shared" si="284"/>
        <v>0</v>
      </c>
      <c r="Q2904" s="759">
        <f>F2904*H2904*L2904*0.00000785*N2904</f>
        <v>2.6649179999999997</v>
      </c>
      <c r="R2904" s="873">
        <v>1190</v>
      </c>
      <c r="S2904" s="760">
        <f>Q2904*R2904</f>
        <v>3171.2524199999998</v>
      </c>
      <c r="T2904" s="828"/>
      <c r="U2904" s="960"/>
      <c r="W2904" s="686"/>
    </row>
    <row r="2905" spans="1:23" ht="21" customHeight="1">
      <c r="B2905" s="686" t="s">
        <v>748</v>
      </c>
      <c r="C2905" s="825"/>
      <c r="D2905" s="826" t="s">
        <v>748</v>
      </c>
      <c r="E2905" s="827" t="s">
        <v>804</v>
      </c>
      <c r="F2905" s="681" t="s">
        <v>1535</v>
      </c>
      <c r="G2905" s="682"/>
      <c r="H2905" s="682"/>
      <c r="I2905" s="682"/>
      <c r="J2905" s="682" t="s">
        <v>1531</v>
      </c>
      <c r="K2905" s="682"/>
      <c r="L2905" s="683"/>
      <c r="M2905" s="684"/>
      <c r="N2905" s="758">
        <v>9</v>
      </c>
      <c r="O2905" s="991">
        <v>9</v>
      </c>
      <c r="P2905" s="991">
        <f t="shared" si="284"/>
        <v>0</v>
      </c>
      <c r="Q2905" s="762"/>
      <c r="R2905" s="873">
        <v>85</v>
      </c>
      <c r="S2905" s="760">
        <f>N2905*R2905</f>
        <v>765</v>
      </c>
      <c r="T2905" s="828"/>
      <c r="U2905" s="960"/>
      <c r="W2905" s="686"/>
    </row>
    <row r="2906" spans="1:23" ht="21" customHeight="1">
      <c r="A2906" s="686" t="s">
        <v>1432</v>
      </c>
      <c r="B2906" s="686" t="s">
        <v>749</v>
      </c>
      <c r="C2906" s="825"/>
      <c r="D2906" s="826" t="s">
        <v>749</v>
      </c>
      <c r="E2906" s="827" t="s">
        <v>796</v>
      </c>
      <c r="F2906" s="681">
        <v>1.2</v>
      </c>
      <c r="G2906" s="682"/>
      <c r="H2906" s="682">
        <v>650</v>
      </c>
      <c r="I2906" s="682"/>
      <c r="J2906" s="682"/>
      <c r="K2906" s="682"/>
      <c r="L2906" s="683">
        <v>920</v>
      </c>
      <c r="M2906" s="684" t="s">
        <v>228</v>
      </c>
      <c r="N2906" s="758">
        <v>1</v>
      </c>
      <c r="O2906" s="991">
        <v>1</v>
      </c>
      <c r="P2906" s="991">
        <f t="shared" si="284"/>
        <v>0</v>
      </c>
      <c r="Q2906" s="759">
        <f>F2906*H2906*L2906*0.00000785*N2906</f>
        <v>5.6331599999999993</v>
      </c>
      <c r="R2906" s="873">
        <v>3050</v>
      </c>
      <c r="S2906" s="760">
        <f>Q2906*R2906</f>
        <v>17181.137999999999</v>
      </c>
      <c r="T2906" s="828"/>
      <c r="U2906" s="960"/>
      <c r="W2906" s="686"/>
    </row>
    <row r="2907" spans="1:23" ht="21" customHeight="1">
      <c r="A2907" s="686" t="s">
        <v>1432</v>
      </c>
      <c r="B2907" s="686" t="s">
        <v>749</v>
      </c>
      <c r="C2907" s="825"/>
      <c r="D2907" s="826" t="s">
        <v>749</v>
      </c>
      <c r="E2907" s="827" t="s">
        <v>796</v>
      </c>
      <c r="F2907" s="681">
        <v>1.2</v>
      </c>
      <c r="G2907" s="682"/>
      <c r="H2907" s="682">
        <v>600</v>
      </c>
      <c r="I2907" s="682"/>
      <c r="J2907" s="682"/>
      <c r="K2907" s="682"/>
      <c r="L2907" s="683">
        <v>970</v>
      </c>
      <c r="M2907" s="684" t="s">
        <v>228</v>
      </c>
      <c r="N2907" s="758">
        <v>1</v>
      </c>
      <c r="O2907" s="991">
        <v>1</v>
      </c>
      <c r="P2907" s="991">
        <f t="shared" si="284"/>
        <v>0</v>
      </c>
      <c r="Q2907" s="759">
        <f>F2907*H2907*L2907*0.00000785*N2907</f>
        <v>5.4824399999999995</v>
      </c>
      <c r="R2907" s="873">
        <v>3050</v>
      </c>
      <c r="S2907" s="760">
        <f>Q2907*R2907</f>
        <v>16721.441999999999</v>
      </c>
      <c r="T2907" s="828"/>
      <c r="U2907" s="960"/>
      <c r="W2907" s="686"/>
    </row>
    <row r="2908" spans="1:23" ht="21" customHeight="1">
      <c r="A2908" s="686" t="s">
        <v>1432</v>
      </c>
      <c r="B2908" s="686" t="s">
        <v>749</v>
      </c>
      <c r="C2908" s="825"/>
      <c r="D2908" s="826" t="s">
        <v>749</v>
      </c>
      <c r="E2908" s="827" t="s">
        <v>796</v>
      </c>
      <c r="F2908" s="681">
        <v>1.2</v>
      </c>
      <c r="G2908" s="682"/>
      <c r="H2908" s="682">
        <v>420</v>
      </c>
      <c r="I2908" s="682"/>
      <c r="J2908" s="682"/>
      <c r="K2908" s="682"/>
      <c r="L2908" s="683">
        <v>940</v>
      </c>
      <c r="M2908" s="684" t="s">
        <v>228</v>
      </c>
      <c r="N2908" s="758">
        <v>1</v>
      </c>
      <c r="O2908" s="991">
        <v>1</v>
      </c>
      <c r="P2908" s="991">
        <f t="shared" si="284"/>
        <v>0</v>
      </c>
      <c r="Q2908" s="759">
        <f>F2908*H2908*L2908*0.00000785*N2908</f>
        <v>3.7190159999999999</v>
      </c>
      <c r="R2908" s="873">
        <v>3050</v>
      </c>
      <c r="S2908" s="760">
        <f>Q2908*R2908</f>
        <v>11342.998799999999</v>
      </c>
      <c r="T2908" s="828"/>
      <c r="U2908" s="960"/>
      <c r="W2908" s="686"/>
    </row>
    <row r="2909" spans="1:23" ht="21" customHeight="1">
      <c r="A2909" s="686" t="s">
        <v>1432</v>
      </c>
      <c r="B2909" s="686" t="s">
        <v>749</v>
      </c>
      <c r="C2909" s="825"/>
      <c r="D2909" s="826" t="s">
        <v>749</v>
      </c>
      <c r="E2909" s="827" t="s">
        <v>796</v>
      </c>
      <c r="F2909" s="681">
        <v>1.2</v>
      </c>
      <c r="G2909" s="682"/>
      <c r="H2909" s="682">
        <v>250</v>
      </c>
      <c r="I2909" s="682"/>
      <c r="J2909" s="682"/>
      <c r="K2909" s="682"/>
      <c r="L2909" s="683">
        <v>970</v>
      </c>
      <c r="M2909" s="684" t="s">
        <v>228</v>
      </c>
      <c r="N2909" s="758">
        <v>1</v>
      </c>
      <c r="O2909" s="991">
        <v>1</v>
      </c>
      <c r="P2909" s="991">
        <f t="shared" si="284"/>
        <v>0</v>
      </c>
      <c r="Q2909" s="759">
        <f>F2909*H2909*L2909*0.00000785*N2909</f>
        <v>2.2843499999999999</v>
      </c>
      <c r="R2909" s="873">
        <v>3050</v>
      </c>
      <c r="S2909" s="760">
        <f t="shared" ref="S2909:S2910" si="286">Q2909*R2909</f>
        <v>6967.2674999999999</v>
      </c>
      <c r="T2909" s="828"/>
      <c r="U2909" s="960"/>
      <c r="W2909" s="686"/>
    </row>
    <row r="2910" spans="1:23" ht="21" customHeight="1">
      <c r="A2910" s="686" t="s">
        <v>1432</v>
      </c>
      <c r="B2910" s="686" t="s">
        <v>749</v>
      </c>
      <c r="C2910" s="825"/>
      <c r="D2910" s="826" t="s">
        <v>749</v>
      </c>
      <c r="E2910" s="827" t="s">
        <v>796</v>
      </c>
      <c r="F2910" s="681">
        <v>1.2</v>
      </c>
      <c r="G2910" s="682"/>
      <c r="H2910" s="682">
        <v>290</v>
      </c>
      <c r="I2910" s="682"/>
      <c r="J2910" s="682"/>
      <c r="K2910" s="682"/>
      <c r="L2910" s="683">
        <v>780</v>
      </c>
      <c r="M2910" s="684" t="s">
        <v>228</v>
      </c>
      <c r="N2910" s="758">
        <v>1</v>
      </c>
      <c r="O2910" s="991">
        <v>1</v>
      </c>
      <c r="P2910" s="991">
        <f t="shared" si="284"/>
        <v>0</v>
      </c>
      <c r="Q2910" s="759">
        <f>F2910*H2910*L2910*0.00000785*N2910</f>
        <v>2.1308039999999999</v>
      </c>
      <c r="R2910" s="873">
        <v>3050</v>
      </c>
      <c r="S2910" s="760">
        <f t="shared" si="286"/>
        <v>6498.9521999999997</v>
      </c>
      <c r="T2910" s="828"/>
      <c r="U2910" s="960"/>
      <c r="W2910" s="686"/>
    </row>
    <row r="2911" spans="1:23" ht="21" customHeight="1">
      <c r="B2911" s="686" t="s">
        <v>749</v>
      </c>
      <c r="C2911" s="825"/>
      <c r="D2911" s="826" t="s">
        <v>749</v>
      </c>
      <c r="E2911" s="827" t="s">
        <v>804</v>
      </c>
      <c r="F2911" s="681" t="s">
        <v>1535</v>
      </c>
      <c r="G2911" s="682"/>
      <c r="H2911" s="682"/>
      <c r="I2911" s="682"/>
      <c r="J2911" s="682" t="s">
        <v>1531</v>
      </c>
      <c r="K2911" s="682"/>
      <c r="L2911" s="683"/>
      <c r="M2911" s="684"/>
      <c r="N2911" s="758">
        <v>10</v>
      </c>
      <c r="O2911" s="991">
        <v>10</v>
      </c>
      <c r="P2911" s="991">
        <f t="shared" si="284"/>
        <v>0</v>
      </c>
      <c r="Q2911" s="762"/>
      <c r="R2911" s="873">
        <v>85</v>
      </c>
      <c r="S2911" s="760">
        <f>N2911*R2911</f>
        <v>850</v>
      </c>
      <c r="T2911" s="828"/>
      <c r="U2911" s="960"/>
      <c r="W2911" s="686"/>
    </row>
    <row r="2912" spans="1:23" ht="21" customHeight="1">
      <c r="A2912" s="686" t="s">
        <v>1426</v>
      </c>
      <c r="B2912" s="686" t="s">
        <v>750</v>
      </c>
      <c r="C2912" s="825"/>
      <c r="D2912" s="826" t="s">
        <v>750</v>
      </c>
      <c r="E2912" s="827" t="s">
        <v>796</v>
      </c>
      <c r="F2912" s="681">
        <v>1.2</v>
      </c>
      <c r="G2912" s="682"/>
      <c r="H2912" s="682">
        <v>2180</v>
      </c>
      <c r="I2912" s="682"/>
      <c r="J2912" s="682"/>
      <c r="K2912" s="682"/>
      <c r="L2912" s="683">
        <v>200</v>
      </c>
      <c r="M2912" s="684" t="s">
        <v>2355</v>
      </c>
      <c r="N2912" s="758">
        <v>1</v>
      </c>
      <c r="O2912" s="991">
        <v>1</v>
      </c>
      <c r="P2912" s="991">
        <f t="shared" si="284"/>
        <v>0</v>
      </c>
      <c r="Q2912" s="759">
        <f>F2912*H2912*L2912*0.00000785*N2912</f>
        <v>4.1071200000000001</v>
      </c>
      <c r="R2912" s="873">
        <v>1190</v>
      </c>
      <c r="S2912" s="760">
        <f>Q2912*R2912</f>
        <v>4887.4728000000005</v>
      </c>
      <c r="T2912" s="828"/>
      <c r="U2912" s="960"/>
      <c r="W2912" s="686"/>
    </row>
    <row r="2913" spans="1:23" ht="21" customHeight="1">
      <c r="A2913" s="686" t="s">
        <v>1432</v>
      </c>
      <c r="B2913" s="686" t="s">
        <v>750</v>
      </c>
      <c r="C2913" s="825"/>
      <c r="D2913" s="826" t="s">
        <v>750</v>
      </c>
      <c r="E2913" s="827" t="s">
        <v>796</v>
      </c>
      <c r="F2913" s="681">
        <v>1.2</v>
      </c>
      <c r="G2913" s="682"/>
      <c r="H2913" s="682">
        <v>420</v>
      </c>
      <c r="I2913" s="682"/>
      <c r="J2913" s="682"/>
      <c r="K2913" s="682"/>
      <c r="L2913" s="683">
        <v>1500</v>
      </c>
      <c r="M2913" s="684" t="s">
        <v>228</v>
      </c>
      <c r="N2913" s="758">
        <v>1</v>
      </c>
      <c r="O2913" s="991">
        <v>1</v>
      </c>
      <c r="P2913" s="991">
        <f t="shared" si="284"/>
        <v>0</v>
      </c>
      <c r="Q2913" s="759">
        <f>F2913*H2913*L2913*0.00000785*N2913</f>
        <v>5.9345999999999997</v>
      </c>
      <c r="R2913" s="873">
        <v>3050</v>
      </c>
      <c r="S2913" s="760">
        <f t="shared" ref="S2913:S2914" si="287">Q2913*R2913</f>
        <v>18100.53</v>
      </c>
      <c r="T2913" s="828"/>
      <c r="U2913" s="960"/>
      <c r="W2913" s="686"/>
    </row>
    <row r="2914" spans="1:23" ht="21" customHeight="1">
      <c r="A2914" s="686" t="s">
        <v>1432</v>
      </c>
      <c r="B2914" s="686" t="s">
        <v>750</v>
      </c>
      <c r="C2914" s="825"/>
      <c r="D2914" s="826" t="s">
        <v>750</v>
      </c>
      <c r="E2914" s="827" t="s">
        <v>796</v>
      </c>
      <c r="F2914" s="681">
        <v>1.2</v>
      </c>
      <c r="G2914" s="682"/>
      <c r="H2914" s="682">
        <v>600</v>
      </c>
      <c r="I2914" s="682"/>
      <c r="J2914" s="682"/>
      <c r="K2914" s="682"/>
      <c r="L2914" s="683">
        <v>1200</v>
      </c>
      <c r="M2914" s="684" t="s">
        <v>228</v>
      </c>
      <c r="N2914" s="758">
        <v>1</v>
      </c>
      <c r="O2914" s="991">
        <v>1</v>
      </c>
      <c r="P2914" s="991">
        <f t="shared" si="284"/>
        <v>0</v>
      </c>
      <c r="Q2914" s="759">
        <f>F2914*H2914*L2914*0.00000785*N2914</f>
        <v>6.7823999999999991</v>
      </c>
      <c r="R2914" s="873">
        <v>3050</v>
      </c>
      <c r="S2914" s="760">
        <f t="shared" si="287"/>
        <v>20686.319999999996</v>
      </c>
      <c r="T2914" s="828"/>
      <c r="U2914" s="960"/>
      <c r="W2914" s="686"/>
    </row>
    <row r="2915" spans="1:23" ht="21" customHeight="1">
      <c r="A2915" s="686" t="s">
        <v>1432</v>
      </c>
      <c r="B2915" s="686" t="s">
        <v>750</v>
      </c>
      <c r="C2915" s="825"/>
      <c r="D2915" s="826" t="s">
        <v>750</v>
      </c>
      <c r="E2915" s="827" t="s">
        <v>796</v>
      </c>
      <c r="F2915" s="681">
        <v>1.2</v>
      </c>
      <c r="G2915" s="682"/>
      <c r="H2915" s="682">
        <v>600</v>
      </c>
      <c r="I2915" s="682"/>
      <c r="J2915" s="682"/>
      <c r="K2915" s="682"/>
      <c r="L2915" s="683">
        <v>1100</v>
      </c>
      <c r="M2915" s="684" t="s">
        <v>228</v>
      </c>
      <c r="N2915" s="758">
        <v>1</v>
      </c>
      <c r="O2915" s="991">
        <v>1</v>
      </c>
      <c r="P2915" s="991">
        <f t="shared" si="284"/>
        <v>0</v>
      </c>
      <c r="Q2915" s="759">
        <f>F2915*H2915*L2915*0.00000785*N2915</f>
        <v>6.2171999999999992</v>
      </c>
      <c r="R2915" s="873">
        <v>3050</v>
      </c>
      <c r="S2915" s="760">
        <f>Q2915*R2915</f>
        <v>18962.46</v>
      </c>
      <c r="T2915" s="828"/>
      <c r="U2915" s="960"/>
      <c r="W2915" s="686"/>
    </row>
    <row r="2916" spans="1:23" ht="21" customHeight="1">
      <c r="B2916" s="686" t="s">
        <v>750</v>
      </c>
      <c r="C2916" s="825"/>
      <c r="D2916" s="826" t="s">
        <v>750</v>
      </c>
      <c r="E2916" s="827" t="s">
        <v>804</v>
      </c>
      <c r="F2916" s="681" t="s">
        <v>1535</v>
      </c>
      <c r="G2916" s="682"/>
      <c r="H2916" s="682"/>
      <c r="I2916" s="682"/>
      <c r="J2916" s="682" t="s">
        <v>1531</v>
      </c>
      <c r="K2916" s="682"/>
      <c r="L2916" s="683"/>
      <c r="M2916" s="684"/>
      <c r="N2916" s="758">
        <v>15</v>
      </c>
      <c r="O2916" s="991">
        <v>15</v>
      </c>
      <c r="P2916" s="991">
        <f t="shared" si="284"/>
        <v>0</v>
      </c>
      <c r="Q2916" s="762"/>
      <c r="R2916" s="873">
        <v>85</v>
      </c>
      <c r="S2916" s="760">
        <f>N2916*R2916</f>
        <v>1275</v>
      </c>
      <c r="T2916" s="828"/>
      <c r="U2916" s="960"/>
      <c r="W2916" s="686"/>
    </row>
    <row r="2917" spans="1:23" ht="21" customHeight="1">
      <c r="A2917" s="686" t="s">
        <v>1432</v>
      </c>
      <c r="B2917" s="686" t="s">
        <v>1572</v>
      </c>
      <c r="C2917" s="825"/>
      <c r="D2917" s="826" t="s">
        <v>1572</v>
      </c>
      <c r="E2917" s="827" t="s">
        <v>795</v>
      </c>
      <c r="F2917" s="681">
        <v>1.2</v>
      </c>
      <c r="G2917" s="682"/>
      <c r="H2917" s="682">
        <v>580</v>
      </c>
      <c r="I2917" s="682"/>
      <c r="J2917" s="682"/>
      <c r="K2917" s="682"/>
      <c r="L2917" s="683">
        <v>1850</v>
      </c>
      <c r="M2917" s="684" t="s">
        <v>228</v>
      </c>
      <c r="N2917" s="758">
        <v>1</v>
      </c>
      <c r="O2917" s="991">
        <v>1</v>
      </c>
      <c r="P2917" s="991">
        <f t="shared" si="284"/>
        <v>0</v>
      </c>
      <c r="Q2917" s="759">
        <f>F2917*H2917*L2917*0.00000785*N2917</f>
        <v>10.107659999999999</v>
      </c>
      <c r="R2917" s="873">
        <v>3050</v>
      </c>
      <c r="S2917" s="760">
        <f t="shared" ref="S2917:S2920" si="288">Q2917*R2917</f>
        <v>30828.362999999998</v>
      </c>
      <c r="T2917" s="828"/>
      <c r="U2917" s="960"/>
      <c r="W2917" s="686"/>
    </row>
    <row r="2918" spans="1:23" ht="21" customHeight="1">
      <c r="A2918" s="686" t="s">
        <v>1432</v>
      </c>
      <c r="B2918" s="686" t="s">
        <v>1572</v>
      </c>
      <c r="C2918" s="825"/>
      <c r="D2918" s="826" t="s">
        <v>1572</v>
      </c>
      <c r="E2918" s="827" t="s">
        <v>795</v>
      </c>
      <c r="F2918" s="681">
        <v>1.2</v>
      </c>
      <c r="G2918" s="682"/>
      <c r="H2918" s="682">
        <v>690</v>
      </c>
      <c r="I2918" s="682"/>
      <c r="J2918" s="682"/>
      <c r="K2918" s="682"/>
      <c r="L2918" s="683">
        <v>880</v>
      </c>
      <c r="M2918" s="684" t="s">
        <v>228</v>
      </c>
      <c r="N2918" s="758">
        <v>1</v>
      </c>
      <c r="O2918" s="991">
        <v>1</v>
      </c>
      <c r="P2918" s="991">
        <f t="shared" si="284"/>
        <v>0</v>
      </c>
      <c r="Q2918" s="759">
        <f>F2918*H2918*L2918*0.00000785*N2918</f>
        <v>5.7198239999999991</v>
      </c>
      <c r="R2918" s="873">
        <v>3050</v>
      </c>
      <c r="S2918" s="760">
        <f t="shared" si="288"/>
        <v>17445.463199999998</v>
      </c>
      <c r="T2918" s="828"/>
      <c r="U2918" s="960"/>
      <c r="W2918" s="686"/>
    </row>
    <row r="2919" spans="1:23" ht="21" customHeight="1">
      <c r="A2919" s="686" t="s">
        <v>1432</v>
      </c>
      <c r="B2919" s="686" t="s">
        <v>1572</v>
      </c>
      <c r="C2919" s="825"/>
      <c r="D2919" s="826" t="s">
        <v>1572</v>
      </c>
      <c r="E2919" s="827" t="s">
        <v>795</v>
      </c>
      <c r="F2919" s="681">
        <v>1.2</v>
      </c>
      <c r="G2919" s="682"/>
      <c r="H2919" s="682">
        <v>240</v>
      </c>
      <c r="I2919" s="682"/>
      <c r="J2919" s="682"/>
      <c r="K2919" s="682"/>
      <c r="L2919" s="683">
        <v>1650</v>
      </c>
      <c r="M2919" s="684" t="s">
        <v>228</v>
      </c>
      <c r="N2919" s="758">
        <v>1</v>
      </c>
      <c r="O2919" s="991">
        <v>1</v>
      </c>
      <c r="P2919" s="991">
        <f t="shared" si="284"/>
        <v>0</v>
      </c>
      <c r="Q2919" s="759">
        <f>F2919*H2919*L2919*0.00000785*N2919</f>
        <v>3.7303199999999999</v>
      </c>
      <c r="R2919" s="873">
        <v>3050</v>
      </c>
      <c r="S2919" s="760">
        <f t="shared" si="288"/>
        <v>11377.475999999999</v>
      </c>
      <c r="T2919" s="828"/>
      <c r="U2919" s="960"/>
      <c r="W2919" s="686"/>
    </row>
    <row r="2920" spans="1:23" ht="21" customHeight="1">
      <c r="A2920" s="686" t="s">
        <v>1432</v>
      </c>
      <c r="B2920" s="686" t="s">
        <v>1572</v>
      </c>
      <c r="C2920" s="825"/>
      <c r="D2920" s="826" t="s">
        <v>1572</v>
      </c>
      <c r="E2920" s="827" t="s">
        <v>795</v>
      </c>
      <c r="F2920" s="681">
        <v>1.2</v>
      </c>
      <c r="G2920" s="682"/>
      <c r="H2920" s="682">
        <v>230</v>
      </c>
      <c r="I2920" s="682"/>
      <c r="J2920" s="682"/>
      <c r="K2920" s="682"/>
      <c r="L2920" s="683">
        <v>480</v>
      </c>
      <c r="M2920" s="684" t="s">
        <v>228</v>
      </c>
      <c r="N2920" s="758">
        <v>1</v>
      </c>
      <c r="O2920" s="991">
        <v>1</v>
      </c>
      <c r="P2920" s="991">
        <f t="shared" si="284"/>
        <v>0</v>
      </c>
      <c r="Q2920" s="759">
        <f>F2920*H2920*L2920*0.00000785*N2920</f>
        <v>1.039968</v>
      </c>
      <c r="R2920" s="873">
        <v>3050</v>
      </c>
      <c r="S2920" s="760">
        <f t="shared" si="288"/>
        <v>3171.9023999999999</v>
      </c>
      <c r="T2920" s="828"/>
      <c r="U2920" s="960"/>
      <c r="W2920" s="686"/>
    </row>
    <row r="2921" spans="1:23" ht="21" customHeight="1">
      <c r="A2921" s="686" t="s">
        <v>1432</v>
      </c>
      <c r="B2921" s="686" t="s">
        <v>1572</v>
      </c>
      <c r="C2921" s="825"/>
      <c r="D2921" s="826" t="s">
        <v>1572</v>
      </c>
      <c r="E2921" s="827" t="s">
        <v>795</v>
      </c>
      <c r="F2921" s="681">
        <v>1.2</v>
      </c>
      <c r="G2921" s="682"/>
      <c r="H2921" s="682">
        <v>380</v>
      </c>
      <c r="I2921" s="682"/>
      <c r="J2921" s="682"/>
      <c r="K2921" s="682"/>
      <c r="L2921" s="683">
        <v>1180</v>
      </c>
      <c r="M2921" s="684" t="s">
        <v>228</v>
      </c>
      <c r="N2921" s="758">
        <v>1</v>
      </c>
      <c r="O2921" s="991">
        <v>1</v>
      </c>
      <c r="P2921" s="991">
        <f t="shared" si="284"/>
        <v>0</v>
      </c>
      <c r="Q2921" s="759">
        <f>F2921*H2921*L2921*0.00000785*N2921</f>
        <v>4.2239279999999999</v>
      </c>
      <c r="R2921" s="873">
        <v>3050</v>
      </c>
      <c r="S2921" s="760">
        <f t="shared" ref="S2921" si="289">Q2921*R2921</f>
        <v>12882.9804</v>
      </c>
      <c r="T2921" s="828"/>
      <c r="U2921" s="960"/>
      <c r="W2921" s="686"/>
    </row>
    <row r="2922" spans="1:23" ht="21" customHeight="1">
      <c r="B2922" s="686" t="s">
        <v>1572</v>
      </c>
      <c r="C2922" s="825"/>
      <c r="D2922" s="826" t="s">
        <v>1572</v>
      </c>
      <c r="E2922" s="827" t="s">
        <v>804</v>
      </c>
      <c r="F2922" s="681" t="s">
        <v>1535</v>
      </c>
      <c r="G2922" s="682"/>
      <c r="H2922" s="682"/>
      <c r="I2922" s="682"/>
      <c r="J2922" s="682" t="s">
        <v>1531</v>
      </c>
      <c r="K2922" s="682"/>
      <c r="L2922" s="683"/>
      <c r="M2922" s="684"/>
      <c r="N2922" s="758">
        <v>19</v>
      </c>
      <c r="O2922" s="991">
        <v>19</v>
      </c>
      <c r="P2922" s="991">
        <f t="shared" si="284"/>
        <v>0</v>
      </c>
      <c r="Q2922" s="762"/>
      <c r="R2922" s="873">
        <v>85</v>
      </c>
      <c r="S2922" s="760">
        <f>N2922*R2922</f>
        <v>1615</v>
      </c>
      <c r="T2922" s="828"/>
      <c r="U2922" s="960"/>
      <c r="W2922" s="686"/>
    </row>
    <row r="2923" spans="1:23" ht="21" customHeight="1">
      <c r="A2923" s="686" t="s">
        <v>1432</v>
      </c>
      <c r="B2923" s="686" t="s">
        <v>1573</v>
      </c>
      <c r="C2923" s="825"/>
      <c r="D2923" s="826" t="s">
        <v>1573</v>
      </c>
      <c r="E2923" s="827" t="s">
        <v>795</v>
      </c>
      <c r="F2923" s="681">
        <v>1.2</v>
      </c>
      <c r="G2923" s="682"/>
      <c r="H2923" s="682">
        <v>960</v>
      </c>
      <c r="I2923" s="682"/>
      <c r="J2923" s="682"/>
      <c r="K2923" s="682"/>
      <c r="L2923" s="683">
        <v>980</v>
      </c>
      <c r="M2923" s="684" t="s">
        <v>228</v>
      </c>
      <c r="N2923" s="758">
        <v>1</v>
      </c>
      <c r="O2923" s="991">
        <v>1</v>
      </c>
      <c r="P2923" s="991">
        <f t="shared" si="284"/>
        <v>0</v>
      </c>
      <c r="Q2923" s="759">
        <f>F2923*H2923*L2923*0.00000785*N2923</f>
        <v>8.8623359999999991</v>
      </c>
      <c r="R2923" s="873">
        <v>3050</v>
      </c>
      <c r="S2923" s="760">
        <f>Q2923*R2923</f>
        <v>27030.124799999998</v>
      </c>
      <c r="T2923" s="828"/>
      <c r="U2923" s="960"/>
      <c r="W2923" s="686"/>
    </row>
    <row r="2924" spans="1:23" ht="21" customHeight="1">
      <c r="B2924" s="686" t="s">
        <v>1573</v>
      </c>
      <c r="C2924" s="825"/>
      <c r="D2924" s="826" t="s">
        <v>1573</v>
      </c>
      <c r="E2924" s="827" t="s">
        <v>804</v>
      </c>
      <c r="F2924" s="681" t="s">
        <v>1535</v>
      </c>
      <c r="G2924" s="682"/>
      <c r="H2924" s="682"/>
      <c r="I2924" s="682"/>
      <c r="J2924" s="682" t="s">
        <v>1531</v>
      </c>
      <c r="K2924" s="682"/>
      <c r="L2924" s="683"/>
      <c r="M2924" s="684"/>
      <c r="N2924" s="758">
        <v>4</v>
      </c>
      <c r="O2924" s="991">
        <v>4</v>
      </c>
      <c r="P2924" s="991">
        <f t="shared" si="284"/>
        <v>0</v>
      </c>
      <c r="Q2924" s="762"/>
      <c r="R2924" s="873">
        <v>85</v>
      </c>
      <c r="S2924" s="760">
        <f>N2924*R2924</f>
        <v>340</v>
      </c>
      <c r="T2924" s="828"/>
      <c r="U2924" s="960"/>
      <c r="W2924" s="686"/>
    </row>
    <row r="2925" spans="1:23" ht="21" customHeight="1">
      <c r="A2925" s="686" t="s">
        <v>1432</v>
      </c>
      <c r="B2925" s="686" t="s">
        <v>1573</v>
      </c>
      <c r="C2925" s="825"/>
      <c r="D2925" s="826" t="s">
        <v>1573</v>
      </c>
      <c r="E2925" s="827" t="s">
        <v>795</v>
      </c>
      <c r="F2925" s="681">
        <v>1.2</v>
      </c>
      <c r="G2925" s="682"/>
      <c r="H2925" s="682">
        <v>500</v>
      </c>
      <c r="I2925" s="682"/>
      <c r="J2925" s="682"/>
      <c r="K2925" s="682"/>
      <c r="L2925" s="683">
        <v>1220</v>
      </c>
      <c r="M2925" s="684" t="s">
        <v>228</v>
      </c>
      <c r="N2925" s="758">
        <v>1</v>
      </c>
      <c r="O2925" s="991">
        <v>1</v>
      </c>
      <c r="P2925" s="991">
        <f t="shared" si="284"/>
        <v>0</v>
      </c>
      <c r="Q2925" s="759">
        <f>F2925*H2925*L2925*0.00000785*N2925</f>
        <v>5.7462</v>
      </c>
      <c r="R2925" s="873">
        <v>3050</v>
      </c>
      <c r="S2925" s="760">
        <f>Q2925*R2925</f>
        <v>17525.91</v>
      </c>
      <c r="T2925" s="828"/>
      <c r="U2925" s="960"/>
      <c r="W2925" s="686"/>
    </row>
    <row r="2926" spans="1:23" ht="21" customHeight="1">
      <c r="B2926" s="686" t="s">
        <v>1573</v>
      </c>
      <c r="C2926" s="825"/>
      <c r="D2926" s="826" t="s">
        <v>1573</v>
      </c>
      <c r="E2926" s="827" t="s">
        <v>804</v>
      </c>
      <c r="F2926" s="681" t="s">
        <v>1535</v>
      </c>
      <c r="G2926" s="682"/>
      <c r="H2926" s="682"/>
      <c r="I2926" s="682"/>
      <c r="J2926" s="682" t="s">
        <v>1531</v>
      </c>
      <c r="K2926" s="682"/>
      <c r="L2926" s="683"/>
      <c r="M2926" s="684"/>
      <c r="N2926" s="758">
        <v>4</v>
      </c>
      <c r="O2926" s="991">
        <v>4</v>
      </c>
      <c r="P2926" s="991">
        <f t="shared" si="284"/>
        <v>0</v>
      </c>
      <c r="Q2926" s="762"/>
      <c r="R2926" s="873">
        <v>85</v>
      </c>
      <c r="S2926" s="760">
        <f>N2926*R2926</f>
        <v>340</v>
      </c>
      <c r="T2926" s="828"/>
      <c r="U2926" s="960"/>
      <c r="W2926" s="686"/>
    </row>
    <row r="2927" spans="1:23" ht="21" customHeight="1">
      <c r="A2927" s="686" t="s">
        <v>1432</v>
      </c>
      <c r="B2927" s="686" t="s">
        <v>1606</v>
      </c>
      <c r="C2927" s="825"/>
      <c r="D2927" s="826" t="s">
        <v>1606</v>
      </c>
      <c r="E2927" s="827" t="s">
        <v>795</v>
      </c>
      <c r="F2927" s="681">
        <v>1.2</v>
      </c>
      <c r="G2927" s="682"/>
      <c r="H2927" s="682">
        <v>505</v>
      </c>
      <c r="I2927" s="682"/>
      <c r="J2927" s="682"/>
      <c r="K2927" s="682"/>
      <c r="L2927" s="683">
        <v>355</v>
      </c>
      <c r="M2927" s="684" t="s">
        <v>228</v>
      </c>
      <c r="N2927" s="758">
        <v>1</v>
      </c>
      <c r="O2927" s="991">
        <v>1</v>
      </c>
      <c r="P2927" s="991">
        <f t="shared" si="284"/>
        <v>0</v>
      </c>
      <c r="Q2927" s="759">
        <f>F2927*H2927*L2927*0.00000785*N2927</f>
        <v>1.6887705</v>
      </c>
      <c r="R2927" s="873">
        <v>3050</v>
      </c>
      <c r="S2927" s="760">
        <f t="shared" ref="S2927:S2929" si="290">Q2927*R2927</f>
        <v>5150.7500250000003</v>
      </c>
      <c r="T2927" s="828"/>
      <c r="U2927" s="960"/>
      <c r="W2927" s="686"/>
    </row>
    <row r="2928" spans="1:23" ht="21" customHeight="1">
      <c r="A2928" s="686" t="s">
        <v>1432</v>
      </c>
      <c r="B2928" s="686" t="s">
        <v>1606</v>
      </c>
      <c r="C2928" s="825"/>
      <c r="D2928" s="826" t="s">
        <v>1606</v>
      </c>
      <c r="E2928" s="827" t="s">
        <v>795</v>
      </c>
      <c r="F2928" s="681">
        <v>1.2</v>
      </c>
      <c r="G2928" s="682"/>
      <c r="H2928" s="682">
        <v>680</v>
      </c>
      <c r="I2928" s="682"/>
      <c r="J2928" s="682"/>
      <c r="K2928" s="682"/>
      <c r="L2928" s="683">
        <v>350</v>
      </c>
      <c r="M2928" s="684" t="s">
        <v>228</v>
      </c>
      <c r="N2928" s="758">
        <v>1</v>
      </c>
      <c r="O2928" s="991">
        <v>1</v>
      </c>
      <c r="P2928" s="991">
        <f t="shared" si="284"/>
        <v>0</v>
      </c>
      <c r="Q2928" s="759">
        <f>F2928*H2928*L2928*0.00000785*N2928</f>
        <v>2.2419599999999997</v>
      </c>
      <c r="R2928" s="873">
        <v>3050</v>
      </c>
      <c r="S2928" s="760">
        <f t="shared" si="290"/>
        <v>6837.9779999999992</v>
      </c>
      <c r="T2928" s="828"/>
      <c r="U2928" s="960"/>
      <c r="W2928" s="686"/>
    </row>
    <row r="2929" spans="1:23" ht="21" customHeight="1">
      <c r="A2929" s="686" t="s">
        <v>1432</v>
      </c>
      <c r="B2929" s="686" t="s">
        <v>1606</v>
      </c>
      <c r="C2929" s="825"/>
      <c r="D2929" s="826" t="s">
        <v>1606</v>
      </c>
      <c r="E2929" s="827" t="s">
        <v>795</v>
      </c>
      <c r="F2929" s="681">
        <v>1.2</v>
      </c>
      <c r="G2929" s="682"/>
      <c r="H2929" s="682">
        <v>430</v>
      </c>
      <c r="I2929" s="682"/>
      <c r="J2929" s="682"/>
      <c r="K2929" s="682"/>
      <c r="L2929" s="683">
        <v>430</v>
      </c>
      <c r="M2929" s="684" t="s">
        <v>228</v>
      </c>
      <c r="N2929" s="758">
        <v>2</v>
      </c>
      <c r="O2929" s="991">
        <v>2</v>
      </c>
      <c r="P2929" s="991">
        <f t="shared" si="284"/>
        <v>0</v>
      </c>
      <c r="Q2929" s="759">
        <f>F2929*H2929*L2929*0.00000785*N2929</f>
        <v>3.4835159999999998</v>
      </c>
      <c r="R2929" s="873">
        <v>3050</v>
      </c>
      <c r="S2929" s="760">
        <f t="shared" si="290"/>
        <v>10624.7238</v>
      </c>
      <c r="T2929" s="828"/>
      <c r="U2929" s="960"/>
      <c r="W2929" s="686"/>
    </row>
    <row r="2930" spans="1:23" ht="21" customHeight="1">
      <c r="B2930" s="686" t="s">
        <v>1606</v>
      </c>
      <c r="C2930" s="825"/>
      <c r="D2930" s="826" t="s">
        <v>1606</v>
      </c>
      <c r="E2930" s="827" t="s">
        <v>804</v>
      </c>
      <c r="F2930" s="681" t="s">
        <v>1535</v>
      </c>
      <c r="G2930" s="682"/>
      <c r="H2930" s="682"/>
      <c r="I2930" s="682"/>
      <c r="J2930" s="682" t="s">
        <v>1531</v>
      </c>
      <c r="K2930" s="682"/>
      <c r="L2930" s="683"/>
      <c r="M2930" s="684"/>
      <c r="N2930" s="758">
        <v>8</v>
      </c>
      <c r="O2930" s="991">
        <v>8</v>
      </c>
      <c r="P2930" s="991">
        <f t="shared" si="284"/>
        <v>0</v>
      </c>
      <c r="Q2930" s="762"/>
      <c r="R2930" s="873">
        <v>85</v>
      </c>
      <c r="S2930" s="760">
        <f>N2930*R2930</f>
        <v>680</v>
      </c>
      <c r="T2930" s="828"/>
      <c r="U2930" s="960"/>
      <c r="W2930" s="686"/>
    </row>
    <row r="2931" spans="1:23" ht="21" customHeight="1">
      <c r="A2931" s="686" t="s">
        <v>1432</v>
      </c>
      <c r="B2931" s="686" t="s">
        <v>751</v>
      </c>
      <c r="C2931" s="825"/>
      <c r="D2931" s="826" t="s">
        <v>751</v>
      </c>
      <c r="E2931" s="827" t="s">
        <v>796</v>
      </c>
      <c r="F2931" s="681">
        <v>1.2</v>
      </c>
      <c r="G2931" s="682"/>
      <c r="H2931" s="682">
        <v>1100</v>
      </c>
      <c r="I2931" s="682"/>
      <c r="J2931" s="682"/>
      <c r="K2931" s="682"/>
      <c r="L2931" s="683">
        <v>600</v>
      </c>
      <c r="M2931" s="684" t="s">
        <v>228</v>
      </c>
      <c r="N2931" s="758">
        <v>1</v>
      </c>
      <c r="O2931" s="991">
        <v>1</v>
      </c>
      <c r="P2931" s="991">
        <f t="shared" si="284"/>
        <v>0</v>
      </c>
      <c r="Q2931" s="759">
        <f>F2931*H2931*L2931*0.00000785*N2931</f>
        <v>6.2171999999999992</v>
      </c>
      <c r="R2931" s="873">
        <v>3050</v>
      </c>
      <c r="S2931" s="760">
        <f>Q2931*R2931</f>
        <v>18962.46</v>
      </c>
      <c r="T2931" s="828"/>
      <c r="U2931" s="960"/>
      <c r="W2931" s="686"/>
    </row>
    <row r="2932" spans="1:23" ht="21" customHeight="1">
      <c r="B2932" s="686" t="s">
        <v>751</v>
      </c>
      <c r="C2932" s="825"/>
      <c r="D2932" s="826" t="s">
        <v>751</v>
      </c>
      <c r="E2932" s="827" t="s">
        <v>804</v>
      </c>
      <c r="F2932" s="681" t="s">
        <v>1535</v>
      </c>
      <c r="G2932" s="682"/>
      <c r="H2932" s="682"/>
      <c r="I2932" s="682"/>
      <c r="J2932" s="682" t="s">
        <v>1531</v>
      </c>
      <c r="K2932" s="682"/>
      <c r="L2932" s="683"/>
      <c r="M2932" s="684"/>
      <c r="N2932" s="758">
        <v>4</v>
      </c>
      <c r="O2932" s="991">
        <v>4</v>
      </c>
      <c r="P2932" s="991">
        <f t="shared" si="284"/>
        <v>0</v>
      </c>
      <c r="Q2932" s="762"/>
      <c r="R2932" s="873">
        <v>85</v>
      </c>
      <c r="S2932" s="760">
        <f>N2932*R2932</f>
        <v>340</v>
      </c>
      <c r="T2932" s="828"/>
      <c r="U2932" s="960"/>
      <c r="W2932" s="686"/>
    </row>
    <row r="2933" spans="1:23" ht="21" customHeight="1">
      <c r="A2933" s="686" t="s">
        <v>1432</v>
      </c>
      <c r="B2933" s="686" t="s">
        <v>751</v>
      </c>
      <c r="C2933" s="825"/>
      <c r="D2933" s="826" t="s">
        <v>751</v>
      </c>
      <c r="E2933" s="827" t="s">
        <v>796</v>
      </c>
      <c r="F2933" s="681">
        <v>1.2</v>
      </c>
      <c r="G2933" s="682"/>
      <c r="H2933" s="682">
        <v>650</v>
      </c>
      <c r="I2933" s="682"/>
      <c r="J2933" s="682"/>
      <c r="K2933" s="682"/>
      <c r="L2933" s="683">
        <v>350</v>
      </c>
      <c r="M2933" s="684" t="s">
        <v>228</v>
      </c>
      <c r="N2933" s="758">
        <v>1</v>
      </c>
      <c r="O2933" s="991">
        <v>1</v>
      </c>
      <c r="P2933" s="991">
        <f t="shared" si="284"/>
        <v>0</v>
      </c>
      <c r="Q2933" s="759">
        <f>F2933*H2933*L2933*0.00000785*N2933</f>
        <v>2.1430499999999997</v>
      </c>
      <c r="R2933" s="873">
        <v>3050</v>
      </c>
      <c r="S2933" s="760">
        <f>Q2933*R2933</f>
        <v>6536.3024999999989</v>
      </c>
      <c r="T2933" s="828"/>
      <c r="U2933" s="960"/>
      <c r="W2933" s="686"/>
    </row>
    <row r="2934" spans="1:23" ht="21" customHeight="1">
      <c r="A2934" s="686" t="s">
        <v>1432</v>
      </c>
      <c r="B2934" s="686" t="s">
        <v>751</v>
      </c>
      <c r="C2934" s="825"/>
      <c r="D2934" s="826" t="s">
        <v>751</v>
      </c>
      <c r="E2934" s="827" t="s">
        <v>796</v>
      </c>
      <c r="F2934" s="681">
        <v>1.2</v>
      </c>
      <c r="G2934" s="682"/>
      <c r="H2934" s="682">
        <v>940</v>
      </c>
      <c r="I2934" s="682"/>
      <c r="J2934" s="682"/>
      <c r="K2934" s="682"/>
      <c r="L2934" s="683">
        <v>370</v>
      </c>
      <c r="M2934" s="684" t="s">
        <v>228</v>
      </c>
      <c r="N2934" s="758">
        <v>1</v>
      </c>
      <c r="O2934" s="991">
        <v>1</v>
      </c>
      <c r="P2934" s="991">
        <f t="shared" si="284"/>
        <v>0</v>
      </c>
      <c r="Q2934" s="759">
        <f>F2934*H2934*L2934*0.00000785*N2934</f>
        <v>3.2762759999999997</v>
      </c>
      <c r="R2934" s="873">
        <v>3050</v>
      </c>
      <c r="S2934" s="760">
        <f>Q2934*R2934</f>
        <v>9992.6417999999994</v>
      </c>
      <c r="T2934" s="828"/>
      <c r="U2934" s="960"/>
      <c r="W2934" s="686"/>
    </row>
    <row r="2935" spans="1:23" ht="21" customHeight="1">
      <c r="A2935" s="686" t="s">
        <v>1349</v>
      </c>
      <c r="B2935" s="686" t="s">
        <v>751</v>
      </c>
      <c r="C2935" s="825"/>
      <c r="D2935" s="826" t="s">
        <v>751</v>
      </c>
      <c r="E2935" s="827" t="s">
        <v>796</v>
      </c>
      <c r="F2935" s="681">
        <v>3</v>
      </c>
      <c r="G2935" s="682"/>
      <c r="H2935" s="682">
        <v>630</v>
      </c>
      <c r="I2935" s="682"/>
      <c r="J2935" s="682"/>
      <c r="K2935" s="682"/>
      <c r="L2935" s="683">
        <v>65</v>
      </c>
      <c r="M2935" s="684"/>
      <c r="N2935" s="758">
        <v>2</v>
      </c>
      <c r="O2935" s="991">
        <v>2</v>
      </c>
      <c r="P2935" s="991">
        <f t="shared" si="284"/>
        <v>0</v>
      </c>
      <c r="Q2935" s="759">
        <f>F2935*H2935*L2935*0.00000785*N2935</f>
        <v>1.9287449999999999</v>
      </c>
      <c r="R2935" s="873">
        <v>939</v>
      </c>
      <c r="S2935" s="760">
        <f>Q2935*R2935</f>
        <v>1811.091555</v>
      </c>
      <c r="T2935" s="828"/>
      <c r="U2935" s="960"/>
      <c r="W2935" s="686"/>
    </row>
    <row r="2936" spans="1:23" ht="21" customHeight="1">
      <c r="A2936" s="686" t="s">
        <v>1243</v>
      </c>
      <c r="B2936" s="686" t="s">
        <v>751</v>
      </c>
      <c r="C2936" s="825"/>
      <c r="D2936" s="826" t="s">
        <v>751</v>
      </c>
      <c r="E2936" s="827" t="s">
        <v>796</v>
      </c>
      <c r="F2936" s="681">
        <v>4.5</v>
      </c>
      <c r="G2936" s="682"/>
      <c r="H2936" s="682">
        <v>55</v>
      </c>
      <c r="I2936" s="682"/>
      <c r="J2936" s="682"/>
      <c r="K2936" s="682"/>
      <c r="L2936" s="683">
        <v>240</v>
      </c>
      <c r="M2936" s="684"/>
      <c r="N2936" s="758">
        <v>2</v>
      </c>
      <c r="O2936" s="991">
        <v>2</v>
      </c>
      <c r="P2936" s="991">
        <f t="shared" si="284"/>
        <v>0</v>
      </c>
      <c r="Q2936" s="759">
        <f>F2936*H2936*L2936*0.00000785*N2936</f>
        <v>0.93257999999999996</v>
      </c>
      <c r="R2936" s="873">
        <v>939</v>
      </c>
      <c r="S2936" s="760">
        <f>Q2936*R2936</f>
        <v>875.69261999999992</v>
      </c>
      <c r="T2936" s="828"/>
      <c r="U2936" s="960"/>
      <c r="W2936" s="686"/>
    </row>
    <row r="2937" spans="1:23" ht="21" customHeight="1">
      <c r="B2937" s="686" t="s">
        <v>751</v>
      </c>
      <c r="C2937" s="825"/>
      <c r="D2937" s="826" t="s">
        <v>751</v>
      </c>
      <c r="E2937" s="827" t="s">
        <v>804</v>
      </c>
      <c r="F2937" s="681" t="s">
        <v>1535</v>
      </c>
      <c r="G2937" s="682"/>
      <c r="H2937" s="682"/>
      <c r="I2937" s="682"/>
      <c r="J2937" s="682" t="s">
        <v>1531</v>
      </c>
      <c r="K2937" s="682"/>
      <c r="L2937" s="683"/>
      <c r="M2937" s="684"/>
      <c r="N2937" s="758">
        <v>14</v>
      </c>
      <c r="O2937" s="991">
        <v>14</v>
      </c>
      <c r="P2937" s="991">
        <f t="shared" si="284"/>
        <v>0</v>
      </c>
      <c r="Q2937" s="762"/>
      <c r="R2937" s="873">
        <v>85</v>
      </c>
      <c r="S2937" s="760">
        <f>N2937*R2937</f>
        <v>1190</v>
      </c>
      <c r="T2937" s="828"/>
      <c r="U2937" s="960"/>
      <c r="W2937" s="686"/>
    </row>
    <row r="2938" spans="1:23" ht="21" customHeight="1">
      <c r="A2938" s="686" t="s">
        <v>1432</v>
      </c>
      <c r="B2938" s="686" t="s">
        <v>892</v>
      </c>
      <c r="C2938" s="825"/>
      <c r="D2938" s="826" t="s">
        <v>892</v>
      </c>
      <c r="E2938" s="827" t="s">
        <v>796</v>
      </c>
      <c r="F2938" s="681">
        <v>1.2</v>
      </c>
      <c r="G2938" s="682"/>
      <c r="H2938" s="682">
        <v>980</v>
      </c>
      <c r="I2938" s="682"/>
      <c r="J2938" s="682"/>
      <c r="K2938" s="682"/>
      <c r="L2938" s="683">
        <v>550</v>
      </c>
      <c r="M2938" s="684" t="s">
        <v>228</v>
      </c>
      <c r="N2938" s="758">
        <v>2</v>
      </c>
      <c r="O2938" s="991">
        <v>2</v>
      </c>
      <c r="P2938" s="991">
        <f t="shared" si="284"/>
        <v>0</v>
      </c>
      <c r="Q2938" s="759">
        <f>F2938*H2938*L2938*0.00000785*N2938</f>
        <v>10.15476</v>
      </c>
      <c r="R2938" s="873">
        <v>3050</v>
      </c>
      <c r="S2938" s="760">
        <f>Q2938*R2938</f>
        <v>30972.018</v>
      </c>
      <c r="T2938" s="828"/>
      <c r="U2938" s="960"/>
      <c r="W2938" s="686"/>
    </row>
    <row r="2939" spans="1:23" ht="21" customHeight="1">
      <c r="B2939" s="686" t="s">
        <v>892</v>
      </c>
      <c r="C2939" s="825"/>
      <c r="D2939" s="826" t="s">
        <v>892</v>
      </c>
      <c r="E2939" s="827" t="s">
        <v>804</v>
      </c>
      <c r="F2939" s="681" t="s">
        <v>1535</v>
      </c>
      <c r="G2939" s="682"/>
      <c r="H2939" s="682"/>
      <c r="I2939" s="682"/>
      <c r="J2939" s="682" t="s">
        <v>1531</v>
      </c>
      <c r="K2939" s="682"/>
      <c r="L2939" s="683"/>
      <c r="M2939" s="684"/>
      <c r="N2939" s="758">
        <v>8</v>
      </c>
      <c r="O2939" s="991">
        <v>8</v>
      </c>
      <c r="P2939" s="991">
        <f t="shared" si="284"/>
        <v>0</v>
      </c>
      <c r="Q2939" s="762"/>
      <c r="R2939" s="873">
        <v>85</v>
      </c>
      <c r="S2939" s="760">
        <f>N2939*R2939</f>
        <v>680</v>
      </c>
      <c r="T2939" s="828"/>
      <c r="U2939" s="960"/>
      <c r="W2939" s="686"/>
    </row>
    <row r="2940" spans="1:23" ht="21" customHeight="1">
      <c r="A2940" s="686" t="s">
        <v>1349</v>
      </c>
      <c r="B2940" s="686" t="s">
        <v>892</v>
      </c>
      <c r="C2940" s="825"/>
      <c r="D2940" s="826" t="s">
        <v>892</v>
      </c>
      <c r="E2940" s="827" t="s">
        <v>796</v>
      </c>
      <c r="F2940" s="681">
        <v>3</v>
      </c>
      <c r="G2940" s="682"/>
      <c r="H2940" s="682">
        <v>1780</v>
      </c>
      <c r="I2940" s="682"/>
      <c r="J2940" s="682"/>
      <c r="K2940" s="682"/>
      <c r="L2940" s="683">
        <v>200</v>
      </c>
      <c r="M2940" s="684"/>
      <c r="N2940" s="758">
        <v>2</v>
      </c>
      <c r="O2940" s="991">
        <v>2</v>
      </c>
      <c r="P2940" s="991">
        <f t="shared" si="284"/>
        <v>0</v>
      </c>
      <c r="Q2940" s="759">
        <f>F2940*H2940*L2940*0.00000785*N2940</f>
        <v>16.767599999999998</v>
      </c>
      <c r="R2940" s="873">
        <v>939</v>
      </c>
      <c r="S2940" s="760">
        <f>Q2940*R2940</f>
        <v>15744.776399999999</v>
      </c>
      <c r="T2940" s="828"/>
      <c r="U2940" s="960"/>
      <c r="W2940" s="686"/>
    </row>
    <row r="2941" spans="1:23" ht="21" customHeight="1">
      <c r="A2941" s="686" t="s">
        <v>1432</v>
      </c>
      <c r="B2941" s="686" t="s">
        <v>892</v>
      </c>
      <c r="C2941" s="825"/>
      <c r="D2941" s="826" t="s">
        <v>892</v>
      </c>
      <c r="E2941" s="827" t="s">
        <v>796</v>
      </c>
      <c r="F2941" s="681">
        <v>1.2</v>
      </c>
      <c r="G2941" s="682"/>
      <c r="H2941" s="682">
        <v>1480</v>
      </c>
      <c r="I2941" s="682"/>
      <c r="J2941" s="682"/>
      <c r="K2941" s="682"/>
      <c r="L2941" s="683">
        <v>140</v>
      </c>
      <c r="M2941" s="684" t="s">
        <v>228</v>
      </c>
      <c r="N2941" s="758">
        <v>2</v>
      </c>
      <c r="O2941" s="991">
        <v>2</v>
      </c>
      <c r="P2941" s="991">
        <f t="shared" si="284"/>
        <v>0</v>
      </c>
      <c r="Q2941" s="759">
        <f>F2941*H2941*L2941*0.00000785*N2941</f>
        <v>3.9036479999999996</v>
      </c>
      <c r="R2941" s="873">
        <v>3050</v>
      </c>
      <c r="S2941" s="760">
        <f>Q2941*R2941</f>
        <v>11906.126399999999</v>
      </c>
      <c r="T2941" s="828"/>
      <c r="U2941" s="960"/>
      <c r="W2941" s="686"/>
    </row>
    <row r="2942" spans="1:23" ht="21" customHeight="1">
      <c r="A2942" s="686" t="s">
        <v>1296</v>
      </c>
      <c r="B2942" s="686" t="s">
        <v>892</v>
      </c>
      <c r="C2942" s="825"/>
      <c r="D2942" s="826" t="s">
        <v>892</v>
      </c>
      <c r="E2942" s="827" t="s">
        <v>797</v>
      </c>
      <c r="F2942" s="681">
        <v>6</v>
      </c>
      <c r="G2942" s="682"/>
      <c r="H2942" s="682"/>
      <c r="I2942" s="682"/>
      <c r="J2942" s="682"/>
      <c r="K2942" s="682"/>
      <c r="L2942" s="683">
        <v>3000</v>
      </c>
      <c r="M2942" s="684"/>
      <c r="N2942" s="758">
        <v>2</v>
      </c>
      <c r="O2942" s="991">
        <v>2</v>
      </c>
      <c r="P2942" s="991">
        <f t="shared" si="284"/>
        <v>0</v>
      </c>
      <c r="Q2942" s="759">
        <f>3.14156295*(F2942/2)^2*L2942*0.00000785*N2942</f>
        <v>1.3317085345049997</v>
      </c>
      <c r="R2942" s="873">
        <v>990</v>
      </c>
      <c r="S2942" s="760">
        <f>Q2942*R2942</f>
        <v>1318.3914491599496</v>
      </c>
      <c r="T2942" s="828"/>
      <c r="U2942" s="960"/>
      <c r="W2942" s="686"/>
    </row>
    <row r="2943" spans="1:23" ht="21" customHeight="1">
      <c r="B2943" s="686" t="s">
        <v>892</v>
      </c>
      <c r="C2943" s="825"/>
      <c r="D2943" s="826" t="s">
        <v>892</v>
      </c>
      <c r="E2943" s="827" t="s">
        <v>804</v>
      </c>
      <c r="F2943" s="681" t="s">
        <v>1535</v>
      </c>
      <c r="G2943" s="682"/>
      <c r="H2943" s="682"/>
      <c r="I2943" s="682"/>
      <c r="J2943" s="682" t="s">
        <v>1531</v>
      </c>
      <c r="K2943" s="682"/>
      <c r="L2943" s="683"/>
      <c r="M2943" s="684"/>
      <c r="N2943" s="758">
        <v>10</v>
      </c>
      <c r="O2943" s="991">
        <v>10</v>
      </c>
      <c r="P2943" s="991">
        <f t="shared" ref="P2943:P3002" si="291">N2943-O2943</f>
        <v>0</v>
      </c>
      <c r="Q2943" s="762"/>
      <c r="R2943" s="873">
        <v>85</v>
      </c>
      <c r="S2943" s="760">
        <f t="shared" ref="S2943:S2956" si="292">N2943*R2943</f>
        <v>850</v>
      </c>
      <c r="T2943" s="828"/>
      <c r="U2943" s="960"/>
      <c r="W2943" s="686"/>
    </row>
    <row r="2944" spans="1:23" ht="21" customHeight="1">
      <c r="B2944" s="686" t="s">
        <v>1607</v>
      </c>
      <c r="C2944" s="825"/>
      <c r="D2944" s="826" t="s">
        <v>1607</v>
      </c>
      <c r="E2944" s="827" t="s">
        <v>795</v>
      </c>
      <c r="F2944" s="681">
        <v>1.2</v>
      </c>
      <c r="G2944" s="682"/>
      <c r="H2944" s="682">
        <v>980</v>
      </c>
      <c r="I2944" s="682"/>
      <c r="J2944" s="682"/>
      <c r="K2944" s="682"/>
      <c r="L2944" s="683">
        <v>550</v>
      </c>
      <c r="M2944" s="684" t="s">
        <v>228</v>
      </c>
      <c r="N2944" s="758">
        <v>1</v>
      </c>
      <c r="O2944" s="991">
        <v>1</v>
      </c>
      <c r="P2944" s="991">
        <f t="shared" si="291"/>
        <v>0</v>
      </c>
      <c r="Q2944" s="762"/>
      <c r="R2944" s="873">
        <v>23270</v>
      </c>
      <c r="S2944" s="760">
        <f t="shared" si="292"/>
        <v>23270</v>
      </c>
      <c r="T2944" s="828"/>
      <c r="U2944" s="960"/>
      <c r="W2944" s="686"/>
    </row>
    <row r="2945" spans="1:23" ht="21" customHeight="1">
      <c r="B2945" s="686" t="s">
        <v>1607</v>
      </c>
      <c r="C2945" s="825"/>
      <c r="D2945" s="826" t="s">
        <v>1607</v>
      </c>
      <c r="E2945" s="827" t="s">
        <v>804</v>
      </c>
      <c r="F2945" s="681" t="s">
        <v>1535</v>
      </c>
      <c r="G2945" s="682"/>
      <c r="H2945" s="682"/>
      <c r="I2945" s="682"/>
      <c r="J2945" s="682" t="s">
        <v>1531</v>
      </c>
      <c r="K2945" s="682"/>
      <c r="L2945" s="683"/>
      <c r="M2945" s="684"/>
      <c r="N2945" s="758">
        <v>2</v>
      </c>
      <c r="O2945" s="991">
        <v>2</v>
      </c>
      <c r="P2945" s="991">
        <f t="shared" si="291"/>
        <v>0</v>
      </c>
      <c r="Q2945" s="762"/>
      <c r="R2945" s="873">
        <v>85</v>
      </c>
      <c r="S2945" s="760">
        <f t="shared" si="292"/>
        <v>170</v>
      </c>
      <c r="T2945" s="828"/>
      <c r="U2945" s="960"/>
      <c r="W2945" s="686"/>
    </row>
    <row r="2946" spans="1:23" ht="21" customHeight="1">
      <c r="B2946" s="686" t="s">
        <v>1607</v>
      </c>
      <c r="C2946" s="825"/>
      <c r="D2946" s="826" t="s">
        <v>1607</v>
      </c>
      <c r="E2946" s="827" t="s">
        <v>795</v>
      </c>
      <c r="F2946" s="681">
        <v>3</v>
      </c>
      <c r="G2946" s="682"/>
      <c r="H2946" s="682">
        <v>1400</v>
      </c>
      <c r="I2946" s="682"/>
      <c r="J2946" s="682"/>
      <c r="K2946" s="682"/>
      <c r="L2946" s="683">
        <v>200</v>
      </c>
      <c r="M2946" s="684"/>
      <c r="N2946" s="758">
        <v>1</v>
      </c>
      <c r="O2946" s="991">
        <v>1</v>
      </c>
      <c r="P2946" s="991">
        <f t="shared" si="291"/>
        <v>0</v>
      </c>
      <c r="Q2946" s="762"/>
      <c r="R2946" s="873">
        <v>7857</v>
      </c>
      <c r="S2946" s="760">
        <f t="shared" si="292"/>
        <v>7857</v>
      </c>
      <c r="T2946" s="828"/>
      <c r="U2946" s="960"/>
      <c r="W2946" s="686"/>
    </row>
    <row r="2947" spans="1:23" ht="21" customHeight="1">
      <c r="B2947" s="686" t="s">
        <v>1607</v>
      </c>
      <c r="C2947" s="825"/>
      <c r="D2947" s="826" t="s">
        <v>1607</v>
      </c>
      <c r="E2947" s="827" t="s">
        <v>795</v>
      </c>
      <c r="F2947" s="681">
        <v>1.2</v>
      </c>
      <c r="G2947" s="682"/>
      <c r="H2947" s="682">
        <v>1300</v>
      </c>
      <c r="I2947" s="682"/>
      <c r="J2947" s="682"/>
      <c r="K2947" s="682"/>
      <c r="L2947" s="683">
        <v>140</v>
      </c>
      <c r="M2947" s="684" t="s">
        <v>228</v>
      </c>
      <c r="N2947" s="758">
        <v>1</v>
      </c>
      <c r="O2947" s="991">
        <v>1</v>
      </c>
      <c r="P2947" s="991">
        <f t="shared" si="291"/>
        <v>0</v>
      </c>
      <c r="Q2947" s="762"/>
      <c r="R2947" s="873">
        <v>7857</v>
      </c>
      <c r="S2947" s="760">
        <f t="shared" si="292"/>
        <v>7857</v>
      </c>
      <c r="T2947" s="828"/>
      <c r="U2947" s="960"/>
      <c r="W2947" s="686"/>
    </row>
    <row r="2948" spans="1:23" ht="21" customHeight="1">
      <c r="B2948" s="686" t="s">
        <v>1607</v>
      </c>
      <c r="C2948" s="825"/>
      <c r="D2948" s="826" t="s">
        <v>1607</v>
      </c>
      <c r="E2948" s="827" t="s">
        <v>795</v>
      </c>
      <c r="F2948" s="681">
        <v>6</v>
      </c>
      <c r="G2948" s="682"/>
      <c r="H2948" s="682">
        <v>60</v>
      </c>
      <c r="I2948" s="682"/>
      <c r="J2948" s="682"/>
      <c r="K2948" s="682"/>
      <c r="L2948" s="683">
        <v>230</v>
      </c>
      <c r="M2948" s="684"/>
      <c r="N2948" s="758">
        <v>1</v>
      </c>
      <c r="O2948" s="991">
        <v>1</v>
      </c>
      <c r="P2948" s="991">
        <f t="shared" si="291"/>
        <v>0</v>
      </c>
      <c r="Q2948" s="762"/>
      <c r="R2948" s="873">
        <v>775</v>
      </c>
      <c r="S2948" s="760">
        <f t="shared" si="292"/>
        <v>775</v>
      </c>
      <c r="T2948" s="828"/>
      <c r="U2948" s="960"/>
      <c r="W2948" s="686"/>
    </row>
    <row r="2949" spans="1:23" ht="21" customHeight="1">
      <c r="B2949" s="686" t="s">
        <v>1607</v>
      </c>
      <c r="C2949" s="825"/>
      <c r="D2949" s="826" t="s">
        <v>1607</v>
      </c>
      <c r="E2949" s="827" t="s">
        <v>804</v>
      </c>
      <c r="F2949" s="681" t="s">
        <v>1535</v>
      </c>
      <c r="G2949" s="682"/>
      <c r="H2949" s="682"/>
      <c r="I2949" s="682"/>
      <c r="J2949" s="682" t="s">
        <v>1531</v>
      </c>
      <c r="K2949" s="682"/>
      <c r="L2949" s="683"/>
      <c r="M2949" s="684"/>
      <c r="N2949" s="758">
        <v>4</v>
      </c>
      <c r="O2949" s="991">
        <v>4</v>
      </c>
      <c r="P2949" s="991">
        <f t="shared" si="291"/>
        <v>0</v>
      </c>
      <c r="Q2949" s="762"/>
      <c r="R2949" s="873">
        <v>85</v>
      </c>
      <c r="S2949" s="760">
        <f t="shared" si="292"/>
        <v>340</v>
      </c>
      <c r="T2949" s="828"/>
      <c r="U2949" s="960"/>
      <c r="W2949" s="686"/>
    </row>
    <row r="2950" spans="1:23" ht="21" customHeight="1">
      <c r="B2950" s="686" t="s">
        <v>1608</v>
      </c>
      <c r="C2950" s="825"/>
      <c r="D2950" s="826" t="s">
        <v>1608</v>
      </c>
      <c r="E2950" s="827" t="s">
        <v>795</v>
      </c>
      <c r="F2950" s="681">
        <v>1.2</v>
      </c>
      <c r="G2950" s="682"/>
      <c r="H2950" s="682">
        <v>1170</v>
      </c>
      <c r="I2950" s="682"/>
      <c r="J2950" s="682"/>
      <c r="K2950" s="682"/>
      <c r="L2950" s="683">
        <v>970</v>
      </c>
      <c r="M2950" s="684" t="s">
        <v>228</v>
      </c>
      <c r="N2950" s="758">
        <v>1</v>
      </c>
      <c r="O2950" s="991">
        <v>1</v>
      </c>
      <c r="P2950" s="991">
        <f t="shared" si="291"/>
        <v>0</v>
      </c>
      <c r="Q2950" s="762"/>
      <c r="R2950" s="873">
        <v>48997</v>
      </c>
      <c r="S2950" s="760">
        <f t="shared" si="292"/>
        <v>48997</v>
      </c>
      <c r="T2950" s="828"/>
      <c r="U2950" s="960"/>
      <c r="W2950" s="686"/>
    </row>
    <row r="2951" spans="1:23" ht="21" customHeight="1">
      <c r="B2951" s="686" t="s">
        <v>1608</v>
      </c>
      <c r="C2951" s="825"/>
      <c r="D2951" s="826" t="s">
        <v>1608</v>
      </c>
      <c r="E2951" s="827" t="s">
        <v>795</v>
      </c>
      <c r="F2951" s="681">
        <v>3</v>
      </c>
      <c r="G2951" s="682"/>
      <c r="H2951" s="682">
        <v>1320</v>
      </c>
      <c r="I2951" s="682"/>
      <c r="J2951" s="682"/>
      <c r="K2951" s="682"/>
      <c r="L2951" s="683">
        <v>200</v>
      </c>
      <c r="M2951" s="684"/>
      <c r="N2951" s="758">
        <v>1</v>
      </c>
      <c r="O2951" s="991">
        <v>1</v>
      </c>
      <c r="P2951" s="991">
        <f t="shared" si="291"/>
        <v>0</v>
      </c>
      <c r="Q2951" s="762"/>
      <c r="R2951" s="873">
        <v>7408</v>
      </c>
      <c r="S2951" s="760">
        <f t="shared" si="292"/>
        <v>7408</v>
      </c>
      <c r="T2951" s="828"/>
      <c r="U2951" s="960"/>
      <c r="W2951" s="686"/>
    </row>
    <row r="2952" spans="1:23" ht="21" customHeight="1">
      <c r="B2952" s="686" t="s">
        <v>1608</v>
      </c>
      <c r="C2952" s="825"/>
      <c r="D2952" s="826" t="s">
        <v>1608</v>
      </c>
      <c r="E2952" s="827" t="s">
        <v>795</v>
      </c>
      <c r="F2952" s="681">
        <v>1.2</v>
      </c>
      <c r="G2952" s="682"/>
      <c r="H2952" s="682">
        <v>1300</v>
      </c>
      <c r="I2952" s="682"/>
      <c r="J2952" s="682"/>
      <c r="K2952" s="682"/>
      <c r="L2952" s="683">
        <v>140</v>
      </c>
      <c r="M2952" s="684" t="s">
        <v>228</v>
      </c>
      <c r="N2952" s="758">
        <v>1</v>
      </c>
      <c r="O2952" s="991">
        <v>1</v>
      </c>
      <c r="P2952" s="991">
        <f t="shared" si="291"/>
        <v>0</v>
      </c>
      <c r="Q2952" s="762"/>
      <c r="R2952" s="873">
        <v>7857</v>
      </c>
      <c r="S2952" s="760">
        <f t="shared" si="292"/>
        <v>7857</v>
      </c>
      <c r="T2952" s="828"/>
      <c r="U2952" s="960"/>
      <c r="W2952" s="686"/>
    </row>
    <row r="2953" spans="1:23" ht="21" customHeight="1">
      <c r="B2953" s="686" t="s">
        <v>1608</v>
      </c>
      <c r="C2953" s="825"/>
      <c r="D2953" s="826" t="s">
        <v>1608</v>
      </c>
      <c r="E2953" s="827" t="s">
        <v>795</v>
      </c>
      <c r="F2953" s="681">
        <v>3</v>
      </c>
      <c r="G2953" s="682"/>
      <c r="H2953" s="682">
        <v>860</v>
      </c>
      <c r="I2953" s="682"/>
      <c r="J2953" s="682"/>
      <c r="K2953" s="682"/>
      <c r="L2953" s="683">
        <v>200</v>
      </c>
      <c r="M2953" s="684"/>
      <c r="N2953" s="758">
        <v>1</v>
      </c>
      <c r="O2953" s="991">
        <v>1</v>
      </c>
      <c r="P2953" s="991">
        <f t="shared" si="291"/>
        <v>0</v>
      </c>
      <c r="Q2953" s="762"/>
      <c r="R2953" s="873">
        <v>4827</v>
      </c>
      <c r="S2953" s="760">
        <f t="shared" si="292"/>
        <v>4827</v>
      </c>
      <c r="T2953" s="828"/>
      <c r="U2953" s="960"/>
      <c r="W2953" s="686"/>
    </row>
    <row r="2954" spans="1:23" ht="21" customHeight="1">
      <c r="B2954" s="686" t="s">
        <v>1608</v>
      </c>
      <c r="C2954" s="825"/>
      <c r="D2954" s="826" t="s">
        <v>1608</v>
      </c>
      <c r="E2954" s="827" t="s">
        <v>795</v>
      </c>
      <c r="F2954" s="681">
        <v>1.2</v>
      </c>
      <c r="G2954" s="682"/>
      <c r="H2954" s="682">
        <v>860</v>
      </c>
      <c r="I2954" s="682"/>
      <c r="J2954" s="682"/>
      <c r="K2954" s="682"/>
      <c r="L2954" s="683">
        <v>140</v>
      </c>
      <c r="M2954" s="684" t="s">
        <v>228</v>
      </c>
      <c r="N2954" s="758">
        <v>1</v>
      </c>
      <c r="O2954" s="991">
        <v>1</v>
      </c>
      <c r="P2954" s="991">
        <f t="shared" si="291"/>
        <v>0</v>
      </c>
      <c r="Q2954" s="762"/>
      <c r="R2954" s="873">
        <v>5198</v>
      </c>
      <c r="S2954" s="760">
        <f t="shared" si="292"/>
        <v>5198</v>
      </c>
      <c r="T2954" s="828"/>
      <c r="U2954" s="960"/>
      <c r="W2954" s="686"/>
    </row>
    <row r="2955" spans="1:23" ht="21" customHeight="1">
      <c r="B2955" s="686" t="s">
        <v>1608</v>
      </c>
      <c r="C2955" s="825"/>
      <c r="D2955" s="826" t="s">
        <v>1608</v>
      </c>
      <c r="E2955" s="827" t="s">
        <v>795</v>
      </c>
      <c r="F2955" s="681">
        <v>6</v>
      </c>
      <c r="G2955" s="682"/>
      <c r="H2955" s="682">
        <v>60</v>
      </c>
      <c r="I2955" s="682"/>
      <c r="J2955" s="682"/>
      <c r="K2955" s="682"/>
      <c r="L2955" s="683">
        <v>230</v>
      </c>
      <c r="M2955" s="684"/>
      <c r="N2955" s="758">
        <v>1</v>
      </c>
      <c r="O2955" s="991">
        <v>1</v>
      </c>
      <c r="P2955" s="991">
        <f t="shared" si="291"/>
        <v>0</v>
      </c>
      <c r="Q2955" s="762"/>
      <c r="R2955" s="873">
        <v>775</v>
      </c>
      <c r="S2955" s="760">
        <f t="shared" si="292"/>
        <v>775</v>
      </c>
      <c r="T2955" s="828"/>
      <c r="U2955" s="960"/>
      <c r="W2955" s="686"/>
    </row>
    <row r="2956" spans="1:23" ht="21" customHeight="1">
      <c r="B2956" s="686" t="s">
        <v>1608</v>
      </c>
      <c r="C2956" s="825"/>
      <c r="D2956" s="826" t="s">
        <v>1608</v>
      </c>
      <c r="E2956" s="827" t="s">
        <v>804</v>
      </c>
      <c r="F2956" s="681" t="s">
        <v>1535</v>
      </c>
      <c r="G2956" s="682"/>
      <c r="H2956" s="682"/>
      <c r="I2956" s="682"/>
      <c r="J2956" s="682" t="s">
        <v>1531</v>
      </c>
      <c r="K2956" s="682"/>
      <c r="L2956" s="683"/>
      <c r="M2956" s="684"/>
      <c r="N2956" s="758">
        <v>4</v>
      </c>
      <c r="O2956" s="991">
        <v>4</v>
      </c>
      <c r="P2956" s="991">
        <f t="shared" si="291"/>
        <v>0</v>
      </c>
      <c r="Q2956" s="762"/>
      <c r="R2956" s="873">
        <v>85</v>
      </c>
      <c r="S2956" s="760">
        <f t="shared" si="292"/>
        <v>340</v>
      </c>
      <c r="T2956" s="828"/>
      <c r="U2956" s="960"/>
      <c r="W2956" s="686"/>
    </row>
    <row r="2957" spans="1:23" ht="21" customHeight="1">
      <c r="A2957" s="686" t="s">
        <v>1426</v>
      </c>
      <c r="B2957" s="686" t="s">
        <v>1609</v>
      </c>
      <c r="C2957" s="825"/>
      <c r="D2957" s="826" t="s">
        <v>1609</v>
      </c>
      <c r="E2957" s="827" t="s">
        <v>795</v>
      </c>
      <c r="F2957" s="681">
        <v>1.2</v>
      </c>
      <c r="G2957" s="682"/>
      <c r="H2957" s="682">
        <v>660</v>
      </c>
      <c r="I2957" s="682"/>
      <c r="J2957" s="682"/>
      <c r="K2957" s="682"/>
      <c r="L2957" s="683">
        <v>180</v>
      </c>
      <c r="M2957" s="684" t="s">
        <v>228</v>
      </c>
      <c r="N2957" s="758">
        <v>6</v>
      </c>
      <c r="O2957" s="991">
        <v>6</v>
      </c>
      <c r="P2957" s="991">
        <f t="shared" si="291"/>
        <v>0</v>
      </c>
      <c r="Q2957" s="759">
        <f>F2957*H2957*L2957*0.00000785*N2957</f>
        <v>6.7145759999999992</v>
      </c>
      <c r="R2957" s="873">
        <v>1190</v>
      </c>
      <c r="S2957" s="760">
        <f>Q2957*R2957</f>
        <v>7990.3454399999991</v>
      </c>
      <c r="T2957" s="828"/>
      <c r="U2957" s="960"/>
      <c r="W2957" s="686"/>
    </row>
    <row r="2958" spans="1:23" ht="21" customHeight="1">
      <c r="B2958" s="686" t="s">
        <v>1609</v>
      </c>
      <c r="C2958" s="825"/>
      <c r="D2958" s="826" t="s">
        <v>1609</v>
      </c>
      <c r="E2958" s="827" t="s">
        <v>804</v>
      </c>
      <c r="F2958" s="681" t="s">
        <v>1535</v>
      </c>
      <c r="G2958" s="682"/>
      <c r="H2958" s="682"/>
      <c r="I2958" s="682"/>
      <c r="J2958" s="682" t="s">
        <v>1531</v>
      </c>
      <c r="K2958" s="682"/>
      <c r="L2958" s="683"/>
      <c r="M2958" s="684"/>
      <c r="N2958" s="758">
        <v>12</v>
      </c>
      <c r="O2958" s="991">
        <v>12</v>
      </c>
      <c r="P2958" s="991">
        <f t="shared" si="291"/>
        <v>0</v>
      </c>
      <c r="Q2958" s="762"/>
      <c r="R2958" s="873">
        <v>85</v>
      </c>
      <c r="S2958" s="760">
        <f>N2958*R2958</f>
        <v>1020</v>
      </c>
      <c r="T2958" s="828"/>
      <c r="U2958" s="960"/>
      <c r="W2958" s="686"/>
    </row>
    <row r="2959" spans="1:23" ht="21" customHeight="1">
      <c r="A2959" s="686" t="s">
        <v>1426</v>
      </c>
      <c r="B2959" s="686" t="s">
        <v>1610</v>
      </c>
      <c r="C2959" s="825"/>
      <c r="D2959" s="826" t="s">
        <v>1610</v>
      </c>
      <c r="E2959" s="827" t="s">
        <v>795</v>
      </c>
      <c r="F2959" s="681">
        <v>1.2</v>
      </c>
      <c r="G2959" s="682"/>
      <c r="H2959" s="682">
        <v>820</v>
      </c>
      <c r="I2959" s="682"/>
      <c r="J2959" s="682"/>
      <c r="K2959" s="682"/>
      <c r="L2959" s="683">
        <v>280</v>
      </c>
      <c r="M2959" s="684" t="s">
        <v>228</v>
      </c>
      <c r="N2959" s="758">
        <v>6</v>
      </c>
      <c r="O2959" s="991">
        <v>6</v>
      </c>
      <c r="P2959" s="991">
        <f t="shared" si="291"/>
        <v>0</v>
      </c>
      <c r="Q2959" s="759">
        <f>F2959*H2959*L2959*0.00000785*N2959</f>
        <v>12.976991999999999</v>
      </c>
      <c r="R2959" s="873">
        <v>1190</v>
      </c>
      <c r="S2959" s="760">
        <f>Q2959*R2959</f>
        <v>15442.62048</v>
      </c>
      <c r="T2959" s="828"/>
      <c r="U2959" s="960"/>
      <c r="W2959" s="686"/>
    </row>
    <row r="2960" spans="1:23" ht="21" customHeight="1">
      <c r="A2960" s="686" t="s">
        <v>1432</v>
      </c>
      <c r="B2960" s="686" t="s">
        <v>1611</v>
      </c>
      <c r="C2960" s="825"/>
      <c r="D2960" s="826" t="s">
        <v>1611</v>
      </c>
      <c r="E2960" s="827" t="s">
        <v>795</v>
      </c>
      <c r="F2960" s="681">
        <v>1.2</v>
      </c>
      <c r="G2960" s="682"/>
      <c r="H2960" s="682">
        <v>970</v>
      </c>
      <c r="I2960" s="682"/>
      <c r="J2960" s="682"/>
      <c r="K2960" s="682"/>
      <c r="L2960" s="683">
        <v>630</v>
      </c>
      <c r="M2960" s="684" t="s">
        <v>228</v>
      </c>
      <c r="N2960" s="758">
        <v>2</v>
      </c>
      <c r="O2960" s="991">
        <v>2</v>
      </c>
      <c r="P2960" s="991">
        <f t="shared" si="291"/>
        <v>0</v>
      </c>
      <c r="Q2960" s="759">
        <f>F2960*H2960*L2960*0.00000785*N2960</f>
        <v>11.513123999999999</v>
      </c>
      <c r="R2960" s="873">
        <v>3050</v>
      </c>
      <c r="S2960" s="760">
        <f>Q2960*R2960</f>
        <v>35115.028200000001</v>
      </c>
      <c r="T2960" s="828"/>
      <c r="U2960" s="960"/>
      <c r="W2960" s="686"/>
    </row>
    <row r="2961" spans="1:23" ht="21" customHeight="1">
      <c r="A2961" s="686" t="s">
        <v>1362</v>
      </c>
      <c r="B2961" s="686" t="s">
        <v>1612</v>
      </c>
      <c r="C2961" s="825"/>
      <c r="D2961" s="826" t="s">
        <v>1612</v>
      </c>
      <c r="E2961" s="827" t="s">
        <v>795</v>
      </c>
      <c r="F2961" s="681">
        <v>1.2</v>
      </c>
      <c r="G2961" s="682"/>
      <c r="H2961" s="682">
        <v>1575</v>
      </c>
      <c r="I2961" s="682"/>
      <c r="J2961" s="682"/>
      <c r="K2961" s="682"/>
      <c r="L2961" s="683">
        <v>360</v>
      </c>
      <c r="M2961" s="684" t="s">
        <v>228</v>
      </c>
      <c r="N2961" s="758">
        <v>2</v>
      </c>
      <c r="O2961" s="991">
        <v>2</v>
      </c>
      <c r="P2961" s="991">
        <f t="shared" si="291"/>
        <v>0</v>
      </c>
      <c r="Q2961" s="759">
        <f>F2961*H2961*L2961*0.00000793*N2961</f>
        <v>10.791144000000001</v>
      </c>
      <c r="R2961" s="873">
        <v>4150</v>
      </c>
      <c r="S2961" s="760">
        <f>Q2961*R2961</f>
        <v>44783.247600000002</v>
      </c>
      <c r="T2961" s="828"/>
      <c r="U2961" s="960"/>
      <c r="W2961" s="686"/>
    </row>
    <row r="2962" spans="1:23" ht="21" customHeight="1">
      <c r="B2962" s="686" t="s">
        <v>1612</v>
      </c>
      <c r="C2962" s="825"/>
      <c r="D2962" s="826" t="s">
        <v>1612</v>
      </c>
      <c r="E2962" s="827" t="s">
        <v>804</v>
      </c>
      <c r="F2962" s="681" t="s">
        <v>1535</v>
      </c>
      <c r="G2962" s="682"/>
      <c r="H2962" s="682"/>
      <c r="I2962" s="682"/>
      <c r="J2962" s="682" t="s">
        <v>1531</v>
      </c>
      <c r="K2962" s="682"/>
      <c r="L2962" s="683"/>
      <c r="M2962" s="684"/>
      <c r="N2962" s="758">
        <v>12</v>
      </c>
      <c r="O2962" s="991">
        <v>12</v>
      </c>
      <c r="P2962" s="991">
        <f t="shared" si="291"/>
        <v>0</v>
      </c>
      <c r="Q2962" s="762"/>
      <c r="R2962" s="873">
        <v>85</v>
      </c>
      <c r="S2962" s="760">
        <f>N2962*R2962</f>
        <v>1020</v>
      </c>
      <c r="T2962" s="828"/>
      <c r="U2962" s="960"/>
      <c r="W2962" s="686"/>
    </row>
    <row r="2963" spans="1:23" ht="21" customHeight="1">
      <c r="A2963" s="686" t="s">
        <v>1432</v>
      </c>
      <c r="B2963" s="686" t="s">
        <v>1613</v>
      </c>
      <c r="C2963" s="825"/>
      <c r="D2963" s="826" t="s">
        <v>1613</v>
      </c>
      <c r="E2963" s="827" t="s">
        <v>795</v>
      </c>
      <c r="F2963" s="681">
        <v>1.2</v>
      </c>
      <c r="G2963" s="682"/>
      <c r="H2963" s="682">
        <v>850</v>
      </c>
      <c r="I2963" s="682"/>
      <c r="J2963" s="682"/>
      <c r="K2963" s="682"/>
      <c r="L2963" s="683">
        <v>1250</v>
      </c>
      <c r="M2963" s="684" t="s">
        <v>228</v>
      </c>
      <c r="N2963" s="758">
        <v>3</v>
      </c>
      <c r="O2963" s="991">
        <v>3</v>
      </c>
      <c r="P2963" s="991">
        <f t="shared" si="291"/>
        <v>0</v>
      </c>
      <c r="Q2963" s="759">
        <f>F2963*H2963*L2963*0.00000785*N2963</f>
        <v>30.026249999999997</v>
      </c>
      <c r="R2963" s="873">
        <v>3050</v>
      </c>
      <c r="S2963" s="760">
        <f>Q2963*R2963</f>
        <v>91580.062499999985</v>
      </c>
      <c r="T2963" s="828"/>
      <c r="U2963" s="960"/>
      <c r="W2963" s="686"/>
    </row>
    <row r="2964" spans="1:23" ht="21" customHeight="1">
      <c r="A2964" s="686" t="s">
        <v>1255</v>
      </c>
      <c r="B2964" s="686" t="s">
        <v>1613</v>
      </c>
      <c r="C2964" s="825"/>
      <c r="D2964" s="826" t="s">
        <v>1613</v>
      </c>
      <c r="E2964" s="827" t="s">
        <v>795</v>
      </c>
      <c r="F2964" s="681">
        <v>3</v>
      </c>
      <c r="G2964" s="682"/>
      <c r="H2964" s="682">
        <v>240</v>
      </c>
      <c r="I2964" s="682"/>
      <c r="J2964" s="682"/>
      <c r="K2964" s="682"/>
      <c r="L2964" s="683">
        <v>70</v>
      </c>
      <c r="M2964" s="684" t="s">
        <v>228</v>
      </c>
      <c r="N2964" s="758">
        <f>N2963*2</f>
        <v>6</v>
      </c>
      <c r="O2964" s="991">
        <v>6</v>
      </c>
      <c r="P2964" s="991">
        <f t="shared" si="291"/>
        <v>0</v>
      </c>
      <c r="Q2964" s="759">
        <f>F2964*H2964*L2964*0.00000793*N2964</f>
        <v>2.3980320000000002</v>
      </c>
      <c r="R2964" s="873">
        <v>4025</v>
      </c>
      <c r="S2964" s="760">
        <f>Q2964*R2964</f>
        <v>9652.0788000000011</v>
      </c>
      <c r="T2964" s="828"/>
      <c r="U2964" s="960"/>
      <c r="W2964" s="686"/>
    </row>
    <row r="2965" spans="1:23" ht="21" customHeight="1">
      <c r="A2965" s="686" t="s">
        <v>1255</v>
      </c>
      <c r="B2965" s="686" t="s">
        <v>1613</v>
      </c>
      <c r="C2965" s="825"/>
      <c r="D2965" s="826" t="s">
        <v>1613</v>
      </c>
      <c r="E2965" s="827" t="s">
        <v>795</v>
      </c>
      <c r="F2965" s="681">
        <v>3</v>
      </c>
      <c r="G2965" s="682"/>
      <c r="H2965" s="682">
        <v>210</v>
      </c>
      <c r="I2965" s="682"/>
      <c r="J2965" s="682"/>
      <c r="K2965" s="682"/>
      <c r="L2965" s="683">
        <v>60</v>
      </c>
      <c r="M2965" s="684" t="s">
        <v>228</v>
      </c>
      <c r="N2965" s="758">
        <v>3</v>
      </c>
      <c r="O2965" s="991">
        <v>3</v>
      </c>
      <c r="P2965" s="991">
        <f t="shared" si="291"/>
        <v>0</v>
      </c>
      <c r="Q2965" s="759">
        <f>F2965*H2965*L2965*0.00000793*N2965</f>
        <v>0.89926200000000001</v>
      </c>
      <c r="R2965" s="873">
        <v>4025</v>
      </c>
      <c r="S2965" s="760">
        <f>Q2965*R2965</f>
        <v>3619.5295500000002</v>
      </c>
      <c r="T2965" s="828"/>
      <c r="U2965" s="960"/>
      <c r="W2965" s="686"/>
    </row>
    <row r="2966" spans="1:23" ht="21" customHeight="1">
      <c r="B2966" s="686" t="s">
        <v>1613</v>
      </c>
      <c r="C2966" s="825"/>
      <c r="D2966" s="826" t="s">
        <v>1613</v>
      </c>
      <c r="E2966" s="827" t="s">
        <v>804</v>
      </c>
      <c r="F2966" s="681" t="s">
        <v>1574</v>
      </c>
      <c r="G2966" s="682"/>
      <c r="H2966" s="682" t="s">
        <v>1575</v>
      </c>
      <c r="I2966" s="682"/>
      <c r="J2966" s="682"/>
      <c r="K2966" s="682"/>
      <c r="L2966" s="683"/>
      <c r="M2966" s="684"/>
      <c r="N2966" s="758">
        <v>9</v>
      </c>
      <c r="O2966" s="991">
        <v>9</v>
      </c>
      <c r="P2966" s="991">
        <f t="shared" si="291"/>
        <v>0</v>
      </c>
      <c r="Q2966" s="762"/>
      <c r="R2966" s="873">
        <v>57</v>
      </c>
      <c r="S2966" s="760">
        <f>N2966*R2966</f>
        <v>513</v>
      </c>
      <c r="T2966" s="828"/>
      <c r="U2966" s="960"/>
      <c r="W2966" s="686"/>
    </row>
    <row r="2967" spans="1:23" ht="21" customHeight="1">
      <c r="A2967" s="686" t="s">
        <v>1329</v>
      </c>
      <c r="B2967" s="686" t="s">
        <v>1614</v>
      </c>
      <c r="C2967" s="825"/>
      <c r="D2967" s="826" t="s">
        <v>1614</v>
      </c>
      <c r="E2967" s="827" t="s">
        <v>770</v>
      </c>
      <c r="F2967" s="681">
        <v>3</v>
      </c>
      <c r="G2967" s="682"/>
      <c r="H2967" s="682">
        <v>30</v>
      </c>
      <c r="I2967" s="682"/>
      <c r="J2967" s="682"/>
      <c r="K2967" s="682"/>
      <c r="L2967" s="683">
        <v>2990</v>
      </c>
      <c r="M2967" s="684"/>
      <c r="N2967" s="758">
        <v>4</v>
      </c>
      <c r="O2967" s="991">
        <v>4</v>
      </c>
      <c r="P2967" s="991">
        <f t="shared" si="291"/>
        <v>0</v>
      </c>
      <c r="Q2967" s="759">
        <f>L2967/1000*N2967*T2967</f>
        <v>16.265600000000003</v>
      </c>
      <c r="R2967" s="873">
        <v>1040</v>
      </c>
      <c r="S2967" s="760">
        <f>Q2967*R2967</f>
        <v>16916.224000000002</v>
      </c>
      <c r="T2967" s="829">
        <v>1.36</v>
      </c>
      <c r="U2967" s="960"/>
      <c r="W2967" s="686"/>
    </row>
    <row r="2968" spans="1:23" ht="21" customHeight="1">
      <c r="A2968" s="686" t="s">
        <v>1431</v>
      </c>
      <c r="B2968" s="686" t="s">
        <v>1614</v>
      </c>
      <c r="C2968" s="825"/>
      <c r="D2968" s="826" t="s">
        <v>1614</v>
      </c>
      <c r="E2968" s="827" t="s">
        <v>1615</v>
      </c>
      <c r="F2968" s="681">
        <v>2.2999999999999998</v>
      </c>
      <c r="G2968" s="682"/>
      <c r="H2968" s="682">
        <v>270</v>
      </c>
      <c r="I2968" s="682"/>
      <c r="J2968" s="682"/>
      <c r="K2968" s="682"/>
      <c r="L2968" s="683">
        <v>1170</v>
      </c>
      <c r="M2968" s="684"/>
      <c r="N2968" s="758">
        <v>4</v>
      </c>
      <c r="O2968" s="991">
        <v>4</v>
      </c>
      <c r="P2968" s="991">
        <f t="shared" si="291"/>
        <v>0</v>
      </c>
      <c r="Q2968" s="759">
        <f>(H2968/1000)*(L2968/1000)*T2968*N2968</f>
        <v>5.1807599999999994</v>
      </c>
      <c r="R2968" s="873">
        <v>28230</v>
      </c>
      <c r="S2968" s="760">
        <f>Q2968*R2968</f>
        <v>146252.85479999997</v>
      </c>
      <c r="T2968" s="799">
        <v>4.0999999999999996</v>
      </c>
      <c r="U2968" s="960"/>
      <c r="W2968" s="686"/>
    </row>
    <row r="2969" spans="1:23" ht="21" customHeight="1">
      <c r="A2969" s="686" t="s">
        <v>1374</v>
      </c>
      <c r="B2969" s="686" t="s">
        <v>1614</v>
      </c>
      <c r="C2969" s="825"/>
      <c r="D2969" s="826" t="s">
        <v>1614</v>
      </c>
      <c r="E2969" s="827" t="s">
        <v>770</v>
      </c>
      <c r="F2969" s="681">
        <v>6</v>
      </c>
      <c r="G2969" s="682"/>
      <c r="H2969" s="682">
        <v>65</v>
      </c>
      <c r="I2969" s="682"/>
      <c r="J2969" s="682"/>
      <c r="K2969" s="682"/>
      <c r="L2969" s="683">
        <v>2680</v>
      </c>
      <c r="M2969" s="684"/>
      <c r="N2969" s="758">
        <v>4</v>
      </c>
      <c r="O2969" s="991">
        <v>4</v>
      </c>
      <c r="P2969" s="991">
        <f t="shared" si="291"/>
        <v>0</v>
      </c>
      <c r="Q2969" s="759">
        <f>L2969/1000*N2969*T2969</f>
        <v>63.355200000000004</v>
      </c>
      <c r="R2969" s="873">
        <v>1040</v>
      </c>
      <c r="S2969" s="760">
        <f>Q2969*R2969</f>
        <v>65889.40800000001</v>
      </c>
      <c r="T2969" s="829">
        <v>5.91</v>
      </c>
      <c r="U2969" s="960"/>
      <c r="W2969" s="686"/>
    </row>
    <row r="2970" spans="1:23" ht="21" customHeight="1">
      <c r="B2970" s="686" t="s">
        <v>1614</v>
      </c>
      <c r="C2970" s="825"/>
      <c r="D2970" s="826" t="s">
        <v>1614</v>
      </c>
      <c r="E2970" s="827" t="s">
        <v>804</v>
      </c>
      <c r="F2970" s="681" t="s">
        <v>1576</v>
      </c>
      <c r="G2970" s="682"/>
      <c r="H2970" s="682" t="s">
        <v>1530</v>
      </c>
      <c r="I2970" s="682"/>
      <c r="J2970" s="682"/>
      <c r="K2970" s="682"/>
      <c r="L2970" s="683"/>
      <c r="M2970" s="684"/>
      <c r="N2970" s="758">
        <v>8</v>
      </c>
      <c r="O2970" s="991">
        <v>8</v>
      </c>
      <c r="P2970" s="991">
        <f t="shared" si="291"/>
        <v>0</v>
      </c>
      <c r="Q2970" s="762"/>
      <c r="R2970" s="873">
        <v>207</v>
      </c>
      <c r="S2970" s="760">
        <f>N2970*R2970</f>
        <v>1656</v>
      </c>
      <c r="T2970" s="828"/>
      <c r="U2970" s="960"/>
      <c r="W2970" s="686"/>
    </row>
    <row r="2971" spans="1:23" ht="21" customHeight="1">
      <c r="A2971" s="686" t="s">
        <v>1432</v>
      </c>
      <c r="B2971" s="686" t="s">
        <v>752</v>
      </c>
      <c r="C2971" s="825"/>
      <c r="D2971" s="826" t="s">
        <v>752</v>
      </c>
      <c r="E2971" s="827" t="s">
        <v>795</v>
      </c>
      <c r="F2971" s="681">
        <v>1.2</v>
      </c>
      <c r="G2971" s="682"/>
      <c r="H2971" s="682">
        <v>860</v>
      </c>
      <c r="I2971" s="682"/>
      <c r="J2971" s="682"/>
      <c r="K2971" s="682"/>
      <c r="L2971" s="683">
        <v>980</v>
      </c>
      <c r="M2971" s="684" t="s">
        <v>228</v>
      </c>
      <c r="N2971" s="758">
        <v>2</v>
      </c>
      <c r="O2971" s="991">
        <v>2</v>
      </c>
      <c r="P2971" s="991">
        <f t="shared" si="291"/>
        <v>0</v>
      </c>
      <c r="Q2971" s="759">
        <f>F2971*H2971*L2971*0.00000785*N2971</f>
        <v>15.878352</v>
      </c>
      <c r="R2971" s="873">
        <v>3050</v>
      </c>
      <c r="S2971" s="760">
        <f>Q2971*R2971</f>
        <v>48428.973599999998</v>
      </c>
      <c r="T2971" s="828"/>
      <c r="U2971" s="960"/>
      <c r="W2971" s="686"/>
    </row>
    <row r="2972" spans="1:23" ht="21" customHeight="1">
      <c r="B2972" s="686" t="s">
        <v>752</v>
      </c>
      <c r="C2972" s="825"/>
      <c r="D2972" s="826" t="s">
        <v>752</v>
      </c>
      <c r="E2972" s="827" t="s">
        <v>804</v>
      </c>
      <c r="F2972" s="681" t="s">
        <v>1535</v>
      </c>
      <c r="G2972" s="682"/>
      <c r="H2972" s="682"/>
      <c r="I2972" s="682"/>
      <c r="J2972" s="682" t="s">
        <v>1531</v>
      </c>
      <c r="K2972" s="682"/>
      <c r="L2972" s="683"/>
      <c r="M2972" s="684"/>
      <c r="N2972" s="758">
        <v>8</v>
      </c>
      <c r="O2972" s="991">
        <v>8</v>
      </c>
      <c r="P2972" s="991">
        <f t="shared" si="291"/>
        <v>0</v>
      </c>
      <c r="Q2972" s="762"/>
      <c r="R2972" s="873">
        <v>85</v>
      </c>
      <c r="S2972" s="760">
        <f>N2972*R2972</f>
        <v>680</v>
      </c>
      <c r="T2972" s="828"/>
      <c r="U2972" s="960"/>
      <c r="W2972" s="686"/>
    </row>
    <row r="2973" spans="1:23" ht="21" customHeight="1">
      <c r="A2973" s="686" t="s">
        <v>1432</v>
      </c>
      <c r="B2973" s="686" t="s">
        <v>753</v>
      </c>
      <c r="C2973" s="825"/>
      <c r="D2973" s="826" t="s">
        <v>753</v>
      </c>
      <c r="E2973" s="827" t="s">
        <v>795</v>
      </c>
      <c r="F2973" s="681">
        <v>1.2</v>
      </c>
      <c r="G2973" s="682"/>
      <c r="H2973" s="682">
        <v>870</v>
      </c>
      <c r="I2973" s="682"/>
      <c r="J2973" s="682"/>
      <c r="K2973" s="682"/>
      <c r="L2973" s="683">
        <v>630</v>
      </c>
      <c r="M2973" s="684" t="s">
        <v>228</v>
      </c>
      <c r="N2973" s="758">
        <v>2</v>
      </c>
      <c r="O2973" s="991">
        <v>2</v>
      </c>
      <c r="P2973" s="991">
        <f t="shared" si="291"/>
        <v>0</v>
      </c>
      <c r="Q2973" s="759">
        <f>F2973*H2973*L2973*0.00000785*N2973</f>
        <v>10.326203999999999</v>
      </c>
      <c r="R2973" s="873">
        <v>3050</v>
      </c>
      <c r="S2973" s="760">
        <f>Q2973*R2973</f>
        <v>31494.922199999997</v>
      </c>
      <c r="T2973" s="828"/>
      <c r="U2973" s="960"/>
      <c r="W2973" s="686"/>
    </row>
    <row r="2974" spans="1:23" ht="21" customHeight="1">
      <c r="A2974" s="686" t="s">
        <v>1449</v>
      </c>
      <c r="B2974" s="686" t="s">
        <v>753</v>
      </c>
      <c r="C2974" s="825"/>
      <c r="D2974" s="826" t="s">
        <v>753</v>
      </c>
      <c r="E2974" s="827" t="s">
        <v>804</v>
      </c>
      <c r="F2974" s="681" t="s">
        <v>1535</v>
      </c>
      <c r="G2974" s="682"/>
      <c r="H2974" s="682"/>
      <c r="I2974" s="682"/>
      <c r="J2974" s="682" t="s">
        <v>1531</v>
      </c>
      <c r="K2974" s="682"/>
      <c r="L2974" s="683"/>
      <c r="M2974" s="684"/>
      <c r="N2974" s="758">
        <v>8</v>
      </c>
      <c r="O2974" s="991">
        <v>8</v>
      </c>
      <c r="P2974" s="991">
        <f t="shared" si="291"/>
        <v>0</v>
      </c>
      <c r="Q2974" s="762"/>
      <c r="R2974" s="873">
        <v>85</v>
      </c>
      <c r="S2974" s="760">
        <f>N2974*R2974</f>
        <v>680</v>
      </c>
      <c r="T2974" s="828"/>
      <c r="U2974" s="960"/>
      <c r="W2974" s="686"/>
    </row>
    <row r="2975" spans="1:23" ht="21" customHeight="1">
      <c r="A2975" s="686" t="s">
        <v>1426</v>
      </c>
      <c r="B2975" s="686" t="s">
        <v>893</v>
      </c>
      <c r="C2975" s="825"/>
      <c r="D2975" s="826" t="s">
        <v>893</v>
      </c>
      <c r="E2975" s="827" t="s">
        <v>796</v>
      </c>
      <c r="F2975" s="681">
        <v>1.2</v>
      </c>
      <c r="G2975" s="682"/>
      <c r="H2975" s="682">
        <v>650</v>
      </c>
      <c r="I2975" s="682"/>
      <c r="J2975" s="682"/>
      <c r="K2975" s="682"/>
      <c r="L2975" s="683">
        <v>900</v>
      </c>
      <c r="M2975" s="684" t="s">
        <v>228</v>
      </c>
      <c r="N2975" s="758"/>
      <c r="O2975" s="991"/>
      <c r="P2975" s="991">
        <f t="shared" si="291"/>
        <v>0</v>
      </c>
      <c r="Q2975" s="759"/>
      <c r="R2975" s="873">
        <v>1190</v>
      </c>
      <c r="S2975" s="760">
        <f>Q2975*R2975</f>
        <v>0</v>
      </c>
      <c r="T2975" s="828"/>
      <c r="U2975" s="960"/>
      <c r="W2975" s="686"/>
    </row>
    <row r="2976" spans="1:23" ht="21" customHeight="1">
      <c r="B2976" s="686" t="s">
        <v>893</v>
      </c>
      <c r="C2976" s="825"/>
      <c r="D2976" s="826" t="s">
        <v>893</v>
      </c>
      <c r="E2976" s="827" t="s">
        <v>804</v>
      </c>
      <c r="F2976" s="681" t="s">
        <v>1535</v>
      </c>
      <c r="G2976" s="682"/>
      <c r="H2976" s="682"/>
      <c r="I2976" s="682"/>
      <c r="J2976" s="682" t="s">
        <v>1531</v>
      </c>
      <c r="K2976" s="682"/>
      <c r="L2976" s="683"/>
      <c r="M2976" s="684"/>
      <c r="N2976" s="758"/>
      <c r="O2976" s="991"/>
      <c r="P2976" s="991">
        <f t="shared" si="291"/>
        <v>0</v>
      </c>
      <c r="Q2976" s="762"/>
      <c r="R2976" s="873">
        <v>85</v>
      </c>
      <c r="S2976" s="760">
        <f>N2976*R2976</f>
        <v>0</v>
      </c>
      <c r="T2976" s="828"/>
      <c r="U2976" s="960"/>
      <c r="W2976" s="686"/>
    </row>
    <row r="2977" spans="1:23" ht="21" customHeight="1">
      <c r="A2977" s="686" t="s">
        <v>1426</v>
      </c>
      <c r="B2977" s="686" t="s">
        <v>893</v>
      </c>
      <c r="C2977" s="825"/>
      <c r="D2977" s="826" t="s">
        <v>893</v>
      </c>
      <c r="E2977" s="827" t="s">
        <v>796</v>
      </c>
      <c r="F2977" s="681">
        <v>1.2</v>
      </c>
      <c r="G2977" s="682"/>
      <c r="H2977" s="682">
        <v>800</v>
      </c>
      <c r="I2977" s="682"/>
      <c r="J2977" s="682"/>
      <c r="K2977" s="682"/>
      <c r="L2977" s="683">
        <v>550</v>
      </c>
      <c r="M2977" s="684" t="s">
        <v>228</v>
      </c>
      <c r="N2977" s="758"/>
      <c r="O2977" s="991"/>
      <c r="P2977" s="991">
        <f t="shared" si="291"/>
        <v>0</v>
      </c>
      <c r="Q2977" s="759"/>
      <c r="R2977" s="873">
        <v>1190</v>
      </c>
      <c r="S2977" s="760">
        <f>Q2977*R2977</f>
        <v>0</v>
      </c>
      <c r="T2977" s="828"/>
      <c r="U2977" s="960"/>
      <c r="W2977" s="686"/>
    </row>
    <row r="2978" spans="1:23" ht="21" customHeight="1">
      <c r="B2978" s="686" t="s">
        <v>893</v>
      </c>
      <c r="C2978" s="825"/>
      <c r="D2978" s="826" t="s">
        <v>893</v>
      </c>
      <c r="E2978" s="827" t="s">
        <v>804</v>
      </c>
      <c r="F2978" s="681" t="s">
        <v>1535</v>
      </c>
      <c r="G2978" s="682"/>
      <c r="H2978" s="682"/>
      <c r="I2978" s="682"/>
      <c r="J2978" s="682" t="s">
        <v>1531</v>
      </c>
      <c r="K2978" s="682"/>
      <c r="L2978" s="683"/>
      <c r="M2978" s="684"/>
      <c r="N2978" s="758"/>
      <c r="O2978" s="991"/>
      <c r="P2978" s="991">
        <f t="shared" si="291"/>
        <v>0</v>
      </c>
      <c r="Q2978" s="762"/>
      <c r="R2978" s="873">
        <v>85</v>
      </c>
      <c r="S2978" s="760">
        <f>N2978*R2978</f>
        <v>0</v>
      </c>
      <c r="T2978" s="828"/>
      <c r="U2978" s="960"/>
      <c r="W2978" s="686"/>
    </row>
    <row r="2979" spans="1:23" ht="21" customHeight="1">
      <c r="A2979" s="686" t="s">
        <v>1426</v>
      </c>
      <c r="B2979" s="686" t="s">
        <v>893</v>
      </c>
      <c r="C2979" s="825"/>
      <c r="D2979" s="826" t="s">
        <v>893</v>
      </c>
      <c r="E2979" s="827" t="s">
        <v>796</v>
      </c>
      <c r="F2979" s="681">
        <v>1.2</v>
      </c>
      <c r="G2979" s="682"/>
      <c r="H2979" s="682">
        <v>540</v>
      </c>
      <c r="I2979" s="682"/>
      <c r="J2979" s="682"/>
      <c r="K2979" s="682"/>
      <c r="L2979" s="683">
        <v>500</v>
      </c>
      <c r="M2979" s="684" t="s">
        <v>228</v>
      </c>
      <c r="N2979" s="758"/>
      <c r="O2979" s="991"/>
      <c r="P2979" s="991">
        <f t="shared" si="291"/>
        <v>0</v>
      </c>
      <c r="Q2979" s="759"/>
      <c r="R2979" s="873">
        <v>1190</v>
      </c>
      <c r="S2979" s="760">
        <f>Q2979*R2979</f>
        <v>0</v>
      </c>
      <c r="T2979" s="828"/>
      <c r="U2979" s="960"/>
      <c r="W2979" s="686"/>
    </row>
    <row r="2980" spans="1:23" ht="21" customHeight="1">
      <c r="B2980" s="686" t="s">
        <v>893</v>
      </c>
      <c r="C2980" s="825"/>
      <c r="D2980" s="826" t="s">
        <v>893</v>
      </c>
      <c r="E2980" s="827" t="s">
        <v>804</v>
      </c>
      <c r="F2980" s="681" t="s">
        <v>1535</v>
      </c>
      <c r="G2980" s="682"/>
      <c r="H2980" s="682"/>
      <c r="I2980" s="682"/>
      <c r="J2980" s="682" t="s">
        <v>1531</v>
      </c>
      <c r="K2980" s="682"/>
      <c r="L2980" s="683"/>
      <c r="M2980" s="684"/>
      <c r="N2980" s="758"/>
      <c r="O2980" s="991"/>
      <c r="P2980" s="991">
        <f t="shared" si="291"/>
        <v>0</v>
      </c>
      <c r="Q2980" s="762"/>
      <c r="R2980" s="873">
        <v>85</v>
      </c>
      <c r="S2980" s="760">
        <f>N2980*R2980</f>
        <v>0</v>
      </c>
      <c r="T2980" s="828"/>
      <c r="U2980" s="960"/>
      <c r="W2980" s="686"/>
    </row>
    <row r="2981" spans="1:23" ht="21" customHeight="1">
      <c r="A2981" s="686" t="s">
        <v>1432</v>
      </c>
      <c r="B2981" s="686" t="s">
        <v>894</v>
      </c>
      <c r="C2981" s="825"/>
      <c r="D2981" s="826" t="s">
        <v>894</v>
      </c>
      <c r="E2981" s="827" t="s">
        <v>796</v>
      </c>
      <c r="F2981" s="681">
        <v>1.2</v>
      </c>
      <c r="G2981" s="682"/>
      <c r="H2981" s="682">
        <v>1060</v>
      </c>
      <c r="I2981" s="682"/>
      <c r="J2981" s="682"/>
      <c r="K2981" s="682"/>
      <c r="L2981" s="683">
        <v>730</v>
      </c>
      <c r="M2981" s="684" t="s">
        <v>228</v>
      </c>
      <c r="N2981" s="758">
        <v>1</v>
      </c>
      <c r="O2981" s="991">
        <v>1</v>
      </c>
      <c r="P2981" s="991">
        <f t="shared" si="291"/>
        <v>0</v>
      </c>
      <c r="Q2981" s="759">
        <f>F2981*H2981*L2981*0.00000785*N2981</f>
        <v>7.2891959999999996</v>
      </c>
      <c r="R2981" s="873">
        <v>3050</v>
      </c>
      <c r="S2981" s="760">
        <f>Q2981*R2981</f>
        <v>22232.0478</v>
      </c>
      <c r="T2981" s="828"/>
      <c r="U2981" s="960"/>
      <c r="W2981" s="686"/>
    </row>
    <row r="2982" spans="1:23" ht="21" customHeight="1">
      <c r="B2982" s="686" t="s">
        <v>894</v>
      </c>
      <c r="C2982" s="825"/>
      <c r="D2982" s="826" t="s">
        <v>894</v>
      </c>
      <c r="E2982" s="827" t="s">
        <v>804</v>
      </c>
      <c r="F2982" s="681" t="s">
        <v>1535</v>
      </c>
      <c r="G2982" s="682"/>
      <c r="H2982" s="682"/>
      <c r="I2982" s="682"/>
      <c r="J2982" s="682" t="s">
        <v>1531</v>
      </c>
      <c r="K2982" s="682"/>
      <c r="L2982" s="683"/>
      <c r="M2982" s="684"/>
      <c r="N2982" s="758">
        <v>4</v>
      </c>
      <c r="O2982" s="991">
        <v>4</v>
      </c>
      <c r="P2982" s="991">
        <f t="shared" si="291"/>
        <v>0</v>
      </c>
      <c r="Q2982" s="762"/>
      <c r="R2982" s="873">
        <v>85</v>
      </c>
      <c r="S2982" s="760">
        <f>N2982*R2982</f>
        <v>340</v>
      </c>
      <c r="T2982" s="828"/>
      <c r="U2982" s="960"/>
      <c r="W2982" s="686"/>
    </row>
    <row r="2983" spans="1:23" ht="21" customHeight="1">
      <c r="A2983" s="686" t="s">
        <v>1432</v>
      </c>
      <c r="B2983" s="686" t="s">
        <v>894</v>
      </c>
      <c r="C2983" s="825"/>
      <c r="D2983" s="826" t="s">
        <v>894</v>
      </c>
      <c r="E2983" s="827" t="s">
        <v>796</v>
      </c>
      <c r="F2983" s="681">
        <v>1.2</v>
      </c>
      <c r="G2983" s="682"/>
      <c r="H2983" s="682">
        <v>870</v>
      </c>
      <c r="I2983" s="682"/>
      <c r="J2983" s="682"/>
      <c r="K2983" s="682"/>
      <c r="L2983" s="683">
        <v>270</v>
      </c>
      <c r="M2983" s="684" t="s">
        <v>228</v>
      </c>
      <c r="N2983" s="758">
        <v>1</v>
      </c>
      <c r="O2983" s="991">
        <v>1</v>
      </c>
      <c r="P2983" s="991">
        <f t="shared" si="291"/>
        <v>0</v>
      </c>
      <c r="Q2983" s="759">
        <f>F2983*H2983*L2983*0.00000785*N2983</f>
        <v>2.212758</v>
      </c>
      <c r="R2983" s="873">
        <v>3050</v>
      </c>
      <c r="S2983" s="760">
        <f>Q2983*R2983</f>
        <v>6748.9119000000001</v>
      </c>
      <c r="T2983" s="828"/>
      <c r="U2983" s="960"/>
      <c r="W2983" s="686"/>
    </row>
    <row r="2984" spans="1:23" ht="21" customHeight="1">
      <c r="B2984" s="686" t="s">
        <v>894</v>
      </c>
      <c r="C2984" s="825"/>
      <c r="D2984" s="826" t="s">
        <v>894</v>
      </c>
      <c r="E2984" s="827" t="s">
        <v>804</v>
      </c>
      <c r="F2984" s="681" t="s">
        <v>1535</v>
      </c>
      <c r="G2984" s="682"/>
      <c r="H2984" s="682"/>
      <c r="I2984" s="682"/>
      <c r="J2984" s="682" t="s">
        <v>1531</v>
      </c>
      <c r="K2984" s="682"/>
      <c r="L2984" s="683"/>
      <c r="M2984" s="684"/>
      <c r="N2984" s="758">
        <v>4</v>
      </c>
      <c r="O2984" s="991">
        <v>4</v>
      </c>
      <c r="P2984" s="991">
        <f t="shared" si="291"/>
        <v>0</v>
      </c>
      <c r="Q2984" s="762"/>
      <c r="R2984" s="873">
        <v>85</v>
      </c>
      <c r="S2984" s="760">
        <f>N2984*R2984</f>
        <v>340</v>
      </c>
      <c r="T2984" s="828"/>
      <c r="U2984" s="960"/>
      <c r="W2984" s="686"/>
    </row>
    <row r="2985" spans="1:23" ht="21" customHeight="1">
      <c r="A2985" s="686" t="s">
        <v>1432</v>
      </c>
      <c r="B2985" s="686" t="s">
        <v>895</v>
      </c>
      <c r="C2985" s="825"/>
      <c r="D2985" s="826" t="s">
        <v>895</v>
      </c>
      <c r="E2985" s="827" t="s">
        <v>796</v>
      </c>
      <c r="F2985" s="681">
        <v>1.2</v>
      </c>
      <c r="G2985" s="682"/>
      <c r="H2985" s="682">
        <v>805</v>
      </c>
      <c r="I2985" s="682"/>
      <c r="J2985" s="682"/>
      <c r="K2985" s="682"/>
      <c r="L2985" s="683">
        <v>530</v>
      </c>
      <c r="M2985" s="684" t="s">
        <v>228</v>
      </c>
      <c r="N2985" s="758">
        <v>1</v>
      </c>
      <c r="O2985" s="991">
        <v>1</v>
      </c>
      <c r="P2985" s="991">
        <f t="shared" si="291"/>
        <v>0</v>
      </c>
      <c r="Q2985" s="759">
        <f>F2985*H2985*L2985*0.00000785*N2985</f>
        <v>4.0190429999999999</v>
      </c>
      <c r="R2985" s="873">
        <v>3050</v>
      </c>
      <c r="S2985" s="760">
        <f>Q2985*R2985</f>
        <v>12258.08115</v>
      </c>
      <c r="T2985" s="828"/>
      <c r="U2985" s="960"/>
      <c r="W2985" s="686"/>
    </row>
    <row r="2986" spans="1:23" ht="21" customHeight="1">
      <c r="A2986" s="686" t="s">
        <v>1432</v>
      </c>
      <c r="B2986" s="686" t="s">
        <v>895</v>
      </c>
      <c r="C2986" s="825"/>
      <c r="D2986" s="826" t="s">
        <v>895</v>
      </c>
      <c r="E2986" s="827" t="s">
        <v>796</v>
      </c>
      <c r="F2986" s="681">
        <v>1.2</v>
      </c>
      <c r="G2986" s="682"/>
      <c r="H2986" s="682">
        <v>270</v>
      </c>
      <c r="I2986" s="682"/>
      <c r="J2986" s="682"/>
      <c r="K2986" s="682"/>
      <c r="L2986" s="683">
        <v>270</v>
      </c>
      <c r="M2986" s="684" t="s">
        <v>228</v>
      </c>
      <c r="N2986" s="758">
        <v>2</v>
      </c>
      <c r="O2986" s="991">
        <v>2</v>
      </c>
      <c r="P2986" s="991">
        <f t="shared" si="291"/>
        <v>0</v>
      </c>
      <c r="Q2986" s="759">
        <f>F2986*H2986*L2986*0.00000785*N2986</f>
        <v>1.3734359999999999</v>
      </c>
      <c r="R2986" s="873">
        <v>3050</v>
      </c>
      <c r="S2986" s="760">
        <f>Q2986*R2986</f>
        <v>4188.9798000000001</v>
      </c>
      <c r="T2986" s="828"/>
      <c r="U2986" s="960"/>
      <c r="W2986" s="686"/>
    </row>
    <row r="2987" spans="1:23" ht="21" customHeight="1">
      <c r="B2987" s="686" t="s">
        <v>895</v>
      </c>
      <c r="C2987" s="825"/>
      <c r="D2987" s="826" t="s">
        <v>895</v>
      </c>
      <c r="E2987" s="827" t="s">
        <v>804</v>
      </c>
      <c r="F2987" s="681" t="s">
        <v>1535</v>
      </c>
      <c r="G2987" s="682"/>
      <c r="H2987" s="682"/>
      <c r="I2987" s="682"/>
      <c r="J2987" s="682" t="s">
        <v>1531</v>
      </c>
      <c r="K2987" s="682"/>
      <c r="L2987" s="683"/>
      <c r="M2987" s="684"/>
      <c r="N2987" s="758">
        <v>8</v>
      </c>
      <c r="O2987" s="991">
        <v>8</v>
      </c>
      <c r="P2987" s="991">
        <f t="shared" si="291"/>
        <v>0</v>
      </c>
      <c r="Q2987" s="762"/>
      <c r="R2987" s="873">
        <v>85</v>
      </c>
      <c r="S2987" s="760">
        <f>N2987*R2987</f>
        <v>680</v>
      </c>
      <c r="T2987" s="828"/>
      <c r="U2987" s="960"/>
      <c r="W2987" s="686"/>
    </row>
    <row r="2988" spans="1:23" ht="21" customHeight="1">
      <c r="A2988" s="686" t="s">
        <v>1426</v>
      </c>
      <c r="B2988" s="686" t="s">
        <v>896</v>
      </c>
      <c r="C2988" s="825"/>
      <c r="D2988" s="826" t="s">
        <v>896</v>
      </c>
      <c r="E2988" s="827" t="s">
        <v>796</v>
      </c>
      <c r="F2988" s="681">
        <v>1.2</v>
      </c>
      <c r="G2988" s="682"/>
      <c r="H2988" s="682">
        <v>1210</v>
      </c>
      <c r="I2988" s="682"/>
      <c r="J2988" s="682"/>
      <c r="K2988" s="682"/>
      <c r="L2988" s="683">
        <v>1187</v>
      </c>
      <c r="M2988" s="684" t="s">
        <v>228</v>
      </c>
      <c r="N2988" s="758">
        <v>2</v>
      </c>
      <c r="O2988" s="991">
        <v>2</v>
      </c>
      <c r="P2988" s="991">
        <f t="shared" si="291"/>
        <v>0</v>
      </c>
      <c r="Q2988" s="759">
        <f>F2988*H2988*L2988*0.00000785*N2988</f>
        <v>27.059326799999997</v>
      </c>
      <c r="R2988" s="873">
        <v>1190</v>
      </c>
      <c r="S2988" s="760">
        <f>Q2988*R2988</f>
        <v>32200.598891999998</v>
      </c>
      <c r="T2988" s="828"/>
      <c r="U2988" s="960"/>
      <c r="W2988" s="686"/>
    </row>
    <row r="2989" spans="1:23" ht="21" customHeight="1">
      <c r="A2989" s="686" t="s">
        <v>1426</v>
      </c>
      <c r="B2989" s="686" t="s">
        <v>896</v>
      </c>
      <c r="C2989" s="825"/>
      <c r="D2989" s="826" t="s">
        <v>896</v>
      </c>
      <c r="E2989" s="827" t="s">
        <v>796</v>
      </c>
      <c r="F2989" s="681">
        <v>1.2</v>
      </c>
      <c r="G2989" s="682"/>
      <c r="H2989" s="682">
        <v>1210</v>
      </c>
      <c r="I2989" s="682"/>
      <c r="J2989" s="682"/>
      <c r="K2989" s="682"/>
      <c r="L2989" s="683">
        <v>1780</v>
      </c>
      <c r="M2989" s="684" t="s">
        <v>228</v>
      </c>
      <c r="N2989" s="758">
        <v>1</v>
      </c>
      <c r="O2989" s="991">
        <v>1</v>
      </c>
      <c r="P2989" s="991">
        <f t="shared" si="291"/>
        <v>0</v>
      </c>
      <c r="Q2989" s="759">
        <f>F2989*H2989*L2989*0.00000785*N2989</f>
        <v>20.288795999999998</v>
      </c>
      <c r="R2989" s="873">
        <v>1190</v>
      </c>
      <c r="S2989" s="760">
        <f>Q2989*R2989</f>
        <v>24143.667239999999</v>
      </c>
      <c r="T2989" s="828"/>
      <c r="U2989" s="960"/>
      <c r="W2989" s="686"/>
    </row>
    <row r="2990" spans="1:23" ht="21" customHeight="1">
      <c r="A2990" s="686" t="s">
        <v>1426</v>
      </c>
      <c r="B2990" s="686" t="s">
        <v>896</v>
      </c>
      <c r="C2990" s="825"/>
      <c r="D2990" s="826" t="s">
        <v>896</v>
      </c>
      <c r="E2990" s="827" t="s">
        <v>796</v>
      </c>
      <c r="F2990" s="681">
        <v>3</v>
      </c>
      <c r="G2990" s="682"/>
      <c r="H2990" s="682">
        <v>380</v>
      </c>
      <c r="I2990" s="682"/>
      <c r="J2990" s="682"/>
      <c r="K2990" s="682"/>
      <c r="L2990" s="683">
        <v>1170</v>
      </c>
      <c r="M2990" s="684" t="s">
        <v>2355</v>
      </c>
      <c r="N2990" s="758">
        <v>2</v>
      </c>
      <c r="O2990" s="991">
        <v>2</v>
      </c>
      <c r="P2990" s="991">
        <f t="shared" si="291"/>
        <v>0</v>
      </c>
      <c r="Q2990" s="759">
        <f>F2990*H2990*L2990*0.00000785*N2990</f>
        <v>20.940659999999998</v>
      </c>
      <c r="R2990" s="873">
        <v>1190</v>
      </c>
      <c r="S2990" s="760">
        <f>Q2990*R2990</f>
        <v>24919.385399999996</v>
      </c>
      <c r="T2990" s="828"/>
      <c r="U2990" s="960"/>
      <c r="W2990" s="686"/>
    </row>
    <row r="2991" spans="1:23" ht="21" customHeight="1">
      <c r="A2991" s="686" t="s">
        <v>1426</v>
      </c>
      <c r="B2991" s="686" t="s">
        <v>896</v>
      </c>
      <c r="C2991" s="825"/>
      <c r="D2991" s="826" t="s">
        <v>896</v>
      </c>
      <c r="E2991" s="827" t="s">
        <v>796</v>
      </c>
      <c r="F2991" s="681">
        <v>2.2999999999999998</v>
      </c>
      <c r="G2991" s="682"/>
      <c r="H2991" s="682">
        <v>520</v>
      </c>
      <c r="I2991" s="682"/>
      <c r="J2991" s="682"/>
      <c r="K2991" s="682"/>
      <c r="L2991" s="683">
        <v>4124</v>
      </c>
      <c r="M2991" s="684" t="s">
        <v>228</v>
      </c>
      <c r="N2991" s="758">
        <v>1</v>
      </c>
      <c r="O2991" s="991">
        <v>1</v>
      </c>
      <c r="P2991" s="991">
        <f t="shared" si="291"/>
        <v>0</v>
      </c>
      <c r="Q2991" s="759">
        <f>F2991*H2991*L2991*0.00000785*N2991</f>
        <v>38.7185864</v>
      </c>
      <c r="R2991" s="873">
        <v>1190</v>
      </c>
      <c r="S2991" s="760">
        <f>Q2991*R2991</f>
        <v>46075.117815999998</v>
      </c>
      <c r="T2991" s="828"/>
      <c r="U2991" s="960"/>
      <c r="W2991" s="686"/>
    </row>
    <row r="2992" spans="1:23" ht="21" customHeight="1">
      <c r="B2992" s="686" t="s">
        <v>896</v>
      </c>
      <c r="C2992" s="825"/>
      <c r="D2992" s="826" t="s">
        <v>896</v>
      </c>
      <c r="E2992" s="827" t="s">
        <v>804</v>
      </c>
      <c r="F2992" s="681" t="s">
        <v>1535</v>
      </c>
      <c r="G2992" s="682"/>
      <c r="H2992" s="682"/>
      <c r="I2992" s="682"/>
      <c r="J2992" s="682" t="s">
        <v>1531</v>
      </c>
      <c r="K2992" s="682"/>
      <c r="L2992" s="683"/>
      <c r="M2992" s="684"/>
      <c r="N2992" s="758">
        <v>10</v>
      </c>
      <c r="O2992" s="991">
        <v>10</v>
      </c>
      <c r="P2992" s="991">
        <f t="shared" si="291"/>
        <v>0</v>
      </c>
      <c r="Q2992" s="762"/>
      <c r="R2992" s="873">
        <v>85</v>
      </c>
      <c r="S2992" s="760">
        <f>N2992*R2992</f>
        <v>850</v>
      </c>
      <c r="T2992" s="828"/>
      <c r="U2992" s="960"/>
      <c r="W2992" s="686"/>
    </row>
    <row r="2993" spans="1:23" ht="21" customHeight="1">
      <c r="A2993" s="686" t="s">
        <v>1426</v>
      </c>
      <c r="B2993" s="686" t="s">
        <v>897</v>
      </c>
      <c r="C2993" s="825"/>
      <c r="D2993" s="826" t="s">
        <v>897</v>
      </c>
      <c r="E2993" s="827" t="s">
        <v>796</v>
      </c>
      <c r="F2993" s="681">
        <v>1.2</v>
      </c>
      <c r="G2993" s="682"/>
      <c r="H2993" s="682">
        <v>350</v>
      </c>
      <c r="I2993" s="682"/>
      <c r="J2993" s="682"/>
      <c r="K2993" s="682"/>
      <c r="L2993" s="683">
        <v>270</v>
      </c>
      <c r="M2993" s="684" t="s">
        <v>228</v>
      </c>
      <c r="N2993" s="758">
        <v>4</v>
      </c>
      <c r="O2993" s="991">
        <v>4</v>
      </c>
      <c r="P2993" s="991">
        <f t="shared" si="291"/>
        <v>0</v>
      </c>
      <c r="Q2993" s="759">
        <f>F2993*H2993*L2993*0.00000785*N2993</f>
        <v>3.5607599999999997</v>
      </c>
      <c r="R2993" s="873">
        <v>1190</v>
      </c>
      <c r="S2993" s="760">
        <f>Q2993*R2993</f>
        <v>4237.3044</v>
      </c>
      <c r="T2993" s="828"/>
      <c r="U2993" s="960"/>
      <c r="W2993" s="686"/>
    </row>
    <row r="2994" spans="1:23" ht="21" customHeight="1">
      <c r="B2994" s="686" t="s">
        <v>897</v>
      </c>
      <c r="C2994" s="825"/>
      <c r="D2994" s="826" t="s">
        <v>897</v>
      </c>
      <c r="E2994" s="827" t="s">
        <v>804</v>
      </c>
      <c r="F2994" s="681" t="s">
        <v>1535</v>
      </c>
      <c r="G2994" s="682"/>
      <c r="H2994" s="682"/>
      <c r="I2994" s="682"/>
      <c r="J2994" s="682" t="s">
        <v>1531</v>
      </c>
      <c r="K2994" s="682"/>
      <c r="L2994" s="683"/>
      <c r="M2994" s="684"/>
      <c r="N2994" s="758">
        <v>8</v>
      </c>
      <c r="O2994" s="991">
        <v>8</v>
      </c>
      <c r="P2994" s="991">
        <f t="shared" si="291"/>
        <v>0</v>
      </c>
      <c r="Q2994" s="762"/>
      <c r="R2994" s="873">
        <v>85</v>
      </c>
      <c r="S2994" s="760">
        <f>N2994*R2994</f>
        <v>680</v>
      </c>
      <c r="T2994" s="828"/>
      <c r="U2994" s="960"/>
      <c r="W2994" s="686"/>
    </row>
    <row r="2995" spans="1:23" ht="21" customHeight="1">
      <c r="A2995" s="686" t="s">
        <v>1426</v>
      </c>
      <c r="B2995" s="686" t="s">
        <v>898</v>
      </c>
      <c r="C2995" s="825"/>
      <c r="D2995" s="826" t="s">
        <v>898</v>
      </c>
      <c r="E2995" s="827" t="s">
        <v>796</v>
      </c>
      <c r="F2995" s="681">
        <v>1.2</v>
      </c>
      <c r="G2995" s="682"/>
      <c r="H2995" s="682">
        <v>500</v>
      </c>
      <c r="I2995" s="682"/>
      <c r="J2995" s="682"/>
      <c r="K2995" s="682"/>
      <c r="L2995" s="683">
        <v>1220</v>
      </c>
      <c r="M2995" s="684" t="s">
        <v>2355</v>
      </c>
      <c r="N2995" s="758">
        <v>4</v>
      </c>
      <c r="O2995" s="991">
        <v>4</v>
      </c>
      <c r="P2995" s="991">
        <f t="shared" si="291"/>
        <v>0</v>
      </c>
      <c r="Q2995" s="759">
        <f>F2995*H2995*L2995*0.00000785*N2995</f>
        <v>22.9848</v>
      </c>
      <c r="R2995" s="873">
        <v>1190</v>
      </c>
      <c r="S2995" s="760">
        <f>Q2995*R2995</f>
        <v>27351.912</v>
      </c>
      <c r="T2995" s="828"/>
      <c r="U2995" s="960"/>
      <c r="W2995" s="686"/>
    </row>
    <row r="2996" spans="1:23" ht="21" customHeight="1">
      <c r="A2996" s="686" t="s">
        <v>1362</v>
      </c>
      <c r="B2996" s="686" t="s">
        <v>900</v>
      </c>
      <c r="C2996" s="825" t="s">
        <v>899</v>
      </c>
      <c r="D2996" s="826" t="s">
        <v>900</v>
      </c>
      <c r="E2996" s="827" t="s">
        <v>796</v>
      </c>
      <c r="F2996" s="681">
        <v>1.2</v>
      </c>
      <c r="G2996" s="682"/>
      <c r="H2996" s="682">
        <v>1408</v>
      </c>
      <c r="I2996" s="682"/>
      <c r="J2996" s="682"/>
      <c r="K2996" s="682"/>
      <c r="L2996" s="683">
        <v>4120</v>
      </c>
      <c r="M2996" s="684" t="s">
        <v>2300</v>
      </c>
      <c r="N2996" s="758">
        <v>1</v>
      </c>
      <c r="O2996" s="991">
        <v>1</v>
      </c>
      <c r="P2996" s="991">
        <f t="shared" si="291"/>
        <v>0</v>
      </c>
      <c r="Q2996" s="759">
        <f>F2996*H2996*L2996*0.00000793*N2996</f>
        <v>55.20193536</v>
      </c>
      <c r="R2996" s="873">
        <v>4150</v>
      </c>
      <c r="S2996" s="760">
        <f t="shared" ref="S2996:S3036" si="293">Q2996*R2996</f>
        <v>229088.03174400001</v>
      </c>
      <c r="T2996" s="828"/>
      <c r="U2996" s="960"/>
      <c r="W2996" s="686"/>
    </row>
    <row r="2997" spans="1:23" ht="21" customHeight="1">
      <c r="A2997" s="686" t="s">
        <v>1362</v>
      </c>
      <c r="B2997" s="686" t="s">
        <v>900</v>
      </c>
      <c r="C2997" s="825"/>
      <c r="D2997" s="826" t="s">
        <v>900</v>
      </c>
      <c r="E2997" s="827" t="s">
        <v>796</v>
      </c>
      <c r="F2997" s="681">
        <v>1.2</v>
      </c>
      <c r="G2997" s="682"/>
      <c r="H2997" s="682">
        <v>130</v>
      </c>
      <c r="I2997" s="682"/>
      <c r="J2997" s="682"/>
      <c r="K2997" s="682"/>
      <c r="L2997" s="683">
        <v>1170</v>
      </c>
      <c r="M2997" s="684" t="s">
        <v>2300</v>
      </c>
      <c r="N2997" s="758">
        <v>2</v>
      </c>
      <c r="O2997" s="991">
        <v>2</v>
      </c>
      <c r="P2997" s="991">
        <f t="shared" si="291"/>
        <v>0</v>
      </c>
      <c r="Q2997" s="759">
        <f>F2997*H2997*L2997*0.00000793*N2997</f>
        <v>2.8947672</v>
      </c>
      <c r="R2997" s="873">
        <v>4150</v>
      </c>
      <c r="S2997" s="760">
        <f t="shared" si="293"/>
        <v>12013.283879999999</v>
      </c>
      <c r="T2997" s="828"/>
      <c r="U2997" s="960"/>
      <c r="W2997" s="686"/>
    </row>
    <row r="2998" spans="1:23" ht="21" customHeight="1">
      <c r="A2998" s="686" t="s">
        <v>1450</v>
      </c>
      <c r="B2998" s="686" t="s">
        <v>900</v>
      </c>
      <c r="C2998" s="825"/>
      <c r="D2998" s="826" t="s">
        <v>900</v>
      </c>
      <c r="E2998" s="827" t="s">
        <v>812</v>
      </c>
      <c r="F2998" s="681" t="s">
        <v>2301</v>
      </c>
      <c r="G2998" s="682"/>
      <c r="H2998" s="682"/>
      <c r="I2998" s="682"/>
      <c r="J2998" s="682"/>
      <c r="K2998" s="682"/>
      <c r="L2998" s="683">
        <v>70</v>
      </c>
      <c r="M2998" s="684"/>
      <c r="N2998" s="758">
        <v>1</v>
      </c>
      <c r="O2998" s="991">
        <v>1</v>
      </c>
      <c r="P2998" s="991">
        <f t="shared" si="291"/>
        <v>0</v>
      </c>
      <c r="Q2998" s="764">
        <f>L2998/1000*N2998</f>
        <v>7.0000000000000007E-2</v>
      </c>
      <c r="R2998" s="873">
        <v>76110</v>
      </c>
      <c r="S2998" s="760">
        <f t="shared" si="293"/>
        <v>5327.7000000000007</v>
      </c>
      <c r="T2998" s="828"/>
      <c r="U2998" s="960"/>
      <c r="W2998" s="686"/>
    </row>
    <row r="2999" spans="1:23" ht="21" customHeight="1">
      <c r="A2999" s="686" t="s">
        <v>1362</v>
      </c>
      <c r="B2999" s="686" t="s">
        <v>901</v>
      </c>
      <c r="C2999" s="825"/>
      <c r="D2999" s="826" t="s">
        <v>901</v>
      </c>
      <c r="E2999" s="827" t="s">
        <v>796</v>
      </c>
      <c r="F2999" s="681">
        <v>1.2</v>
      </c>
      <c r="G2999" s="682"/>
      <c r="H2999" s="682">
        <v>2716</v>
      </c>
      <c r="I2999" s="682"/>
      <c r="J2999" s="682"/>
      <c r="K2999" s="682"/>
      <c r="L2999" s="683">
        <v>4122</v>
      </c>
      <c r="M2999" s="684" t="s">
        <v>2300</v>
      </c>
      <c r="N2999" s="758">
        <v>1</v>
      </c>
      <c r="O2999" s="991">
        <v>1</v>
      </c>
      <c r="P2999" s="991">
        <f t="shared" si="291"/>
        <v>0</v>
      </c>
      <c r="Q2999" s="759">
        <f>F2999*H2999*L2999*0.00000793*N2999</f>
        <v>106.534969632</v>
      </c>
      <c r="R2999" s="873">
        <v>4150</v>
      </c>
      <c r="S2999" s="760">
        <f t="shared" si="293"/>
        <v>442120.12397279998</v>
      </c>
      <c r="T2999" s="828"/>
      <c r="U2999" s="960"/>
      <c r="W2999" s="686"/>
    </row>
    <row r="3000" spans="1:23" ht="21" customHeight="1">
      <c r="A3000" s="686" t="s">
        <v>1362</v>
      </c>
      <c r="B3000" s="686" t="s">
        <v>901</v>
      </c>
      <c r="C3000" s="825"/>
      <c r="D3000" s="826" t="s">
        <v>901</v>
      </c>
      <c r="E3000" s="827" t="s">
        <v>796</v>
      </c>
      <c r="F3000" s="681">
        <v>1.2</v>
      </c>
      <c r="G3000" s="682"/>
      <c r="H3000" s="682">
        <v>300</v>
      </c>
      <c r="I3000" s="682"/>
      <c r="J3000" s="682"/>
      <c r="K3000" s="682"/>
      <c r="L3000" s="683">
        <v>2343</v>
      </c>
      <c r="M3000" s="684" t="s">
        <v>2300</v>
      </c>
      <c r="N3000" s="758">
        <v>2</v>
      </c>
      <c r="O3000" s="991">
        <v>2</v>
      </c>
      <c r="P3000" s="991">
        <f t="shared" si="291"/>
        <v>0</v>
      </c>
      <c r="Q3000" s="759">
        <f>F3000*H3000*L3000*0.00000793*N3000</f>
        <v>13.3775928</v>
      </c>
      <c r="R3000" s="873">
        <v>4150</v>
      </c>
      <c r="S3000" s="760">
        <f t="shared" si="293"/>
        <v>55517.010119999999</v>
      </c>
      <c r="T3000" s="828"/>
      <c r="U3000" s="960"/>
      <c r="W3000" s="686"/>
    </row>
    <row r="3001" spans="1:23" ht="21" customHeight="1">
      <c r="A3001" s="686" t="s">
        <v>1362</v>
      </c>
      <c r="B3001" s="686" t="s">
        <v>901</v>
      </c>
      <c r="C3001" s="825"/>
      <c r="D3001" s="826" t="s">
        <v>901</v>
      </c>
      <c r="E3001" s="827" t="s">
        <v>796</v>
      </c>
      <c r="F3001" s="681">
        <v>1.2</v>
      </c>
      <c r="G3001" s="682"/>
      <c r="H3001" s="682">
        <v>100</v>
      </c>
      <c r="I3001" s="682"/>
      <c r="J3001" s="682"/>
      <c r="K3001" s="682"/>
      <c r="L3001" s="683">
        <v>720</v>
      </c>
      <c r="M3001" s="684" t="s">
        <v>2300</v>
      </c>
      <c r="N3001" s="758">
        <v>1</v>
      </c>
      <c r="O3001" s="991">
        <v>1</v>
      </c>
      <c r="P3001" s="991">
        <f t="shared" si="291"/>
        <v>0</v>
      </c>
      <c r="Q3001" s="759">
        <f>F3001*H3001*L3001*0.00000793*N3001</f>
        <v>0.68515199999999998</v>
      </c>
      <c r="R3001" s="873">
        <v>4150</v>
      </c>
      <c r="S3001" s="760">
        <f t="shared" si="293"/>
        <v>2843.3807999999999</v>
      </c>
      <c r="T3001" s="828"/>
      <c r="U3001" s="960"/>
      <c r="W3001" s="686"/>
    </row>
    <row r="3002" spans="1:23" ht="21" customHeight="1">
      <c r="A3002" s="686" t="s">
        <v>1279</v>
      </c>
      <c r="B3002" s="686" t="s">
        <v>901</v>
      </c>
      <c r="C3002" s="825"/>
      <c r="D3002" s="826" t="s">
        <v>901</v>
      </c>
      <c r="E3002" s="827" t="s">
        <v>812</v>
      </c>
      <c r="F3002" s="681" t="s">
        <v>2302</v>
      </c>
      <c r="G3002" s="682"/>
      <c r="H3002" s="682"/>
      <c r="I3002" s="682"/>
      <c r="J3002" s="682"/>
      <c r="K3002" s="682"/>
      <c r="L3002" s="683">
        <v>70</v>
      </c>
      <c r="M3002" s="684"/>
      <c r="N3002" s="758">
        <v>6</v>
      </c>
      <c r="O3002" s="991">
        <v>6</v>
      </c>
      <c r="P3002" s="991">
        <f t="shared" si="291"/>
        <v>0</v>
      </c>
      <c r="Q3002" s="764">
        <f>L3002/1000*N3002</f>
        <v>0.42000000000000004</v>
      </c>
      <c r="R3002" s="873">
        <v>23610</v>
      </c>
      <c r="S3002" s="760">
        <f t="shared" si="293"/>
        <v>9916.2000000000007</v>
      </c>
      <c r="T3002" s="828"/>
      <c r="U3002" s="960"/>
      <c r="W3002" s="686"/>
    </row>
    <row r="3003" spans="1:23" ht="21" customHeight="1">
      <c r="A3003" s="686" t="s">
        <v>1450</v>
      </c>
      <c r="B3003" s="686" t="s">
        <v>901</v>
      </c>
      <c r="C3003" s="825"/>
      <c r="D3003" s="826" t="s">
        <v>901</v>
      </c>
      <c r="E3003" s="827" t="s">
        <v>812</v>
      </c>
      <c r="F3003" s="681" t="s">
        <v>2301</v>
      </c>
      <c r="G3003" s="682"/>
      <c r="H3003" s="682"/>
      <c r="I3003" s="682"/>
      <c r="J3003" s="682"/>
      <c r="K3003" s="682"/>
      <c r="L3003" s="683">
        <v>70</v>
      </c>
      <c r="M3003" s="684"/>
      <c r="N3003" s="758">
        <v>4</v>
      </c>
      <c r="O3003" s="991">
        <v>4</v>
      </c>
      <c r="P3003" s="991">
        <f t="shared" ref="P3003:P3056" si="294">N3003-O3003</f>
        <v>0</v>
      </c>
      <c r="Q3003" s="764">
        <f>L3003/1000*N3003</f>
        <v>0.28000000000000003</v>
      </c>
      <c r="R3003" s="873">
        <v>76110</v>
      </c>
      <c r="S3003" s="760">
        <f t="shared" si="293"/>
        <v>21310.800000000003</v>
      </c>
      <c r="T3003" s="828"/>
      <c r="U3003" s="960"/>
      <c r="W3003" s="686"/>
    </row>
    <row r="3004" spans="1:23" ht="21" customHeight="1">
      <c r="A3004" s="686" t="s">
        <v>1362</v>
      </c>
      <c r="B3004" s="686" t="s">
        <v>902</v>
      </c>
      <c r="C3004" s="825"/>
      <c r="D3004" s="826" t="s">
        <v>902</v>
      </c>
      <c r="E3004" s="827" t="s">
        <v>796</v>
      </c>
      <c r="F3004" s="681">
        <v>1.2</v>
      </c>
      <c r="G3004" s="682"/>
      <c r="H3004" s="682">
        <v>522</v>
      </c>
      <c r="I3004" s="682"/>
      <c r="J3004" s="682"/>
      <c r="K3004" s="682"/>
      <c r="L3004" s="683">
        <v>4060</v>
      </c>
      <c r="M3004" s="684" t="s">
        <v>2300</v>
      </c>
      <c r="N3004" s="758">
        <v>2</v>
      </c>
      <c r="O3004" s="991">
        <v>2</v>
      </c>
      <c r="P3004" s="991">
        <f t="shared" si="294"/>
        <v>0</v>
      </c>
      <c r="Q3004" s="759">
        <f>F3004*H3004*L3004*0.00000793*N3004</f>
        <v>40.334898240000001</v>
      </c>
      <c r="R3004" s="873">
        <v>4150</v>
      </c>
      <c r="S3004" s="760">
        <f t="shared" si="293"/>
        <v>167389.82769599999</v>
      </c>
      <c r="T3004" s="828"/>
      <c r="U3004" s="960"/>
      <c r="W3004" s="686"/>
    </row>
    <row r="3005" spans="1:23" ht="21" customHeight="1">
      <c r="A3005" s="686" t="s">
        <v>1362</v>
      </c>
      <c r="B3005" s="686" t="s">
        <v>902</v>
      </c>
      <c r="C3005" s="825"/>
      <c r="D3005" s="826" t="s">
        <v>902</v>
      </c>
      <c r="E3005" s="827" t="s">
        <v>796</v>
      </c>
      <c r="F3005" s="681">
        <v>1.2</v>
      </c>
      <c r="G3005" s="682"/>
      <c r="H3005" s="682">
        <v>110</v>
      </c>
      <c r="I3005" s="682"/>
      <c r="J3005" s="682"/>
      <c r="K3005" s="682"/>
      <c r="L3005" s="683">
        <v>340</v>
      </c>
      <c r="M3005" s="684" t="s">
        <v>2300</v>
      </c>
      <c r="N3005" s="758">
        <v>4</v>
      </c>
      <c r="O3005" s="991">
        <v>4</v>
      </c>
      <c r="P3005" s="991">
        <f t="shared" si="294"/>
        <v>0</v>
      </c>
      <c r="Q3005" s="759">
        <f>F3005*H3005*L3005*0.00000793*N3005</f>
        <v>1.4235936</v>
      </c>
      <c r="R3005" s="873">
        <v>4150</v>
      </c>
      <c r="S3005" s="760">
        <f t="shared" si="293"/>
        <v>5907.9134400000003</v>
      </c>
      <c r="T3005" s="828"/>
      <c r="U3005" s="960"/>
      <c r="W3005" s="686"/>
    </row>
    <row r="3006" spans="1:23" ht="21" customHeight="1">
      <c r="A3006" s="686" t="s">
        <v>1451</v>
      </c>
      <c r="B3006" s="686" t="s">
        <v>902</v>
      </c>
      <c r="C3006" s="825"/>
      <c r="D3006" s="826" t="s">
        <v>902</v>
      </c>
      <c r="E3006" s="827" t="s">
        <v>812</v>
      </c>
      <c r="F3006" s="681" t="s">
        <v>754</v>
      </c>
      <c r="G3006" s="682"/>
      <c r="H3006" s="682"/>
      <c r="I3006" s="682"/>
      <c r="J3006" s="682"/>
      <c r="K3006" s="682"/>
      <c r="L3006" s="683">
        <v>70</v>
      </c>
      <c r="M3006" s="684"/>
      <c r="N3006" s="758">
        <v>4</v>
      </c>
      <c r="O3006" s="991">
        <v>4</v>
      </c>
      <c r="P3006" s="991">
        <f t="shared" si="294"/>
        <v>0</v>
      </c>
      <c r="Q3006" s="764">
        <f>L3006/1000*N3006</f>
        <v>0.28000000000000003</v>
      </c>
      <c r="R3006" s="873">
        <v>19010</v>
      </c>
      <c r="S3006" s="760">
        <f t="shared" si="293"/>
        <v>5322.8</v>
      </c>
      <c r="T3006" s="828"/>
      <c r="U3006" s="960"/>
      <c r="W3006" s="686"/>
    </row>
    <row r="3007" spans="1:23" ht="21" customHeight="1">
      <c r="A3007" s="686" t="s">
        <v>1362</v>
      </c>
      <c r="B3007" s="686" t="s">
        <v>903</v>
      </c>
      <c r="C3007" s="825"/>
      <c r="D3007" s="826" t="s">
        <v>903</v>
      </c>
      <c r="E3007" s="827" t="s">
        <v>796</v>
      </c>
      <c r="F3007" s="681">
        <v>1.2</v>
      </c>
      <c r="G3007" s="682"/>
      <c r="H3007" s="682">
        <v>530</v>
      </c>
      <c r="I3007" s="682"/>
      <c r="J3007" s="682"/>
      <c r="K3007" s="682"/>
      <c r="L3007" s="683">
        <v>4170</v>
      </c>
      <c r="M3007" s="684" t="s">
        <v>2300</v>
      </c>
      <c r="N3007" s="758">
        <v>1</v>
      </c>
      <c r="O3007" s="991">
        <v>1</v>
      </c>
      <c r="P3007" s="991">
        <f t="shared" si="294"/>
        <v>0</v>
      </c>
      <c r="Q3007" s="759">
        <f>F3007*H3007*L3007*0.00000793*N3007</f>
        <v>21.031311600000002</v>
      </c>
      <c r="R3007" s="873">
        <v>4150</v>
      </c>
      <c r="S3007" s="760">
        <f t="shared" si="293"/>
        <v>87279.943140000003</v>
      </c>
      <c r="T3007" s="828"/>
      <c r="U3007" s="960"/>
      <c r="W3007" s="686"/>
    </row>
    <row r="3008" spans="1:23" ht="21" customHeight="1">
      <c r="A3008" s="686" t="s">
        <v>1362</v>
      </c>
      <c r="B3008" s="686" t="s">
        <v>903</v>
      </c>
      <c r="C3008" s="825"/>
      <c r="D3008" s="826" t="s">
        <v>903</v>
      </c>
      <c r="E3008" s="827" t="s">
        <v>796</v>
      </c>
      <c r="F3008" s="681">
        <v>1.2</v>
      </c>
      <c r="G3008" s="682"/>
      <c r="H3008" s="682">
        <v>170</v>
      </c>
      <c r="I3008" s="682"/>
      <c r="J3008" s="682"/>
      <c r="K3008" s="682"/>
      <c r="L3008" s="683">
        <v>200</v>
      </c>
      <c r="M3008" s="684" t="s">
        <v>2300</v>
      </c>
      <c r="N3008" s="758">
        <v>2</v>
      </c>
      <c r="O3008" s="991">
        <v>2</v>
      </c>
      <c r="P3008" s="991">
        <f t="shared" si="294"/>
        <v>0</v>
      </c>
      <c r="Q3008" s="759">
        <f>F3008*H3008*L3008*0.00000793*N3008</f>
        <v>0.647088</v>
      </c>
      <c r="R3008" s="873">
        <v>4150</v>
      </c>
      <c r="S3008" s="760">
        <f t="shared" si="293"/>
        <v>2685.4151999999999</v>
      </c>
      <c r="T3008" s="828"/>
      <c r="U3008" s="960"/>
      <c r="W3008" s="686"/>
    </row>
    <row r="3009" spans="1:23" ht="21" customHeight="1">
      <c r="A3009" s="686" t="s">
        <v>1279</v>
      </c>
      <c r="B3009" s="686" t="s">
        <v>903</v>
      </c>
      <c r="C3009" s="825"/>
      <c r="D3009" s="826" t="s">
        <v>903</v>
      </c>
      <c r="E3009" s="827" t="s">
        <v>812</v>
      </c>
      <c r="F3009" s="681" t="s">
        <v>2302</v>
      </c>
      <c r="G3009" s="682"/>
      <c r="H3009" s="682"/>
      <c r="I3009" s="682"/>
      <c r="J3009" s="682"/>
      <c r="K3009" s="682"/>
      <c r="L3009" s="683">
        <v>70</v>
      </c>
      <c r="M3009" s="684"/>
      <c r="N3009" s="758">
        <v>2</v>
      </c>
      <c r="O3009" s="991">
        <v>2</v>
      </c>
      <c r="P3009" s="991">
        <f t="shared" si="294"/>
        <v>0</v>
      </c>
      <c r="Q3009" s="764">
        <f>L3009/1000*N3009</f>
        <v>0.14000000000000001</v>
      </c>
      <c r="R3009" s="873">
        <v>23610</v>
      </c>
      <c r="S3009" s="760">
        <f t="shared" si="293"/>
        <v>3305.4</v>
      </c>
      <c r="T3009" s="828"/>
      <c r="U3009" s="960"/>
      <c r="W3009" s="686"/>
    </row>
    <row r="3010" spans="1:23" ht="21" customHeight="1">
      <c r="A3010" s="686" t="s">
        <v>1362</v>
      </c>
      <c r="B3010" s="686" t="s">
        <v>904</v>
      </c>
      <c r="C3010" s="825"/>
      <c r="D3010" s="826" t="s">
        <v>904</v>
      </c>
      <c r="E3010" s="827" t="s">
        <v>796</v>
      </c>
      <c r="F3010" s="681">
        <v>1.2</v>
      </c>
      <c r="G3010" s="682"/>
      <c r="H3010" s="682">
        <v>1560</v>
      </c>
      <c r="I3010" s="682"/>
      <c r="J3010" s="682"/>
      <c r="K3010" s="682"/>
      <c r="L3010" s="683">
        <v>4108</v>
      </c>
      <c r="M3010" s="684" t="s">
        <v>2300</v>
      </c>
      <c r="N3010" s="758">
        <v>1</v>
      </c>
      <c r="O3010" s="991">
        <v>1</v>
      </c>
      <c r="P3010" s="991">
        <f t="shared" si="294"/>
        <v>0</v>
      </c>
      <c r="Q3010" s="759">
        <f t="shared" ref="Q3010:Q3022" si="295">F3010*H3010*L3010*0.00000793*N3010</f>
        <v>60.983095680000005</v>
      </c>
      <c r="R3010" s="873">
        <v>4150</v>
      </c>
      <c r="S3010" s="760">
        <f t="shared" si="293"/>
        <v>253079.84707200003</v>
      </c>
      <c r="T3010" s="828"/>
      <c r="U3010" s="960"/>
      <c r="W3010" s="686"/>
    </row>
    <row r="3011" spans="1:23" ht="21" customHeight="1">
      <c r="A3011" s="686" t="s">
        <v>1362</v>
      </c>
      <c r="B3011" s="686" t="s">
        <v>904</v>
      </c>
      <c r="C3011" s="825"/>
      <c r="D3011" s="826" t="s">
        <v>904</v>
      </c>
      <c r="E3011" s="827" t="s">
        <v>796</v>
      </c>
      <c r="F3011" s="681">
        <v>1.2</v>
      </c>
      <c r="G3011" s="682"/>
      <c r="H3011" s="682">
        <v>200</v>
      </c>
      <c r="I3011" s="682"/>
      <c r="J3011" s="682"/>
      <c r="K3011" s="682"/>
      <c r="L3011" s="683">
        <v>1390</v>
      </c>
      <c r="M3011" s="684" t="s">
        <v>2300</v>
      </c>
      <c r="N3011" s="758">
        <v>2</v>
      </c>
      <c r="O3011" s="991">
        <v>2</v>
      </c>
      <c r="P3011" s="991">
        <f t="shared" si="294"/>
        <v>0</v>
      </c>
      <c r="Q3011" s="759">
        <f t="shared" si="295"/>
        <v>5.290896</v>
      </c>
      <c r="R3011" s="873">
        <v>4150</v>
      </c>
      <c r="S3011" s="760">
        <f t="shared" si="293"/>
        <v>21957.218400000002</v>
      </c>
      <c r="T3011" s="828"/>
      <c r="U3011" s="960"/>
      <c r="W3011" s="686"/>
    </row>
    <row r="3012" spans="1:23" ht="21" customHeight="1">
      <c r="A3012" s="686" t="s">
        <v>1362</v>
      </c>
      <c r="B3012" s="686" t="s">
        <v>905</v>
      </c>
      <c r="C3012" s="825"/>
      <c r="D3012" s="826" t="s">
        <v>905</v>
      </c>
      <c r="E3012" s="827" t="s">
        <v>796</v>
      </c>
      <c r="F3012" s="681">
        <v>1.2</v>
      </c>
      <c r="G3012" s="682"/>
      <c r="H3012" s="682">
        <v>1180</v>
      </c>
      <c r="I3012" s="682"/>
      <c r="J3012" s="682"/>
      <c r="K3012" s="682"/>
      <c r="L3012" s="683">
        <v>4108</v>
      </c>
      <c r="M3012" s="684" t="s">
        <v>2300</v>
      </c>
      <c r="N3012" s="758">
        <v>1</v>
      </c>
      <c r="O3012" s="991">
        <v>1</v>
      </c>
      <c r="P3012" s="991">
        <f t="shared" si="294"/>
        <v>0</v>
      </c>
      <c r="Q3012" s="759">
        <f t="shared" si="295"/>
        <v>46.128239040000004</v>
      </c>
      <c r="R3012" s="873">
        <v>4150</v>
      </c>
      <c r="S3012" s="760">
        <f t="shared" si="293"/>
        <v>191432.19201600002</v>
      </c>
      <c r="T3012" s="828"/>
      <c r="U3012" s="960"/>
      <c r="W3012" s="686"/>
    </row>
    <row r="3013" spans="1:23" ht="21" customHeight="1">
      <c r="A3013" s="686" t="s">
        <v>1362</v>
      </c>
      <c r="B3013" s="686" t="s">
        <v>905</v>
      </c>
      <c r="C3013" s="825"/>
      <c r="D3013" s="826" t="s">
        <v>905</v>
      </c>
      <c r="E3013" s="827" t="s">
        <v>796</v>
      </c>
      <c r="F3013" s="681">
        <v>1.2</v>
      </c>
      <c r="G3013" s="682"/>
      <c r="H3013" s="682">
        <v>80</v>
      </c>
      <c r="I3013" s="682"/>
      <c r="J3013" s="682"/>
      <c r="K3013" s="682"/>
      <c r="L3013" s="683">
        <v>1150</v>
      </c>
      <c r="M3013" s="684" t="s">
        <v>2300</v>
      </c>
      <c r="N3013" s="758">
        <v>2</v>
      </c>
      <c r="O3013" s="991">
        <v>2</v>
      </c>
      <c r="P3013" s="991">
        <f t="shared" si="294"/>
        <v>0</v>
      </c>
      <c r="Q3013" s="759">
        <f t="shared" si="295"/>
        <v>1.7509440000000001</v>
      </c>
      <c r="R3013" s="873">
        <v>4150</v>
      </c>
      <c r="S3013" s="760">
        <f t="shared" si="293"/>
        <v>7266.4176000000007</v>
      </c>
      <c r="T3013" s="828"/>
      <c r="U3013" s="960"/>
      <c r="W3013" s="686"/>
    </row>
    <row r="3014" spans="1:23" ht="21" customHeight="1">
      <c r="A3014" s="686" t="s">
        <v>1362</v>
      </c>
      <c r="B3014" s="686" t="s">
        <v>906</v>
      </c>
      <c r="C3014" s="825"/>
      <c r="D3014" s="826" t="s">
        <v>906</v>
      </c>
      <c r="E3014" s="827" t="s">
        <v>796</v>
      </c>
      <c r="F3014" s="681">
        <v>1.2</v>
      </c>
      <c r="G3014" s="682"/>
      <c r="H3014" s="682">
        <v>1250</v>
      </c>
      <c r="I3014" s="682"/>
      <c r="J3014" s="682"/>
      <c r="K3014" s="682"/>
      <c r="L3014" s="683">
        <v>1250</v>
      </c>
      <c r="M3014" s="684" t="s">
        <v>2300</v>
      </c>
      <c r="N3014" s="758">
        <v>2</v>
      </c>
      <c r="O3014" s="991">
        <v>2</v>
      </c>
      <c r="P3014" s="991">
        <f t="shared" si="294"/>
        <v>0</v>
      </c>
      <c r="Q3014" s="759">
        <f t="shared" si="295"/>
        <v>29.737500000000001</v>
      </c>
      <c r="R3014" s="873">
        <v>4150</v>
      </c>
      <c r="S3014" s="760">
        <f t="shared" si="293"/>
        <v>123410.625</v>
      </c>
      <c r="T3014" s="828"/>
      <c r="U3014" s="960"/>
      <c r="W3014" s="686"/>
    </row>
    <row r="3015" spans="1:23" ht="21" customHeight="1">
      <c r="A3015" s="686" t="s">
        <v>1362</v>
      </c>
      <c r="B3015" s="686" t="s">
        <v>906</v>
      </c>
      <c r="C3015" s="825"/>
      <c r="D3015" s="826" t="s">
        <v>906</v>
      </c>
      <c r="E3015" s="827" t="s">
        <v>796</v>
      </c>
      <c r="F3015" s="681">
        <v>1.2</v>
      </c>
      <c r="G3015" s="682"/>
      <c r="H3015" s="682">
        <v>1250</v>
      </c>
      <c r="I3015" s="682"/>
      <c r="J3015" s="682"/>
      <c r="K3015" s="682"/>
      <c r="L3015" s="683">
        <v>1270</v>
      </c>
      <c r="M3015" s="684" t="s">
        <v>2300</v>
      </c>
      <c r="N3015" s="758">
        <v>1</v>
      </c>
      <c r="O3015" s="991">
        <v>1</v>
      </c>
      <c r="P3015" s="991">
        <f t="shared" si="294"/>
        <v>0</v>
      </c>
      <c r="Q3015" s="759">
        <f t="shared" si="295"/>
        <v>15.10665</v>
      </c>
      <c r="R3015" s="873">
        <v>4150</v>
      </c>
      <c r="S3015" s="760">
        <f t="shared" si="293"/>
        <v>62692.597500000003</v>
      </c>
      <c r="T3015" s="828"/>
      <c r="U3015" s="960"/>
      <c r="W3015" s="686"/>
    </row>
    <row r="3016" spans="1:23" ht="21" customHeight="1">
      <c r="A3016" s="686" t="s">
        <v>1362</v>
      </c>
      <c r="B3016" s="686" t="s">
        <v>906</v>
      </c>
      <c r="C3016" s="825"/>
      <c r="D3016" s="826" t="s">
        <v>906</v>
      </c>
      <c r="E3016" s="827" t="s">
        <v>796</v>
      </c>
      <c r="F3016" s="681">
        <v>1.2</v>
      </c>
      <c r="G3016" s="682"/>
      <c r="H3016" s="682">
        <v>250</v>
      </c>
      <c r="I3016" s="682"/>
      <c r="J3016" s="682"/>
      <c r="K3016" s="682"/>
      <c r="L3016" s="683">
        <v>1220</v>
      </c>
      <c r="M3016" s="684" t="s">
        <v>2300</v>
      </c>
      <c r="N3016" s="758">
        <v>2</v>
      </c>
      <c r="O3016" s="991">
        <v>2</v>
      </c>
      <c r="P3016" s="991">
        <f t="shared" si="294"/>
        <v>0</v>
      </c>
      <c r="Q3016" s="759">
        <f t="shared" si="295"/>
        <v>5.8047599999999999</v>
      </c>
      <c r="R3016" s="873">
        <v>4150</v>
      </c>
      <c r="S3016" s="760">
        <f t="shared" si="293"/>
        <v>24089.754000000001</v>
      </c>
      <c r="T3016" s="828"/>
      <c r="U3016" s="960"/>
      <c r="W3016" s="686"/>
    </row>
    <row r="3017" spans="1:23" ht="21" customHeight="1">
      <c r="A3017" s="686" t="s">
        <v>1362</v>
      </c>
      <c r="B3017" s="686" t="s">
        <v>906</v>
      </c>
      <c r="C3017" s="825"/>
      <c r="D3017" s="826" t="s">
        <v>906</v>
      </c>
      <c r="E3017" s="827" t="s">
        <v>796</v>
      </c>
      <c r="F3017" s="681">
        <v>1.2</v>
      </c>
      <c r="G3017" s="682"/>
      <c r="H3017" s="682">
        <v>250</v>
      </c>
      <c r="I3017" s="682"/>
      <c r="J3017" s="682"/>
      <c r="K3017" s="682"/>
      <c r="L3017" s="683">
        <v>700</v>
      </c>
      <c r="M3017" s="684" t="s">
        <v>2300</v>
      </c>
      <c r="N3017" s="758">
        <v>2</v>
      </c>
      <c r="O3017" s="991">
        <v>2</v>
      </c>
      <c r="P3017" s="991">
        <f t="shared" si="294"/>
        <v>0</v>
      </c>
      <c r="Q3017" s="759">
        <f t="shared" si="295"/>
        <v>3.3306</v>
      </c>
      <c r="R3017" s="873">
        <v>4150</v>
      </c>
      <c r="S3017" s="760">
        <f t="shared" si="293"/>
        <v>13821.99</v>
      </c>
      <c r="T3017" s="828"/>
      <c r="U3017" s="960"/>
      <c r="W3017" s="686"/>
    </row>
    <row r="3018" spans="1:23" ht="21" customHeight="1">
      <c r="A3018" s="686" t="s">
        <v>1362</v>
      </c>
      <c r="B3018" s="686" t="s">
        <v>906</v>
      </c>
      <c r="C3018" s="825"/>
      <c r="D3018" s="826" t="s">
        <v>906</v>
      </c>
      <c r="E3018" s="827" t="s">
        <v>796</v>
      </c>
      <c r="F3018" s="681">
        <v>1.2</v>
      </c>
      <c r="G3018" s="682"/>
      <c r="H3018" s="682">
        <v>190</v>
      </c>
      <c r="I3018" s="682"/>
      <c r="J3018" s="682"/>
      <c r="K3018" s="682"/>
      <c r="L3018" s="683">
        <v>530</v>
      </c>
      <c r="M3018" s="684" t="s">
        <v>2300</v>
      </c>
      <c r="N3018" s="758">
        <v>4</v>
      </c>
      <c r="O3018" s="991">
        <v>4</v>
      </c>
      <c r="P3018" s="991">
        <f t="shared" si="294"/>
        <v>0</v>
      </c>
      <c r="Q3018" s="759">
        <f t="shared" si="295"/>
        <v>3.8330448000000001</v>
      </c>
      <c r="R3018" s="873">
        <v>4150</v>
      </c>
      <c r="S3018" s="760">
        <f t="shared" si="293"/>
        <v>15907.135920000001</v>
      </c>
      <c r="T3018" s="828"/>
      <c r="U3018" s="960"/>
      <c r="W3018" s="686"/>
    </row>
    <row r="3019" spans="1:23" ht="21" customHeight="1">
      <c r="A3019" s="686" t="s">
        <v>1362</v>
      </c>
      <c r="B3019" s="686" t="s">
        <v>907</v>
      </c>
      <c r="C3019" s="825"/>
      <c r="D3019" s="826" t="s">
        <v>907</v>
      </c>
      <c r="E3019" s="827" t="s">
        <v>796</v>
      </c>
      <c r="F3019" s="681">
        <v>1.2</v>
      </c>
      <c r="G3019" s="682"/>
      <c r="H3019" s="682">
        <v>520</v>
      </c>
      <c r="I3019" s="682"/>
      <c r="J3019" s="682"/>
      <c r="K3019" s="682"/>
      <c r="L3019" s="683">
        <v>710</v>
      </c>
      <c r="M3019" s="684" t="s">
        <v>228</v>
      </c>
      <c r="N3019" s="758">
        <v>4</v>
      </c>
      <c r="O3019" s="991">
        <v>4</v>
      </c>
      <c r="P3019" s="991">
        <f t="shared" si="294"/>
        <v>0</v>
      </c>
      <c r="Q3019" s="759">
        <f t="shared" si="295"/>
        <v>14.053228800000001</v>
      </c>
      <c r="R3019" s="873">
        <v>4150</v>
      </c>
      <c r="S3019" s="760">
        <f t="shared" si="293"/>
        <v>58320.899520000006</v>
      </c>
      <c r="T3019" s="828"/>
      <c r="U3019" s="960"/>
      <c r="W3019" s="686"/>
    </row>
    <row r="3020" spans="1:23" ht="21" customHeight="1">
      <c r="A3020" s="686" t="s">
        <v>1362</v>
      </c>
      <c r="B3020" s="686" t="s">
        <v>907</v>
      </c>
      <c r="C3020" s="825"/>
      <c r="D3020" s="826" t="s">
        <v>2267</v>
      </c>
      <c r="E3020" s="827" t="s">
        <v>795</v>
      </c>
      <c r="F3020" s="681">
        <v>1.2</v>
      </c>
      <c r="G3020" s="682"/>
      <c r="H3020" s="682">
        <v>190</v>
      </c>
      <c r="I3020" s="682"/>
      <c r="J3020" s="682"/>
      <c r="K3020" s="682"/>
      <c r="L3020" s="683">
        <v>4570</v>
      </c>
      <c r="M3020" s="684" t="s">
        <v>2300</v>
      </c>
      <c r="N3020" s="758">
        <v>2</v>
      </c>
      <c r="O3020" s="991">
        <v>4</v>
      </c>
      <c r="P3020" s="991">
        <f t="shared" ref="P3020" si="296">N3020-O3020</f>
        <v>-2</v>
      </c>
      <c r="Q3020" s="759">
        <f t="shared" ref="Q3020" si="297">F3020*H3020*L3020*0.00000793*N3020</f>
        <v>16.5254856</v>
      </c>
      <c r="R3020" s="873">
        <v>4150</v>
      </c>
      <c r="S3020" s="760">
        <f t="shared" ref="S3020" si="298">Q3020*R3020</f>
        <v>68580.765239999993</v>
      </c>
      <c r="T3020" s="828"/>
      <c r="U3020" s="960"/>
      <c r="W3020" s="686"/>
    </row>
    <row r="3021" spans="1:23" ht="21" customHeight="1">
      <c r="C3021" s="825"/>
      <c r="D3021" s="826" t="s">
        <v>2267</v>
      </c>
      <c r="E3021" s="827" t="s">
        <v>797</v>
      </c>
      <c r="F3021" s="681">
        <v>6</v>
      </c>
      <c r="G3021" s="682"/>
      <c r="H3021" s="682"/>
      <c r="I3021" s="682"/>
      <c r="J3021" s="682"/>
      <c r="K3021" s="682"/>
      <c r="L3021" s="683">
        <v>208</v>
      </c>
      <c r="M3021" s="684" t="s">
        <v>228</v>
      </c>
      <c r="N3021" s="758">
        <v>8</v>
      </c>
      <c r="O3021" s="991"/>
      <c r="P3021" s="991"/>
      <c r="Q3021" s="762"/>
      <c r="R3021" s="873">
        <v>3191</v>
      </c>
      <c r="S3021" s="760">
        <f>N3021*R3021</f>
        <v>25528</v>
      </c>
      <c r="T3021" s="828"/>
      <c r="U3021" s="960"/>
      <c r="W3021" s="686"/>
    </row>
    <row r="3022" spans="1:23" ht="21" customHeight="1">
      <c r="A3022" s="686" t="s">
        <v>1271</v>
      </c>
      <c r="B3022" s="686" t="s">
        <v>908</v>
      </c>
      <c r="C3022" s="825"/>
      <c r="D3022" s="826" t="s">
        <v>908</v>
      </c>
      <c r="E3022" s="827" t="s">
        <v>796</v>
      </c>
      <c r="F3022" s="681">
        <v>1</v>
      </c>
      <c r="G3022" s="682"/>
      <c r="H3022" s="682">
        <v>350</v>
      </c>
      <c r="I3022" s="682"/>
      <c r="J3022" s="682"/>
      <c r="K3022" s="682"/>
      <c r="L3022" s="683">
        <v>820</v>
      </c>
      <c r="M3022" s="684" t="s">
        <v>2300</v>
      </c>
      <c r="N3022" s="758">
        <v>4</v>
      </c>
      <c r="O3022" s="991">
        <v>4</v>
      </c>
      <c r="P3022" s="991">
        <f t="shared" si="294"/>
        <v>0</v>
      </c>
      <c r="Q3022" s="759">
        <f t="shared" si="295"/>
        <v>9.1036400000000004</v>
      </c>
      <c r="R3022" s="873">
        <v>4200</v>
      </c>
      <c r="S3022" s="760">
        <f t="shared" si="293"/>
        <v>38235.288</v>
      </c>
      <c r="T3022" s="828"/>
      <c r="U3022" s="960"/>
      <c r="W3022" s="686"/>
    </row>
    <row r="3023" spans="1:23" ht="21" customHeight="1">
      <c r="A3023" s="686" t="s">
        <v>1271</v>
      </c>
      <c r="B3023" s="686" t="s">
        <v>908</v>
      </c>
      <c r="C3023" s="825"/>
      <c r="D3023" s="826" t="s">
        <v>908</v>
      </c>
      <c r="E3023" s="827" t="s">
        <v>796</v>
      </c>
      <c r="F3023" s="681">
        <v>1</v>
      </c>
      <c r="G3023" s="682"/>
      <c r="H3023" s="682">
        <v>210</v>
      </c>
      <c r="I3023" s="682"/>
      <c r="J3023" s="682"/>
      <c r="K3023" s="682"/>
      <c r="L3023" s="683">
        <v>550</v>
      </c>
      <c r="M3023" s="684" t="s">
        <v>2300</v>
      </c>
      <c r="N3023" s="758">
        <v>4</v>
      </c>
      <c r="O3023" s="991">
        <v>4</v>
      </c>
      <c r="P3023" s="991">
        <f t="shared" si="294"/>
        <v>0</v>
      </c>
      <c r="Q3023" s="759">
        <f>F3023*H3023*L3023*0.00000785*N3023</f>
        <v>3.6266999999999996</v>
      </c>
      <c r="R3023" s="873">
        <v>4200</v>
      </c>
      <c r="S3023" s="760">
        <f t="shared" si="293"/>
        <v>15232.139999999998</v>
      </c>
      <c r="T3023" s="828"/>
      <c r="U3023" s="960"/>
      <c r="W3023" s="686"/>
    </row>
    <row r="3024" spans="1:23" ht="21" customHeight="1">
      <c r="A3024" s="686" t="s">
        <v>1271</v>
      </c>
      <c r="B3024" s="686" t="s">
        <v>908</v>
      </c>
      <c r="C3024" s="825"/>
      <c r="D3024" s="826" t="s">
        <v>908</v>
      </c>
      <c r="E3024" s="827" t="s">
        <v>796</v>
      </c>
      <c r="F3024" s="681">
        <v>1</v>
      </c>
      <c r="G3024" s="682"/>
      <c r="H3024" s="682">
        <v>210</v>
      </c>
      <c r="I3024" s="682"/>
      <c r="J3024" s="682"/>
      <c r="K3024" s="682"/>
      <c r="L3024" s="683">
        <v>480</v>
      </c>
      <c r="M3024" s="684" t="s">
        <v>2300</v>
      </c>
      <c r="N3024" s="758">
        <v>2</v>
      </c>
      <c r="O3024" s="991">
        <v>2</v>
      </c>
      <c r="P3024" s="991">
        <f t="shared" si="294"/>
        <v>0</v>
      </c>
      <c r="Q3024" s="759">
        <f>F3024*H3024*L3024*0.00000785*N3024</f>
        <v>1.58256</v>
      </c>
      <c r="R3024" s="873">
        <v>4200</v>
      </c>
      <c r="S3024" s="760">
        <f t="shared" si="293"/>
        <v>6646.7519999999995</v>
      </c>
      <c r="T3024" s="828"/>
      <c r="U3024" s="960"/>
      <c r="W3024" s="686"/>
    </row>
    <row r="3025" spans="1:23" ht="21" customHeight="1">
      <c r="A3025" s="686" t="s">
        <v>1271</v>
      </c>
      <c r="B3025" s="686" t="s">
        <v>908</v>
      </c>
      <c r="C3025" s="825"/>
      <c r="D3025" s="826" t="s">
        <v>908</v>
      </c>
      <c r="E3025" s="827" t="s">
        <v>796</v>
      </c>
      <c r="F3025" s="681">
        <v>1</v>
      </c>
      <c r="G3025" s="682"/>
      <c r="H3025" s="682">
        <v>110</v>
      </c>
      <c r="I3025" s="682"/>
      <c r="J3025" s="682"/>
      <c r="K3025" s="682"/>
      <c r="L3025" s="683">
        <v>700</v>
      </c>
      <c r="M3025" s="684" t="s">
        <v>2300</v>
      </c>
      <c r="N3025" s="758">
        <v>2</v>
      </c>
      <c r="O3025" s="991">
        <v>2</v>
      </c>
      <c r="P3025" s="991">
        <f t="shared" si="294"/>
        <v>0</v>
      </c>
      <c r="Q3025" s="759">
        <f>F3025*H3025*L3025*0.00000785*N3025</f>
        <v>1.2088999999999999</v>
      </c>
      <c r="R3025" s="873">
        <v>4200</v>
      </c>
      <c r="S3025" s="760">
        <f t="shared" si="293"/>
        <v>5077.3799999999992</v>
      </c>
      <c r="T3025" s="828"/>
      <c r="U3025" s="960"/>
      <c r="W3025" s="686"/>
    </row>
    <row r="3026" spans="1:23" ht="21" customHeight="1">
      <c r="A3026" s="686" t="s">
        <v>1255</v>
      </c>
      <c r="B3026" s="686" t="s">
        <v>908</v>
      </c>
      <c r="C3026" s="825"/>
      <c r="D3026" s="826" t="s">
        <v>908</v>
      </c>
      <c r="E3026" s="827" t="s">
        <v>796</v>
      </c>
      <c r="F3026" s="681">
        <v>3</v>
      </c>
      <c r="G3026" s="682"/>
      <c r="H3026" s="682">
        <v>200</v>
      </c>
      <c r="I3026" s="682"/>
      <c r="J3026" s="682"/>
      <c r="K3026" s="682"/>
      <c r="L3026" s="683">
        <v>260</v>
      </c>
      <c r="M3026" s="684" t="s">
        <v>2300</v>
      </c>
      <c r="N3026" s="758">
        <v>4</v>
      </c>
      <c r="O3026" s="991">
        <v>4</v>
      </c>
      <c r="P3026" s="991">
        <f t="shared" si="294"/>
        <v>0</v>
      </c>
      <c r="Q3026" s="759">
        <f>F3026*H3026*L3026*0.00000785*N3026</f>
        <v>4.8983999999999996</v>
      </c>
      <c r="R3026" s="873">
        <v>4025</v>
      </c>
      <c r="S3026" s="760">
        <f t="shared" si="293"/>
        <v>19716.059999999998</v>
      </c>
      <c r="T3026" s="828"/>
      <c r="U3026" s="960"/>
      <c r="W3026" s="686"/>
    </row>
    <row r="3027" spans="1:23" ht="21" customHeight="1">
      <c r="A3027" s="686" t="s">
        <v>1362</v>
      </c>
      <c r="B3027" s="686" t="s">
        <v>837</v>
      </c>
      <c r="C3027" s="825"/>
      <c r="D3027" s="826" t="s">
        <v>837</v>
      </c>
      <c r="E3027" s="827" t="s">
        <v>796</v>
      </c>
      <c r="F3027" s="681">
        <v>1.2</v>
      </c>
      <c r="G3027" s="682"/>
      <c r="H3027" s="682">
        <v>1010</v>
      </c>
      <c r="I3027" s="682"/>
      <c r="J3027" s="682"/>
      <c r="K3027" s="682"/>
      <c r="L3027" s="683">
        <v>4500</v>
      </c>
      <c r="M3027" s="684" t="s">
        <v>228</v>
      </c>
      <c r="N3027" s="758">
        <v>1</v>
      </c>
      <c r="O3027" s="991">
        <v>1</v>
      </c>
      <c r="P3027" s="991">
        <f t="shared" si="294"/>
        <v>0</v>
      </c>
      <c r="Q3027" s="759">
        <f>F3027*H3027*L3027*0.00000793*N3027</f>
        <v>43.250219999999999</v>
      </c>
      <c r="R3027" s="873">
        <v>4150</v>
      </c>
      <c r="S3027" s="760">
        <f t="shared" si="293"/>
        <v>179488.413</v>
      </c>
      <c r="T3027" s="828"/>
      <c r="U3027" s="960"/>
      <c r="W3027" s="686"/>
    </row>
    <row r="3028" spans="1:23" ht="21" customHeight="1">
      <c r="A3028" s="686" t="s">
        <v>1362</v>
      </c>
      <c r="B3028" s="686" t="s">
        <v>837</v>
      </c>
      <c r="C3028" s="825"/>
      <c r="D3028" s="826" t="s">
        <v>837</v>
      </c>
      <c r="E3028" s="827" t="s">
        <v>796</v>
      </c>
      <c r="F3028" s="681">
        <v>1.2</v>
      </c>
      <c r="G3028" s="682"/>
      <c r="H3028" s="682">
        <v>800</v>
      </c>
      <c r="I3028" s="682"/>
      <c r="J3028" s="682"/>
      <c r="K3028" s="682"/>
      <c r="L3028" s="683">
        <v>4500</v>
      </c>
      <c r="M3028" s="684" t="s">
        <v>228</v>
      </c>
      <c r="N3028" s="758">
        <v>2</v>
      </c>
      <c r="O3028" s="991">
        <v>2</v>
      </c>
      <c r="P3028" s="991">
        <f t="shared" si="294"/>
        <v>0</v>
      </c>
      <c r="Q3028" s="759">
        <f>F3028*H3028*L3028*0.00000793*N3028</f>
        <v>68.515200000000007</v>
      </c>
      <c r="R3028" s="873">
        <v>4150</v>
      </c>
      <c r="S3028" s="760">
        <f t="shared" si="293"/>
        <v>284338.08</v>
      </c>
      <c r="T3028" s="828"/>
      <c r="U3028" s="960"/>
      <c r="W3028" s="686"/>
    </row>
    <row r="3029" spans="1:23" ht="21" customHeight="1">
      <c r="A3029" s="686" t="s">
        <v>1255</v>
      </c>
      <c r="B3029" s="686" t="s">
        <v>837</v>
      </c>
      <c r="C3029" s="825"/>
      <c r="D3029" s="826" t="s">
        <v>837</v>
      </c>
      <c r="E3029" s="827" t="s">
        <v>796</v>
      </c>
      <c r="F3029" s="681">
        <v>2</v>
      </c>
      <c r="G3029" s="682"/>
      <c r="H3029" s="682">
        <v>120</v>
      </c>
      <c r="I3029" s="682"/>
      <c r="J3029" s="682"/>
      <c r="K3029" s="682"/>
      <c r="L3029" s="683">
        <v>113</v>
      </c>
      <c r="M3029" s="684" t="s">
        <v>228</v>
      </c>
      <c r="N3029" s="758">
        <v>4</v>
      </c>
      <c r="O3029" s="991">
        <v>4</v>
      </c>
      <c r="P3029" s="991">
        <f t="shared" si="294"/>
        <v>0</v>
      </c>
      <c r="Q3029" s="759">
        <f>F3029*H3029*L3029*0.00000793*N3029</f>
        <v>0.86024640000000008</v>
      </c>
      <c r="R3029" s="873">
        <v>4025</v>
      </c>
      <c r="S3029" s="760">
        <f t="shared" si="293"/>
        <v>3462.4917600000003</v>
      </c>
      <c r="T3029" s="828"/>
      <c r="U3029" s="960"/>
      <c r="W3029" s="686"/>
    </row>
    <row r="3030" spans="1:23" ht="21" customHeight="1">
      <c r="A3030" s="686" t="s">
        <v>1349</v>
      </c>
      <c r="B3030" s="686" t="s">
        <v>837</v>
      </c>
      <c r="C3030" s="825"/>
      <c r="D3030" s="826" t="s">
        <v>837</v>
      </c>
      <c r="E3030" s="827" t="s">
        <v>796</v>
      </c>
      <c r="F3030" s="681">
        <v>3</v>
      </c>
      <c r="G3030" s="682"/>
      <c r="H3030" s="682">
        <v>150</v>
      </c>
      <c r="I3030" s="682"/>
      <c r="J3030" s="682"/>
      <c r="K3030" s="682"/>
      <c r="L3030" s="683">
        <v>550</v>
      </c>
      <c r="M3030" s="684"/>
      <c r="N3030" s="758">
        <v>2</v>
      </c>
      <c r="O3030" s="991">
        <v>2</v>
      </c>
      <c r="P3030" s="991">
        <f t="shared" si="294"/>
        <v>0</v>
      </c>
      <c r="Q3030" s="759">
        <f>F3030*H3030*L3030*0.00000785*N3030</f>
        <v>3.8857499999999998</v>
      </c>
      <c r="R3030" s="873">
        <v>939</v>
      </c>
      <c r="S3030" s="760">
        <f t="shared" si="293"/>
        <v>3648.7192499999996</v>
      </c>
      <c r="T3030" s="828"/>
      <c r="U3030" s="960"/>
      <c r="W3030" s="686"/>
    </row>
    <row r="3031" spans="1:23" ht="21" customHeight="1">
      <c r="A3031" s="686" t="s">
        <v>1243</v>
      </c>
      <c r="B3031" s="686" t="s">
        <v>837</v>
      </c>
      <c r="C3031" s="825"/>
      <c r="D3031" s="826" t="s">
        <v>837</v>
      </c>
      <c r="E3031" s="827" t="s">
        <v>796</v>
      </c>
      <c r="F3031" s="681">
        <v>4.5</v>
      </c>
      <c r="G3031" s="682"/>
      <c r="H3031" s="682">
        <v>160</v>
      </c>
      <c r="I3031" s="682"/>
      <c r="J3031" s="682"/>
      <c r="K3031" s="682"/>
      <c r="L3031" s="683">
        <v>770</v>
      </c>
      <c r="M3031" s="684"/>
      <c r="N3031" s="758">
        <v>2</v>
      </c>
      <c r="O3031" s="991">
        <v>2</v>
      </c>
      <c r="P3031" s="991">
        <f t="shared" si="294"/>
        <v>0</v>
      </c>
      <c r="Q3031" s="759">
        <f>F3031*H3031*L3031*0.00000785*N3031</f>
        <v>8.7040799999999994</v>
      </c>
      <c r="R3031" s="873">
        <v>939</v>
      </c>
      <c r="S3031" s="760">
        <f t="shared" si="293"/>
        <v>8173.1311199999991</v>
      </c>
      <c r="T3031" s="828"/>
      <c r="U3031" s="960"/>
      <c r="W3031" s="686"/>
    </row>
    <row r="3032" spans="1:23" ht="21" customHeight="1">
      <c r="A3032" s="686" t="s">
        <v>1362</v>
      </c>
      <c r="B3032" s="686" t="s">
        <v>909</v>
      </c>
      <c r="C3032" s="825"/>
      <c r="D3032" s="826" t="s">
        <v>909</v>
      </c>
      <c r="E3032" s="827" t="s">
        <v>796</v>
      </c>
      <c r="F3032" s="681">
        <v>1.2</v>
      </c>
      <c r="G3032" s="682"/>
      <c r="H3032" s="682">
        <v>421</v>
      </c>
      <c r="I3032" s="682"/>
      <c r="J3032" s="682"/>
      <c r="K3032" s="682"/>
      <c r="L3032" s="683">
        <v>3815</v>
      </c>
      <c r="M3032" s="684" t="s">
        <v>2300</v>
      </c>
      <c r="N3032" s="758">
        <v>2</v>
      </c>
      <c r="O3032" s="991">
        <v>2</v>
      </c>
      <c r="P3032" s="991">
        <f t="shared" si="294"/>
        <v>0</v>
      </c>
      <c r="Q3032" s="759">
        <f>F3032*H3032*L3032*0.00000793*N3032</f>
        <v>30.567580680000003</v>
      </c>
      <c r="R3032" s="873">
        <v>4150</v>
      </c>
      <c r="S3032" s="760">
        <f t="shared" si="293"/>
        <v>126855.459822</v>
      </c>
      <c r="T3032" s="828"/>
      <c r="U3032" s="960"/>
      <c r="W3032" s="686"/>
    </row>
    <row r="3033" spans="1:23" ht="21" customHeight="1">
      <c r="A3033" s="686" t="s">
        <v>1362</v>
      </c>
      <c r="B3033" s="686" t="s">
        <v>909</v>
      </c>
      <c r="C3033" s="825"/>
      <c r="D3033" s="826" t="s">
        <v>909</v>
      </c>
      <c r="E3033" s="827" t="s">
        <v>796</v>
      </c>
      <c r="F3033" s="681">
        <v>1.2</v>
      </c>
      <c r="G3033" s="682"/>
      <c r="H3033" s="682">
        <v>220</v>
      </c>
      <c r="I3033" s="682"/>
      <c r="J3033" s="682"/>
      <c r="K3033" s="682"/>
      <c r="L3033" s="683">
        <v>135</v>
      </c>
      <c r="M3033" s="684" t="s">
        <v>2300</v>
      </c>
      <c r="N3033" s="758">
        <v>4</v>
      </c>
      <c r="O3033" s="991">
        <v>4</v>
      </c>
      <c r="P3033" s="991">
        <f t="shared" si="294"/>
        <v>0</v>
      </c>
      <c r="Q3033" s="759">
        <f>F3033*H3033*L3033*0.00000793*N3033</f>
        <v>1.1305008000000001</v>
      </c>
      <c r="R3033" s="873">
        <v>4150</v>
      </c>
      <c r="S3033" s="760">
        <f t="shared" si="293"/>
        <v>4691.5783200000005</v>
      </c>
      <c r="T3033" s="828"/>
      <c r="U3033" s="960"/>
      <c r="W3033" s="686"/>
    </row>
    <row r="3034" spans="1:23" ht="21" customHeight="1">
      <c r="A3034" s="686" t="s">
        <v>1362</v>
      </c>
      <c r="B3034" s="686" t="s">
        <v>909</v>
      </c>
      <c r="C3034" s="825"/>
      <c r="D3034" s="826" t="s">
        <v>909</v>
      </c>
      <c r="E3034" s="827" t="s">
        <v>796</v>
      </c>
      <c r="F3034" s="681">
        <v>1.2</v>
      </c>
      <c r="G3034" s="682"/>
      <c r="H3034" s="682">
        <v>168</v>
      </c>
      <c r="I3034" s="682"/>
      <c r="J3034" s="682"/>
      <c r="K3034" s="682"/>
      <c r="L3034" s="683">
        <v>225</v>
      </c>
      <c r="M3034" s="684" t="s">
        <v>2300</v>
      </c>
      <c r="N3034" s="758">
        <v>22</v>
      </c>
      <c r="O3034" s="991">
        <v>22</v>
      </c>
      <c r="P3034" s="991">
        <f t="shared" si="294"/>
        <v>0</v>
      </c>
      <c r="Q3034" s="759">
        <f>F3034*H3034*L3034*0.00000793*N3034</f>
        <v>7.9135055999999997</v>
      </c>
      <c r="R3034" s="873">
        <v>4150</v>
      </c>
      <c r="S3034" s="760">
        <f t="shared" si="293"/>
        <v>32841.048239999996</v>
      </c>
      <c r="T3034" s="828"/>
      <c r="U3034" s="960"/>
      <c r="W3034" s="686"/>
    </row>
    <row r="3035" spans="1:23" ht="21" customHeight="1">
      <c r="A3035" s="686" t="s">
        <v>1363</v>
      </c>
      <c r="B3035" s="686" t="s">
        <v>909</v>
      </c>
      <c r="C3035" s="825"/>
      <c r="D3035" s="826" t="s">
        <v>909</v>
      </c>
      <c r="E3035" s="827" t="s">
        <v>814</v>
      </c>
      <c r="F3035" s="681">
        <v>6</v>
      </c>
      <c r="G3035" s="682"/>
      <c r="H3035" s="682">
        <v>50</v>
      </c>
      <c r="I3035" s="682"/>
      <c r="J3035" s="682"/>
      <c r="K3035" s="682"/>
      <c r="L3035" s="683">
        <v>120</v>
      </c>
      <c r="M3035" s="684"/>
      <c r="N3035" s="758">
        <v>6</v>
      </c>
      <c r="O3035" s="991">
        <v>6</v>
      </c>
      <c r="P3035" s="991">
        <f t="shared" si="294"/>
        <v>0</v>
      </c>
      <c r="Q3035" s="759">
        <f>L3035/1000*N3035*T3035</f>
        <v>3.1895999999999995</v>
      </c>
      <c r="R3035" s="873">
        <v>1020</v>
      </c>
      <c r="S3035" s="760">
        <f t="shared" si="293"/>
        <v>3253.3919999999994</v>
      </c>
      <c r="T3035" s="829">
        <v>4.43</v>
      </c>
      <c r="U3035" s="960"/>
      <c r="W3035" s="686"/>
    </row>
    <row r="3036" spans="1:23" ht="21" customHeight="1">
      <c r="A3036" s="686" t="s">
        <v>1269</v>
      </c>
      <c r="B3036" s="686" t="s">
        <v>909</v>
      </c>
      <c r="C3036" s="825"/>
      <c r="D3036" s="826" t="s">
        <v>909</v>
      </c>
      <c r="E3036" s="827" t="s">
        <v>770</v>
      </c>
      <c r="F3036" s="681">
        <v>6</v>
      </c>
      <c r="G3036" s="682"/>
      <c r="H3036" s="682">
        <v>50</v>
      </c>
      <c r="I3036" s="682"/>
      <c r="J3036" s="682"/>
      <c r="K3036" s="682"/>
      <c r="L3036" s="683">
        <v>1200</v>
      </c>
      <c r="M3036" s="684"/>
      <c r="N3036" s="758">
        <v>6</v>
      </c>
      <c r="O3036" s="991">
        <v>6</v>
      </c>
      <c r="P3036" s="991">
        <f t="shared" si="294"/>
        <v>0</v>
      </c>
      <c r="Q3036" s="759">
        <f>L3036/1000*N3036*T3036</f>
        <v>31.895999999999994</v>
      </c>
      <c r="R3036" s="873">
        <v>1040</v>
      </c>
      <c r="S3036" s="760">
        <f t="shared" si="293"/>
        <v>33171.839999999997</v>
      </c>
      <c r="T3036" s="829">
        <v>4.43</v>
      </c>
      <c r="U3036" s="960"/>
      <c r="W3036" s="686"/>
    </row>
    <row r="3037" spans="1:23" ht="21" customHeight="1">
      <c r="B3037" s="686" t="s">
        <v>909</v>
      </c>
      <c r="C3037" s="825"/>
      <c r="D3037" s="826" t="s">
        <v>909</v>
      </c>
      <c r="E3037" s="827" t="s">
        <v>804</v>
      </c>
      <c r="F3037" s="681" t="s">
        <v>1577</v>
      </c>
      <c r="G3037" s="682"/>
      <c r="H3037" s="682" t="s">
        <v>1531</v>
      </c>
      <c r="I3037" s="682"/>
      <c r="J3037" s="682"/>
      <c r="K3037" s="682"/>
      <c r="L3037" s="683"/>
      <c r="M3037" s="684" t="s">
        <v>228</v>
      </c>
      <c r="N3037" s="758">
        <v>8</v>
      </c>
      <c r="O3037" s="991">
        <v>8</v>
      </c>
      <c r="P3037" s="991">
        <f t="shared" si="294"/>
        <v>0</v>
      </c>
      <c r="Q3037" s="762"/>
      <c r="R3037" s="873">
        <v>636</v>
      </c>
      <c r="S3037" s="760">
        <f>N3037*R3037</f>
        <v>5088</v>
      </c>
      <c r="T3037" s="828"/>
      <c r="U3037" s="960"/>
      <c r="W3037" s="686"/>
    </row>
    <row r="3038" spans="1:23" ht="21" customHeight="1">
      <c r="B3038" s="686" t="s">
        <v>910</v>
      </c>
      <c r="C3038" s="825"/>
      <c r="D3038" s="826" t="s">
        <v>910</v>
      </c>
      <c r="E3038" s="827" t="s">
        <v>911</v>
      </c>
      <c r="F3038" s="681" t="s">
        <v>2331</v>
      </c>
      <c r="G3038" s="682"/>
      <c r="H3038" s="682"/>
      <c r="I3038" s="682"/>
      <c r="J3038" s="682"/>
      <c r="K3038" s="682"/>
      <c r="L3038" s="683"/>
      <c r="M3038" s="684"/>
      <c r="N3038" s="758">
        <v>2</v>
      </c>
      <c r="O3038" s="991">
        <v>2</v>
      </c>
      <c r="P3038" s="991">
        <f t="shared" si="294"/>
        <v>0</v>
      </c>
      <c r="Q3038" s="762"/>
      <c r="R3038" s="873">
        <v>1562000</v>
      </c>
      <c r="S3038" s="760">
        <f>N3038*R3038</f>
        <v>3124000</v>
      </c>
      <c r="T3038" s="828"/>
      <c r="U3038" s="960"/>
      <c r="W3038" s="686"/>
    </row>
    <row r="3039" spans="1:23" ht="21" customHeight="1">
      <c r="A3039" s="686" t="s">
        <v>1362</v>
      </c>
      <c r="B3039" s="686" t="s">
        <v>912</v>
      </c>
      <c r="C3039" s="825"/>
      <c r="D3039" s="826" t="s">
        <v>912</v>
      </c>
      <c r="E3039" s="827" t="s">
        <v>796</v>
      </c>
      <c r="F3039" s="681">
        <v>1.2</v>
      </c>
      <c r="G3039" s="682"/>
      <c r="H3039" s="682">
        <v>31</v>
      </c>
      <c r="I3039" s="682"/>
      <c r="J3039" s="682"/>
      <c r="K3039" s="682"/>
      <c r="L3039" s="683">
        <v>283</v>
      </c>
      <c r="M3039" s="684" t="s">
        <v>228</v>
      </c>
      <c r="N3039" s="758">
        <v>24</v>
      </c>
      <c r="O3039" s="991">
        <v>24</v>
      </c>
      <c r="P3039" s="991">
        <f t="shared" si="294"/>
        <v>0</v>
      </c>
      <c r="Q3039" s="759">
        <f>F3039*H3039*L3039*0.00000793*N3039</f>
        <v>2.003612832</v>
      </c>
      <c r="R3039" s="873">
        <v>4150</v>
      </c>
      <c r="S3039" s="760">
        <f t="shared" ref="S3039:S3047" si="299">Q3039*R3039</f>
        <v>8314.993252799999</v>
      </c>
      <c r="T3039" s="828"/>
      <c r="U3039" s="960"/>
      <c r="W3039" s="686"/>
    </row>
    <row r="3040" spans="1:23" ht="21" customHeight="1">
      <c r="A3040" s="686" t="s">
        <v>1362</v>
      </c>
      <c r="B3040" s="686" t="s">
        <v>912</v>
      </c>
      <c r="C3040" s="825"/>
      <c r="D3040" s="826" t="s">
        <v>912</v>
      </c>
      <c r="E3040" s="827" t="s">
        <v>796</v>
      </c>
      <c r="F3040" s="681">
        <v>1.2</v>
      </c>
      <c r="G3040" s="682"/>
      <c r="H3040" s="682">
        <v>75</v>
      </c>
      <c r="I3040" s="682"/>
      <c r="J3040" s="682"/>
      <c r="K3040" s="682"/>
      <c r="L3040" s="683">
        <v>190</v>
      </c>
      <c r="M3040" s="684" t="s">
        <v>228</v>
      </c>
      <c r="N3040" s="758">
        <v>24</v>
      </c>
      <c r="O3040" s="991">
        <v>24</v>
      </c>
      <c r="P3040" s="991">
        <f t="shared" si="294"/>
        <v>0</v>
      </c>
      <c r="Q3040" s="759">
        <f>F3040*H3040*L3040*0.00000793*N3040</f>
        <v>3.2544719999999998</v>
      </c>
      <c r="R3040" s="873">
        <v>4150</v>
      </c>
      <c r="S3040" s="760">
        <f t="shared" si="299"/>
        <v>13506.058799999999</v>
      </c>
      <c r="T3040" s="828"/>
      <c r="U3040" s="960"/>
      <c r="W3040" s="686"/>
    </row>
    <row r="3041" spans="1:23" ht="21" customHeight="1">
      <c r="A3041" s="686" t="s">
        <v>1271</v>
      </c>
      <c r="B3041" s="686" t="s">
        <v>913</v>
      </c>
      <c r="C3041" s="825"/>
      <c r="D3041" s="826" t="s">
        <v>913</v>
      </c>
      <c r="E3041" s="827" t="s">
        <v>796</v>
      </c>
      <c r="F3041" s="681">
        <v>1</v>
      </c>
      <c r="G3041" s="682"/>
      <c r="H3041" s="682">
        <v>1164</v>
      </c>
      <c r="I3041" s="682"/>
      <c r="J3041" s="682"/>
      <c r="K3041" s="682"/>
      <c r="L3041" s="683">
        <v>456</v>
      </c>
      <c r="M3041" s="684" t="s">
        <v>228</v>
      </c>
      <c r="N3041" s="758">
        <v>6</v>
      </c>
      <c r="O3041" s="991">
        <v>6</v>
      </c>
      <c r="P3041" s="991">
        <f t="shared" si="294"/>
        <v>0</v>
      </c>
      <c r="Q3041" s="759">
        <f>F3041*H3041*L3041*0.00000793*N3041</f>
        <v>25.254702720000001</v>
      </c>
      <c r="R3041" s="873">
        <v>4200</v>
      </c>
      <c r="S3041" s="760">
        <f t="shared" si="299"/>
        <v>106069.751424</v>
      </c>
      <c r="T3041" s="828"/>
      <c r="U3041" s="960"/>
      <c r="W3041" s="686"/>
    </row>
    <row r="3042" spans="1:23" ht="21" customHeight="1">
      <c r="A3042" s="686" t="s">
        <v>1255</v>
      </c>
      <c r="B3042" s="686" t="s">
        <v>913</v>
      </c>
      <c r="C3042" s="825"/>
      <c r="D3042" s="826" t="s">
        <v>913</v>
      </c>
      <c r="E3042" s="827" t="s">
        <v>796</v>
      </c>
      <c r="F3042" s="681">
        <v>3</v>
      </c>
      <c r="G3042" s="682"/>
      <c r="H3042" s="682">
        <v>40</v>
      </c>
      <c r="I3042" s="682"/>
      <c r="J3042" s="682"/>
      <c r="K3042" s="682"/>
      <c r="L3042" s="683">
        <v>60</v>
      </c>
      <c r="M3042" s="684" t="s">
        <v>2303</v>
      </c>
      <c r="N3042" s="758">
        <v>12</v>
      </c>
      <c r="O3042" s="991">
        <v>12</v>
      </c>
      <c r="P3042" s="991">
        <f t="shared" si="294"/>
        <v>0</v>
      </c>
      <c r="Q3042" s="759">
        <f>F3042*H3042*L3042*0.00000785*N3042</f>
        <v>0.67823999999999995</v>
      </c>
      <c r="R3042" s="873">
        <v>4025</v>
      </c>
      <c r="S3042" s="760">
        <f t="shared" si="299"/>
        <v>2729.9159999999997</v>
      </c>
      <c r="T3042" s="828"/>
      <c r="U3042" s="960"/>
      <c r="W3042" s="686"/>
    </row>
    <row r="3043" spans="1:23" ht="21" customHeight="1">
      <c r="A3043" s="686" t="s">
        <v>1271</v>
      </c>
      <c r="B3043" s="686" t="s">
        <v>914</v>
      </c>
      <c r="C3043" s="825"/>
      <c r="D3043" s="826" t="s">
        <v>914</v>
      </c>
      <c r="E3043" s="827" t="s">
        <v>796</v>
      </c>
      <c r="F3043" s="681">
        <v>1</v>
      </c>
      <c r="G3043" s="682"/>
      <c r="H3043" s="682">
        <v>200</v>
      </c>
      <c r="I3043" s="682"/>
      <c r="J3043" s="682"/>
      <c r="K3043" s="682"/>
      <c r="L3043" s="683">
        <v>280</v>
      </c>
      <c r="M3043" s="684" t="s">
        <v>228</v>
      </c>
      <c r="N3043" s="758">
        <v>6</v>
      </c>
      <c r="O3043" s="991">
        <v>6</v>
      </c>
      <c r="P3043" s="991">
        <f t="shared" si="294"/>
        <v>0</v>
      </c>
      <c r="Q3043" s="759">
        <f>F3043*H3043*L3043*0.00000793*N3043</f>
        <v>2.6644800000000002</v>
      </c>
      <c r="R3043" s="873">
        <v>4200</v>
      </c>
      <c r="S3043" s="760">
        <f t="shared" si="299"/>
        <v>11190.816000000001</v>
      </c>
      <c r="T3043" s="828"/>
      <c r="U3043" s="960"/>
      <c r="W3043" s="686"/>
    </row>
    <row r="3044" spans="1:23" ht="21" customHeight="1">
      <c r="A3044" s="686" t="s">
        <v>1271</v>
      </c>
      <c r="B3044" s="686" t="s">
        <v>915</v>
      </c>
      <c r="C3044" s="825"/>
      <c r="D3044" s="826" t="s">
        <v>915</v>
      </c>
      <c r="E3044" s="827" t="s">
        <v>796</v>
      </c>
      <c r="F3044" s="681">
        <v>1</v>
      </c>
      <c r="G3044" s="682"/>
      <c r="H3044" s="682">
        <v>360</v>
      </c>
      <c r="I3044" s="682"/>
      <c r="J3044" s="682"/>
      <c r="K3044" s="682"/>
      <c r="L3044" s="683">
        <v>480</v>
      </c>
      <c r="M3044" s="684" t="s">
        <v>228</v>
      </c>
      <c r="N3044" s="758">
        <v>2</v>
      </c>
      <c r="O3044" s="991">
        <v>2</v>
      </c>
      <c r="P3044" s="991">
        <f t="shared" si="294"/>
        <v>0</v>
      </c>
      <c r="Q3044" s="759">
        <f>F3044*H3044*L3044*0.00000793*N3044</f>
        <v>2.7406079999999999</v>
      </c>
      <c r="R3044" s="873">
        <v>4200</v>
      </c>
      <c r="S3044" s="760">
        <f t="shared" si="299"/>
        <v>11510.553599999999</v>
      </c>
      <c r="T3044" s="828"/>
      <c r="U3044" s="960"/>
      <c r="W3044" s="686"/>
    </row>
    <row r="3045" spans="1:23" ht="21" customHeight="1">
      <c r="A3045" s="686" t="s">
        <v>1271</v>
      </c>
      <c r="B3045" s="686" t="s">
        <v>915</v>
      </c>
      <c r="C3045" s="825"/>
      <c r="D3045" s="826" t="s">
        <v>915</v>
      </c>
      <c r="E3045" s="827" t="s">
        <v>796</v>
      </c>
      <c r="F3045" s="681">
        <v>1</v>
      </c>
      <c r="G3045" s="682"/>
      <c r="H3045" s="682">
        <v>99</v>
      </c>
      <c r="I3045" s="682"/>
      <c r="J3045" s="682"/>
      <c r="K3045" s="682"/>
      <c r="L3045" s="683">
        <v>807</v>
      </c>
      <c r="M3045" s="684" t="s">
        <v>228</v>
      </c>
      <c r="N3045" s="758">
        <v>2</v>
      </c>
      <c r="O3045" s="991">
        <v>2</v>
      </c>
      <c r="P3045" s="991">
        <f t="shared" si="294"/>
        <v>0</v>
      </c>
      <c r="Q3045" s="759">
        <f>F3045*H3045*L3045*0.00000793*N3045</f>
        <v>1.26710298</v>
      </c>
      <c r="R3045" s="873">
        <v>4200</v>
      </c>
      <c r="S3045" s="760">
        <f t="shared" si="299"/>
        <v>5321.8325160000004</v>
      </c>
      <c r="T3045" s="828"/>
      <c r="U3045" s="960"/>
      <c r="W3045" s="686"/>
    </row>
    <row r="3046" spans="1:23" ht="21" customHeight="1">
      <c r="A3046" s="686" t="s">
        <v>1271</v>
      </c>
      <c r="B3046" s="686" t="s">
        <v>916</v>
      </c>
      <c r="C3046" s="825"/>
      <c r="D3046" s="826" t="s">
        <v>916</v>
      </c>
      <c r="E3046" s="827" t="s">
        <v>796</v>
      </c>
      <c r="F3046" s="681">
        <v>1</v>
      </c>
      <c r="G3046" s="682"/>
      <c r="H3046" s="682">
        <v>380</v>
      </c>
      <c r="I3046" s="682"/>
      <c r="J3046" s="682"/>
      <c r="K3046" s="682"/>
      <c r="L3046" s="683">
        <v>4068</v>
      </c>
      <c r="M3046" s="684" t="s">
        <v>228</v>
      </c>
      <c r="N3046" s="758">
        <v>2</v>
      </c>
      <c r="O3046" s="991">
        <v>2</v>
      </c>
      <c r="P3046" s="991">
        <f t="shared" si="294"/>
        <v>0</v>
      </c>
      <c r="Q3046" s="759">
        <f>F3046*H3046*L3046*0.00000793*N3046</f>
        <v>24.517022400000002</v>
      </c>
      <c r="R3046" s="873">
        <v>4200</v>
      </c>
      <c r="S3046" s="760">
        <f t="shared" si="299"/>
        <v>102971.49408</v>
      </c>
      <c r="T3046" s="828"/>
      <c r="U3046" s="960"/>
      <c r="W3046" s="686"/>
    </row>
    <row r="3047" spans="1:23" ht="21" customHeight="1">
      <c r="A3047" s="686" t="s">
        <v>1271</v>
      </c>
      <c r="B3047" s="686" t="s">
        <v>916</v>
      </c>
      <c r="C3047" s="825"/>
      <c r="D3047" s="826" t="s">
        <v>916</v>
      </c>
      <c r="E3047" s="827" t="s">
        <v>796</v>
      </c>
      <c r="F3047" s="681">
        <v>1</v>
      </c>
      <c r="G3047" s="682"/>
      <c r="H3047" s="682">
        <v>80</v>
      </c>
      <c r="I3047" s="682"/>
      <c r="J3047" s="682"/>
      <c r="K3047" s="682"/>
      <c r="L3047" s="683">
        <v>265</v>
      </c>
      <c r="M3047" s="684" t="s">
        <v>228</v>
      </c>
      <c r="N3047" s="758">
        <v>4</v>
      </c>
      <c r="O3047" s="991">
        <v>4</v>
      </c>
      <c r="P3047" s="991">
        <f t="shared" si="294"/>
        <v>0</v>
      </c>
      <c r="Q3047" s="759">
        <f>F3047*H3047*L3047*0.00000793*N3047</f>
        <v>0.67246400000000006</v>
      </c>
      <c r="R3047" s="873">
        <v>4200</v>
      </c>
      <c r="S3047" s="760">
        <f t="shared" si="299"/>
        <v>2824.3488000000002</v>
      </c>
      <c r="T3047" s="828"/>
      <c r="U3047" s="960"/>
      <c r="W3047" s="686"/>
    </row>
    <row r="3048" spans="1:23" ht="21" customHeight="1">
      <c r="B3048" s="686" t="s">
        <v>917</v>
      </c>
      <c r="C3048" s="825"/>
      <c r="D3048" s="826" t="s">
        <v>917</v>
      </c>
      <c r="E3048" s="827"/>
      <c r="F3048" s="681" t="s">
        <v>1578</v>
      </c>
      <c r="G3048" s="682"/>
      <c r="H3048" s="682"/>
      <c r="I3048" s="682"/>
      <c r="J3048" s="682"/>
      <c r="K3048" s="682"/>
      <c r="L3048" s="683"/>
      <c r="M3048" s="684"/>
      <c r="N3048" s="758">
        <v>24</v>
      </c>
      <c r="O3048" s="991">
        <v>24</v>
      </c>
      <c r="P3048" s="991">
        <f t="shared" si="294"/>
        <v>0</v>
      </c>
      <c r="Q3048" s="762"/>
      <c r="R3048" s="873">
        <v>8352</v>
      </c>
      <c r="S3048" s="760">
        <f>N3048*R3048</f>
        <v>200448</v>
      </c>
      <c r="T3048" s="828"/>
      <c r="U3048" s="960"/>
      <c r="W3048" s="686"/>
    </row>
    <row r="3049" spans="1:23" ht="21" customHeight="1">
      <c r="B3049" s="686" t="s">
        <v>918</v>
      </c>
      <c r="C3049" s="825"/>
      <c r="D3049" s="826" t="s">
        <v>918</v>
      </c>
      <c r="E3049" s="827"/>
      <c r="F3049" s="681">
        <v>450</v>
      </c>
      <c r="G3049" s="682"/>
      <c r="H3049" s="682"/>
      <c r="I3049" s="682"/>
      <c r="J3049" s="682"/>
      <c r="K3049" s="682"/>
      <c r="L3049" s="683">
        <v>4400</v>
      </c>
      <c r="M3049" s="684"/>
      <c r="N3049" s="758">
        <v>2</v>
      </c>
      <c r="O3049" s="991">
        <v>2</v>
      </c>
      <c r="P3049" s="991">
        <f t="shared" si="294"/>
        <v>0</v>
      </c>
      <c r="Q3049" s="762"/>
      <c r="R3049" s="873">
        <v>51623</v>
      </c>
      <c r="S3049" s="760">
        <f>N3049*R3049</f>
        <v>103246</v>
      </c>
      <c r="T3049" s="828"/>
      <c r="U3049" s="960"/>
      <c r="W3049" s="686"/>
    </row>
    <row r="3050" spans="1:23" ht="21" customHeight="1">
      <c r="A3050" s="686" t="s">
        <v>1362</v>
      </c>
      <c r="B3050" s="686" t="s">
        <v>919</v>
      </c>
      <c r="C3050" s="825"/>
      <c r="D3050" s="826" t="s">
        <v>919</v>
      </c>
      <c r="E3050" s="827" t="s">
        <v>796</v>
      </c>
      <c r="F3050" s="681">
        <v>1.5</v>
      </c>
      <c r="G3050" s="682"/>
      <c r="H3050" s="682">
        <v>170</v>
      </c>
      <c r="I3050" s="682"/>
      <c r="J3050" s="682"/>
      <c r="K3050" s="682"/>
      <c r="L3050" s="683">
        <v>4100</v>
      </c>
      <c r="M3050" s="684" t="s">
        <v>2300</v>
      </c>
      <c r="N3050" s="758">
        <v>20</v>
      </c>
      <c r="O3050" s="991">
        <v>20</v>
      </c>
      <c r="P3050" s="991">
        <f t="shared" si="294"/>
        <v>0</v>
      </c>
      <c r="Q3050" s="759">
        <f>F3050*H3050*L3050*0.00000793*N3050</f>
        <v>165.81630000000001</v>
      </c>
      <c r="R3050" s="873">
        <v>4150</v>
      </c>
      <c r="S3050" s="760">
        <f t="shared" ref="S3050:S3056" si="300">Q3050*R3050</f>
        <v>688137.64500000002</v>
      </c>
      <c r="T3050" s="828"/>
      <c r="U3050" s="960"/>
      <c r="W3050" s="686"/>
    </row>
    <row r="3051" spans="1:23" ht="21" customHeight="1">
      <c r="A3051" s="686" t="s">
        <v>1278</v>
      </c>
      <c r="B3051" s="686" t="s">
        <v>919</v>
      </c>
      <c r="C3051" s="825"/>
      <c r="D3051" s="826" t="s">
        <v>919</v>
      </c>
      <c r="E3051" s="827" t="s">
        <v>796</v>
      </c>
      <c r="F3051" s="681">
        <v>2</v>
      </c>
      <c r="G3051" s="682"/>
      <c r="H3051" s="682">
        <v>323</v>
      </c>
      <c r="I3051" s="682"/>
      <c r="J3051" s="682"/>
      <c r="K3051" s="682"/>
      <c r="L3051" s="683">
        <v>4100</v>
      </c>
      <c r="M3051" s="684" t="s">
        <v>2300</v>
      </c>
      <c r="N3051" s="758">
        <v>1</v>
      </c>
      <c r="O3051" s="991">
        <v>1</v>
      </c>
      <c r="P3051" s="991">
        <f t="shared" si="294"/>
        <v>0</v>
      </c>
      <c r="Q3051" s="759">
        <f>F3051*H3051*L3051*0.00000793*N3051</f>
        <v>21.003398000000001</v>
      </c>
      <c r="R3051" s="873">
        <v>4100</v>
      </c>
      <c r="S3051" s="760">
        <f t="shared" si="300"/>
        <v>86113.931800000006</v>
      </c>
      <c r="T3051" s="828"/>
      <c r="U3051" s="960"/>
      <c r="W3051" s="686"/>
    </row>
    <row r="3052" spans="1:23" ht="21" customHeight="1">
      <c r="A3052" s="686" t="s">
        <v>1271</v>
      </c>
      <c r="B3052" s="686" t="s">
        <v>919</v>
      </c>
      <c r="C3052" s="825"/>
      <c r="D3052" s="826" t="s">
        <v>919</v>
      </c>
      <c r="E3052" s="827" t="s">
        <v>796</v>
      </c>
      <c r="F3052" s="681">
        <v>1</v>
      </c>
      <c r="G3052" s="682"/>
      <c r="H3052" s="682">
        <v>240</v>
      </c>
      <c r="I3052" s="682"/>
      <c r="J3052" s="682"/>
      <c r="K3052" s="682"/>
      <c r="L3052" s="683">
        <v>3000</v>
      </c>
      <c r="M3052" s="684" t="s">
        <v>2300</v>
      </c>
      <c r="N3052" s="758">
        <v>2</v>
      </c>
      <c r="O3052" s="991">
        <v>2</v>
      </c>
      <c r="P3052" s="991">
        <f t="shared" si="294"/>
        <v>0</v>
      </c>
      <c r="Q3052" s="759">
        <f>F3052*H3052*L3052*0.00000793*N3052</f>
        <v>11.4192</v>
      </c>
      <c r="R3052" s="873">
        <v>4200</v>
      </c>
      <c r="S3052" s="760">
        <f t="shared" si="300"/>
        <v>47960.639999999999</v>
      </c>
      <c r="T3052" s="828"/>
      <c r="U3052" s="960"/>
      <c r="W3052" s="686"/>
    </row>
    <row r="3053" spans="1:23" ht="21" customHeight="1">
      <c r="A3053" s="686" t="s">
        <v>1255</v>
      </c>
      <c r="B3053" s="686" t="s">
        <v>919</v>
      </c>
      <c r="C3053" s="825"/>
      <c r="D3053" s="826" t="s">
        <v>919</v>
      </c>
      <c r="E3053" s="827" t="s">
        <v>796</v>
      </c>
      <c r="F3053" s="681">
        <v>2</v>
      </c>
      <c r="G3053" s="682"/>
      <c r="H3053" s="682">
        <v>466</v>
      </c>
      <c r="I3053" s="682"/>
      <c r="J3053" s="682"/>
      <c r="K3053" s="682"/>
      <c r="L3053" s="683">
        <v>4146</v>
      </c>
      <c r="M3053" s="684" t="s">
        <v>2300</v>
      </c>
      <c r="N3053" s="758">
        <v>1</v>
      </c>
      <c r="O3053" s="991">
        <v>1</v>
      </c>
      <c r="P3053" s="991">
        <f t="shared" si="294"/>
        <v>0</v>
      </c>
      <c r="Q3053" s="759">
        <f>F3053*H3053*L3053*0.00000793*N3053</f>
        <v>30.642090960000001</v>
      </c>
      <c r="R3053" s="873">
        <v>4025</v>
      </c>
      <c r="S3053" s="760">
        <f t="shared" si="300"/>
        <v>123334.41611400001</v>
      </c>
      <c r="T3053" s="828"/>
      <c r="U3053" s="960"/>
      <c r="W3053" s="686"/>
    </row>
    <row r="3054" spans="1:23" ht="21" customHeight="1">
      <c r="A3054" s="686" t="s">
        <v>1452</v>
      </c>
      <c r="B3054" s="686" t="s">
        <v>919</v>
      </c>
      <c r="C3054" s="825"/>
      <c r="D3054" s="826" t="s">
        <v>919</v>
      </c>
      <c r="E3054" s="827" t="s">
        <v>818</v>
      </c>
      <c r="F3054" s="681">
        <v>60</v>
      </c>
      <c r="G3054" s="682"/>
      <c r="H3054" s="682">
        <v>40</v>
      </c>
      <c r="I3054" s="682"/>
      <c r="J3054" s="682"/>
      <c r="K3054" s="682"/>
      <c r="L3054" s="683">
        <v>1540</v>
      </c>
      <c r="M3054" s="684" t="s">
        <v>228</v>
      </c>
      <c r="N3054" s="758">
        <v>2</v>
      </c>
      <c r="O3054" s="991">
        <v>2</v>
      </c>
      <c r="P3054" s="991">
        <f t="shared" si="294"/>
        <v>0</v>
      </c>
      <c r="Q3054" s="764">
        <f>L3054/1000*N3054</f>
        <v>3.08</v>
      </c>
      <c r="R3054" s="873">
        <v>23520</v>
      </c>
      <c r="S3054" s="760">
        <f t="shared" si="300"/>
        <v>72441.600000000006</v>
      </c>
      <c r="T3054" s="828"/>
      <c r="U3054" s="960"/>
      <c r="W3054" s="686"/>
    </row>
    <row r="3055" spans="1:23" ht="21" customHeight="1">
      <c r="A3055" s="686" t="s">
        <v>1362</v>
      </c>
      <c r="B3055" s="686" t="s">
        <v>920</v>
      </c>
      <c r="C3055" s="825"/>
      <c r="D3055" s="826" t="s">
        <v>920</v>
      </c>
      <c r="E3055" s="827" t="s">
        <v>796</v>
      </c>
      <c r="F3055" s="681">
        <v>1.2</v>
      </c>
      <c r="G3055" s="682"/>
      <c r="H3055" s="682">
        <v>1100</v>
      </c>
      <c r="I3055" s="682"/>
      <c r="J3055" s="682"/>
      <c r="K3055" s="682"/>
      <c r="L3055" s="683">
        <v>4110</v>
      </c>
      <c r="M3055" s="684" t="s">
        <v>2300</v>
      </c>
      <c r="N3055" s="758">
        <v>1</v>
      </c>
      <c r="O3055" s="991">
        <v>1</v>
      </c>
      <c r="P3055" s="991">
        <f t="shared" si="294"/>
        <v>0</v>
      </c>
      <c r="Q3055" s="759">
        <f>F3055*H3055*L3055*0.00000793*N3055</f>
        <v>43.021836</v>
      </c>
      <c r="R3055" s="873">
        <v>4150</v>
      </c>
      <c r="S3055" s="760">
        <f t="shared" si="300"/>
        <v>178540.6194</v>
      </c>
      <c r="T3055" s="828"/>
      <c r="U3055" s="960"/>
      <c r="W3055" s="686"/>
    </row>
    <row r="3056" spans="1:23" ht="21" customHeight="1">
      <c r="A3056" s="686" t="s">
        <v>1362</v>
      </c>
      <c r="B3056" s="686" t="s">
        <v>920</v>
      </c>
      <c r="C3056" s="825"/>
      <c r="D3056" s="826" t="s">
        <v>920</v>
      </c>
      <c r="E3056" s="827" t="s">
        <v>796</v>
      </c>
      <c r="F3056" s="681">
        <v>1.2</v>
      </c>
      <c r="G3056" s="682"/>
      <c r="H3056" s="682">
        <v>220</v>
      </c>
      <c r="I3056" s="682"/>
      <c r="J3056" s="682"/>
      <c r="K3056" s="682"/>
      <c r="L3056" s="683">
        <v>870</v>
      </c>
      <c r="M3056" s="684" t="s">
        <v>2300</v>
      </c>
      <c r="N3056" s="758">
        <v>2</v>
      </c>
      <c r="O3056" s="991">
        <v>2</v>
      </c>
      <c r="P3056" s="991">
        <f t="shared" si="294"/>
        <v>0</v>
      </c>
      <c r="Q3056" s="759">
        <f>F3056*H3056*L3056*0.00000793*N3056</f>
        <v>3.6427248000000003</v>
      </c>
      <c r="R3056" s="873">
        <v>4150</v>
      </c>
      <c r="S3056" s="760">
        <f t="shared" si="300"/>
        <v>15117.307920000001</v>
      </c>
      <c r="T3056" s="828"/>
      <c r="U3056" s="960"/>
      <c r="W3056" s="686"/>
    </row>
    <row r="3057" spans="1:23" ht="21" customHeight="1">
      <c r="A3057" s="686" t="s">
        <v>2472</v>
      </c>
      <c r="C3057" s="770" t="s">
        <v>2473</v>
      </c>
      <c r="D3057" s="771"/>
      <c r="E3057" s="772"/>
      <c r="F3057" s="681"/>
      <c r="G3057" s="682"/>
      <c r="H3057" s="682"/>
      <c r="I3057" s="682"/>
      <c r="J3057" s="682"/>
      <c r="K3057" s="682"/>
      <c r="L3057" s="683"/>
      <c r="M3057" s="684"/>
      <c r="N3057" s="758"/>
      <c r="O3057" s="991"/>
      <c r="P3057" s="991"/>
      <c r="Q3057" s="773"/>
      <c r="R3057" s="760"/>
      <c r="S3057" s="760">
        <f>TRUNC(SUM(S2878:S3056),0)</f>
        <v>9176692</v>
      </c>
      <c r="T3057" s="684"/>
      <c r="U3057" s="960"/>
    </row>
    <row r="3058" spans="1:23" s="722" customFormat="1" ht="21" customHeight="1">
      <c r="A3058" s="686"/>
      <c r="B3058" s="686"/>
      <c r="C3058" s="770"/>
      <c r="D3058" s="771"/>
      <c r="E3058" s="772"/>
      <c r="F3058" s="681"/>
      <c r="G3058" s="682"/>
      <c r="H3058" s="682"/>
      <c r="I3058" s="682"/>
      <c r="J3058" s="682"/>
      <c r="K3058" s="682"/>
      <c r="L3058" s="683"/>
      <c r="M3058" s="684"/>
      <c r="N3058" s="758"/>
      <c r="O3058" s="991"/>
      <c r="P3058" s="991"/>
      <c r="Q3058" s="773"/>
      <c r="R3058" s="760"/>
      <c r="S3058" s="760"/>
      <c r="T3058" s="684"/>
      <c r="U3058" s="960"/>
      <c r="V3058" s="721"/>
      <c r="W3058" s="721"/>
    </row>
    <row r="3059" spans="1:23" ht="21" customHeight="1">
      <c r="A3059" s="722"/>
      <c r="C3059" s="950" t="str">
        <f>재료집계!B17</f>
        <v>12. 2F 레일-P</v>
      </c>
      <c r="D3059" s="750"/>
      <c r="E3059" s="751"/>
      <c r="F3059" s="1053"/>
      <c r="G3059" s="716"/>
      <c r="H3059" s="716"/>
      <c r="I3059" s="716"/>
      <c r="J3059" s="716"/>
      <c r="K3059" s="716"/>
      <c r="L3059" s="717"/>
      <c r="M3059" s="718"/>
      <c r="N3059" s="752"/>
      <c r="O3059" s="989"/>
      <c r="P3059" s="989"/>
      <c r="Q3059" s="753"/>
      <c r="R3059" s="754"/>
      <c r="S3059" s="754"/>
      <c r="T3059" s="718"/>
      <c r="U3059" s="960"/>
    </row>
    <row r="3060" spans="1:23" ht="21" customHeight="1">
      <c r="B3060" s="686" t="s">
        <v>796</v>
      </c>
      <c r="C3060" s="830" t="s">
        <v>921</v>
      </c>
      <c r="D3060" s="831" t="s">
        <v>796</v>
      </c>
      <c r="E3060" s="832" t="s">
        <v>796</v>
      </c>
      <c r="F3060" s="681">
        <v>6</v>
      </c>
      <c r="G3060" s="682"/>
      <c r="H3060" s="682">
        <v>170</v>
      </c>
      <c r="I3060" s="682"/>
      <c r="J3060" s="682"/>
      <c r="K3060" s="682"/>
      <c r="L3060" s="683">
        <v>190</v>
      </c>
      <c r="M3060" s="684" t="s">
        <v>337</v>
      </c>
      <c r="N3060" s="758">
        <v>2</v>
      </c>
      <c r="O3060" s="991">
        <v>2</v>
      </c>
      <c r="P3060" s="991">
        <f>N3060-O3060</f>
        <v>0</v>
      </c>
      <c r="Q3060" s="759"/>
      <c r="R3060" s="873">
        <v>3128</v>
      </c>
      <c r="S3060" s="760">
        <f>N3060*R3060</f>
        <v>6256</v>
      </c>
      <c r="T3060" s="833"/>
      <c r="U3060" s="960"/>
    </row>
    <row r="3061" spans="1:23" ht="21" customHeight="1">
      <c r="A3061" s="686" t="s">
        <v>1243</v>
      </c>
      <c r="B3061" s="686" t="s">
        <v>796</v>
      </c>
      <c r="C3061" s="830"/>
      <c r="D3061" s="831" t="s">
        <v>796</v>
      </c>
      <c r="E3061" s="832" t="s">
        <v>796</v>
      </c>
      <c r="F3061" s="681">
        <v>4.5</v>
      </c>
      <c r="G3061" s="682"/>
      <c r="H3061" s="682">
        <v>110</v>
      </c>
      <c r="I3061" s="682"/>
      <c r="J3061" s="682"/>
      <c r="K3061" s="682"/>
      <c r="L3061" s="683">
        <v>210</v>
      </c>
      <c r="M3061" s="684"/>
      <c r="N3061" s="758">
        <v>2</v>
      </c>
      <c r="O3061" s="991">
        <v>2</v>
      </c>
      <c r="P3061" s="991">
        <f t="shared" ref="P3061:P3124" si="301">N3061-O3061</f>
        <v>0</v>
      </c>
      <c r="Q3061" s="759">
        <f>F3061*H3061*L3061*0.00000785*N3061</f>
        <v>1.6320149999999998</v>
      </c>
      <c r="R3061" s="873">
        <v>939</v>
      </c>
      <c r="S3061" s="760">
        <f t="shared" ref="S3061:S3081" si="302">Q3061*R3061</f>
        <v>1532.4620849999999</v>
      </c>
      <c r="T3061" s="833"/>
      <c r="U3061" s="960"/>
    </row>
    <row r="3062" spans="1:23" ht="21" customHeight="1">
      <c r="B3062" s="686" t="s">
        <v>796</v>
      </c>
      <c r="C3062" s="830"/>
      <c r="D3062" s="831" t="s">
        <v>796</v>
      </c>
      <c r="E3062" s="832" t="s">
        <v>796</v>
      </c>
      <c r="F3062" s="681">
        <v>6</v>
      </c>
      <c r="G3062" s="682"/>
      <c r="H3062" s="682">
        <v>80</v>
      </c>
      <c r="I3062" s="682"/>
      <c r="J3062" s="682"/>
      <c r="K3062" s="682"/>
      <c r="L3062" s="683">
        <v>140</v>
      </c>
      <c r="M3062" s="684"/>
      <c r="N3062" s="758">
        <v>2</v>
      </c>
      <c r="O3062" s="991">
        <v>2</v>
      </c>
      <c r="P3062" s="991">
        <f t="shared" si="301"/>
        <v>0</v>
      </c>
      <c r="Q3062" s="759"/>
      <c r="R3062" s="873">
        <v>1085</v>
      </c>
      <c r="S3062" s="760">
        <f>N3062*R3062</f>
        <v>2170</v>
      </c>
      <c r="T3062" s="833"/>
      <c r="U3062" s="960"/>
    </row>
    <row r="3063" spans="1:23" ht="21" customHeight="1">
      <c r="B3063" s="686" t="s">
        <v>796</v>
      </c>
      <c r="C3063" s="830"/>
      <c r="D3063" s="831" t="s">
        <v>796</v>
      </c>
      <c r="E3063" s="832" t="s">
        <v>796</v>
      </c>
      <c r="F3063" s="681">
        <v>6</v>
      </c>
      <c r="G3063" s="682"/>
      <c r="H3063" s="682">
        <v>60</v>
      </c>
      <c r="I3063" s="682"/>
      <c r="J3063" s="682"/>
      <c r="K3063" s="682"/>
      <c r="L3063" s="683">
        <v>210</v>
      </c>
      <c r="M3063" s="684"/>
      <c r="N3063" s="758">
        <v>2</v>
      </c>
      <c r="O3063" s="991">
        <v>2</v>
      </c>
      <c r="P3063" s="991">
        <f t="shared" si="301"/>
        <v>0</v>
      </c>
      <c r="Q3063" s="759"/>
      <c r="R3063" s="873">
        <v>1220</v>
      </c>
      <c r="S3063" s="760">
        <f>N3063*R3063</f>
        <v>2440</v>
      </c>
      <c r="T3063" s="833"/>
      <c r="U3063" s="960"/>
    </row>
    <row r="3064" spans="1:23" ht="21" customHeight="1">
      <c r="B3064" s="686" t="s">
        <v>796</v>
      </c>
      <c r="C3064" s="830"/>
      <c r="D3064" s="831" t="s">
        <v>796</v>
      </c>
      <c r="E3064" s="832" t="s">
        <v>796</v>
      </c>
      <c r="F3064" s="681">
        <v>6</v>
      </c>
      <c r="G3064" s="682"/>
      <c r="H3064" s="682">
        <v>120</v>
      </c>
      <c r="I3064" s="682"/>
      <c r="J3064" s="682"/>
      <c r="K3064" s="682"/>
      <c r="L3064" s="683">
        <v>200</v>
      </c>
      <c r="M3064" s="684" t="s">
        <v>337</v>
      </c>
      <c r="N3064" s="758">
        <v>2</v>
      </c>
      <c r="O3064" s="991">
        <v>2</v>
      </c>
      <c r="P3064" s="991">
        <f t="shared" si="301"/>
        <v>0</v>
      </c>
      <c r="Q3064" s="759"/>
      <c r="R3064" s="873">
        <v>2324</v>
      </c>
      <c r="S3064" s="760">
        <f>N3064*R3064</f>
        <v>4648</v>
      </c>
      <c r="T3064" s="833"/>
      <c r="U3064" s="960"/>
    </row>
    <row r="3065" spans="1:23" ht="21" customHeight="1">
      <c r="A3065" s="686" t="s">
        <v>1243</v>
      </c>
      <c r="B3065" s="686" t="s">
        <v>796</v>
      </c>
      <c r="C3065" s="830"/>
      <c r="D3065" s="831" t="s">
        <v>796</v>
      </c>
      <c r="E3065" s="832" t="s">
        <v>796</v>
      </c>
      <c r="F3065" s="681">
        <v>4.5</v>
      </c>
      <c r="G3065" s="682"/>
      <c r="H3065" s="682">
        <v>300</v>
      </c>
      <c r="I3065" s="682"/>
      <c r="J3065" s="682"/>
      <c r="K3065" s="682"/>
      <c r="L3065" s="683">
        <v>990</v>
      </c>
      <c r="M3065" s="684" t="s">
        <v>1579</v>
      </c>
      <c r="N3065" s="758">
        <v>2</v>
      </c>
      <c r="O3065" s="991">
        <v>2</v>
      </c>
      <c r="P3065" s="991">
        <f t="shared" si="301"/>
        <v>0</v>
      </c>
      <c r="Q3065" s="759">
        <f t="shared" ref="Q3065:Q3076" si="303">F3065*H3065*L3065*0.00000785*N3065</f>
        <v>20.983049999999999</v>
      </c>
      <c r="R3065" s="873">
        <v>939</v>
      </c>
      <c r="S3065" s="760">
        <f t="shared" si="302"/>
        <v>19703.08395</v>
      </c>
      <c r="T3065" s="833"/>
      <c r="U3065" s="960"/>
    </row>
    <row r="3066" spans="1:23" ht="21" customHeight="1">
      <c r="A3066" s="686" t="s">
        <v>1243</v>
      </c>
      <c r="B3066" s="686" t="s">
        <v>796</v>
      </c>
      <c r="C3066" s="830"/>
      <c r="D3066" s="831" t="s">
        <v>796</v>
      </c>
      <c r="E3066" s="832" t="s">
        <v>796</v>
      </c>
      <c r="F3066" s="681">
        <v>4.5</v>
      </c>
      <c r="G3066" s="682"/>
      <c r="H3066" s="682">
        <v>200</v>
      </c>
      <c r="I3066" s="682"/>
      <c r="J3066" s="682"/>
      <c r="K3066" s="682"/>
      <c r="L3066" s="683">
        <v>640</v>
      </c>
      <c r="M3066" s="684" t="s">
        <v>1579</v>
      </c>
      <c r="N3066" s="758">
        <v>2</v>
      </c>
      <c r="O3066" s="991">
        <v>2</v>
      </c>
      <c r="P3066" s="991">
        <f t="shared" si="301"/>
        <v>0</v>
      </c>
      <c r="Q3066" s="759">
        <f t="shared" si="303"/>
        <v>9.0431999999999988</v>
      </c>
      <c r="R3066" s="873">
        <v>939</v>
      </c>
      <c r="S3066" s="760">
        <f t="shared" si="302"/>
        <v>8491.5647999999983</v>
      </c>
      <c r="T3066" s="833"/>
      <c r="U3066" s="960"/>
    </row>
    <row r="3067" spans="1:23" ht="21" customHeight="1">
      <c r="A3067" s="686" t="s">
        <v>1243</v>
      </c>
      <c r="B3067" s="686" t="s">
        <v>796</v>
      </c>
      <c r="C3067" s="830"/>
      <c r="D3067" s="831" t="s">
        <v>796</v>
      </c>
      <c r="E3067" s="832" t="s">
        <v>796</v>
      </c>
      <c r="F3067" s="681">
        <v>4.5</v>
      </c>
      <c r="G3067" s="682"/>
      <c r="H3067" s="682">
        <v>40</v>
      </c>
      <c r="I3067" s="682"/>
      <c r="J3067" s="682"/>
      <c r="K3067" s="682"/>
      <c r="L3067" s="683">
        <v>1200</v>
      </c>
      <c r="M3067" s="684" t="s">
        <v>1579</v>
      </c>
      <c r="N3067" s="758">
        <v>2</v>
      </c>
      <c r="O3067" s="991">
        <v>2</v>
      </c>
      <c r="P3067" s="991">
        <f t="shared" si="301"/>
        <v>0</v>
      </c>
      <c r="Q3067" s="759">
        <f t="shared" si="303"/>
        <v>3.3911999999999995</v>
      </c>
      <c r="R3067" s="873">
        <v>939</v>
      </c>
      <c r="S3067" s="760">
        <f t="shared" si="302"/>
        <v>3184.3367999999996</v>
      </c>
      <c r="T3067" s="833"/>
      <c r="U3067" s="960"/>
    </row>
    <row r="3068" spans="1:23" ht="21" customHeight="1">
      <c r="A3068" s="686" t="s">
        <v>1243</v>
      </c>
      <c r="B3068" s="686" t="s">
        <v>796</v>
      </c>
      <c r="C3068" s="830"/>
      <c r="D3068" s="831" t="s">
        <v>796</v>
      </c>
      <c r="E3068" s="832" t="s">
        <v>796</v>
      </c>
      <c r="F3068" s="681">
        <v>4.5</v>
      </c>
      <c r="G3068" s="682"/>
      <c r="H3068" s="682">
        <v>210</v>
      </c>
      <c r="I3068" s="682"/>
      <c r="J3068" s="682"/>
      <c r="K3068" s="682"/>
      <c r="L3068" s="683">
        <v>710</v>
      </c>
      <c r="M3068" s="684" t="s">
        <v>1579</v>
      </c>
      <c r="N3068" s="758">
        <v>2</v>
      </c>
      <c r="O3068" s="991">
        <v>2</v>
      </c>
      <c r="P3068" s="991">
        <f t="shared" si="301"/>
        <v>0</v>
      </c>
      <c r="Q3068" s="759">
        <f t="shared" si="303"/>
        <v>10.533914999999999</v>
      </c>
      <c r="R3068" s="873">
        <v>939</v>
      </c>
      <c r="S3068" s="760">
        <f t="shared" si="302"/>
        <v>9891.3461849999985</v>
      </c>
      <c r="T3068" s="833"/>
      <c r="U3068" s="960"/>
    </row>
    <row r="3069" spans="1:23" ht="21" customHeight="1">
      <c r="A3069" s="686" t="s">
        <v>1349</v>
      </c>
      <c r="B3069" s="686" t="s">
        <v>796</v>
      </c>
      <c r="C3069" s="830"/>
      <c r="D3069" s="831" t="s">
        <v>796</v>
      </c>
      <c r="E3069" s="832" t="s">
        <v>796</v>
      </c>
      <c r="F3069" s="681">
        <v>3</v>
      </c>
      <c r="G3069" s="682"/>
      <c r="H3069" s="682">
        <v>240</v>
      </c>
      <c r="I3069" s="682"/>
      <c r="J3069" s="682"/>
      <c r="K3069" s="682"/>
      <c r="L3069" s="683">
        <v>125</v>
      </c>
      <c r="M3069" s="684"/>
      <c r="N3069" s="758">
        <v>2</v>
      </c>
      <c r="O3069" s="991">
        <v>2</v>
      </c>
      <c r="P3069" s="991">
        <f t="shared" si="301"/>
        <v>0</v>
      </c>
      <c r="Q3069" s="759">
        <f t="shared" si="303"/>
        <v>1.4129999999999998</v>
      </c>
      <c r="R3069" s="873">
        <v>939</v>
      </c>
      <c r="S3069" s="760">
        <f t="shared" si="302"/>
        <v>1326.8069999999998</v>
      </c>
      <c r="T3069" s="833"/>
      <c r="U3069" s="960"/>
    </row>
    <row r="3070" spans="1:23" ht="21" customHeight="1">
      <c r="A3070" s="686" t="s">
        <v>1349</v>
      </c>
      <c r="B3070" s="686" t="s">
        <v>796</v>
      </c>
      <c r="C3070" s="830"/>
      <c r="D3070" s="831" t="s">
        <v>796</v>
      </c>
      <c r="E3070" s="832" t="s">
        <v>796</v>
      </c>
      <c r="F3070" s="681">
        <v>3</v>
      </c>
      <c r="G3070" s="682"/>
      <c r="H3070" s="682">
        <v>240</v>
      </c>
      <c r="I3070" s="682"/>
      <c r="J3070" s="682"/>
      <c r="K3070" s="682"/>
      <c r="L3070" s="683">
        <v>110</v>
      </c>
      <c r="M3070" s="684"/>
      <c r="N3070" s="758">
        <v>2</v>
      </c>
      <c r="O3070" s="991">
        <v>2</v>
      </c>
      <c r="P3070" s="991">
        <f t="shared" si="301"/>
        <v>0</v>
      </c>
      <c r="Q3070" s="759">
        <f t="shared" si="303"/>
        <v>1.2434399999999999</v>
      </c>
      <c r="R3070" s="873">
        <v>939</v>
      </c>
      <c r="S3070" s="760">
        <f t="shared" si="302"/>
        <v>1167.59016</v>
      </c>
      <c r="T3070" s="833"/>
      <c r="U3070" s="960"/>
    </row>
    <row r="3071" spans="1:23" ht="21" customHeight="1">
      <c r="A3071" s="686" t="s">
        <v>1349</v>
      </c>
      <c r="B3071" s="686" t="s">
        <v>796</v>
      </c>
      <c r="C3071" s="830"/>
      <c r="D3071" s="831" t="s">
        <v>796</v>
      </c>
      <c r="E3071" s="832" t="s">
        <v>796</v>
      </c>
      <c r="F3071" s="681">
        <v>3</v>
      </c>
      <c r="G3071" s="682"/>
      <c r="H3071" s="682">
        <v>350</v>
      </c>
      <c r="I3071" s="682"/>
      <c r="J3071" s="682"/>
      <c r="K3071" s="682"/>
      <c r="L3071" s="683">
        <v>200</v>
      </c>
      <c r="M3071" s="684"/>
      <c r="N3071" s="758">
        <v>2</v>
      </c>
      <c r="O3071" s="991">
        <v>2</v>
      </c>
      <c r="P3071" s="991">
        <f t="shared" si="301"/>
        <v>0</v>
      </c>
      <c r="Q3071" s="759">
        <f t="shared" si="303"/>
        <v>3.2969999999999997</v>
      </c>
      <c r="R3071" s="873">
        <v>939</v>
      </c>
      <c r="S3071" s="760">
        <f t="shared" si="302"/>
        <v>3095.8829999999998</v>
      </c>
      <c r="T3071" s="833"/>
      <c r="U3071" s="960"/>
    </row>
    <row r="3072" spans="1:23" ht="21" customHeight="1">
      <c r="B3072" s="686" t="s">
        <v>796</v>
      </c>
      <c r="C3072" s="830"/>
      <c r="D3072" s="831" t="s">
        <v>796</v>
      </c>
      <c r="E3072" s="832" t="s">
        <v>796</v>
      </c>
      <c r="F3072" s="681">
        <v>6</v>
      </c>
      <c r="G3072" s="682"/>
      <c r="H3072" s="682">
        <v>360</v>
      </c>
      <c r="I3072" s="682"/>
      <c r="J3072" s="682"/>
      <c r="K3072" s="682"/>
      <c r="L3072" s="683">
        <v>205</v>
      </c>
      <c r="M3072" s="684" t="s">
        <v>337</v>
      </c>
      <c r="N3072" s="758">
        <v>2</v>
      </c>
      <c r="O3072" s="991">
        <v>2</v>
      </c>
      <c r="P3072" s="991">
        <f t="shared" si="301"/>
        <v>0</v>
      </c>
      <c r="Q3072" s="759">
        <f t="shared" si="303"/>
        <v>6.9519599999999997</v>
      </c>
      <c r="R3072" s="873">
        <v>7146</v>
      </c>
      <c r="S3072" s="760">
        <f>N3072*R3072</f>
        <v>14292</v>
      </c>
      <c r="T3072" s="833"/>
      <c r="U3072" s="960"/>
    </row>
    <row r="3073" spans="1:23" ht="21" customHeight="1">
      <c r="B3073" s="686" t="s">
        <v>796</v>
      </c>
      <c r="C3073" s="830"/>
      <c r="D3073" s="831" t="s">
        <v>796</v>
      </c>
      <c r="E3073" s="832" t="s">
        <v>796</v>
      </c>
      <c r="F3073" s="681">
        <v>6</v>
      </c>
      <c r="G3073" s="682"/>
      <c r="H3073" s="682">
        <v>70</v>
      </c>
      <c r="I3073" s="682"/>
      <c r="J3073" s="682"/>
      <c r="K3073" s="682"/>
      <c r="L3073" s="683">
        <v>570</v>
      </c>
      <c r="M3073" s="684" t="s">
        <v>337</v>
      </c>
      <c r="N3073" s="758">
        <v>2</v>
      </c>
      <c r="O3073" s="991">
        <v>2</v>
      </c>
      <c r="P3073" s="991">
        <f t="shared" si="301"/>
        <v>0</v>
      </c>
      <c r="Q3073" s="759">
        <f t="shared" si="303"/>
        <v>3.7585799999999998</v>
      </c>
      <c r="R3073" s="873">
        <v>3864</v>
      </c>
      <c r="S3073" s="760">
        <f>N3073*R3073</f>
        <v>7728</v>
      </c>
      <c r="T3073" s="833"/>
      <c r="U3073" s="960"/>
      <c r="W3073" s="686"/>
    </row>
    <row r="3074" spans="1:23" ht="21" customHeight="1">
      <c r="A3074" s="686" t="s">
        <v>1221</v>
      </c>
      <c r="B3074" s="686" t="s">
        <v>796</v>
      </c>
      <c r="C3074" s="830"/>
      <c r="D3074" s="831" t="s">
        <v>796</v>
      </c>
      <c r="E3074" s="832" t="s">
        <v>796</v>
      </c>
      <c r="F3074" s="681">
        <v>6</v>
      </c>
      <c r="G3074" s="682"/>
      <c r="H3074" s="682">
        <v>110</v>
      </c>
      <c r="I3074" s="682"/>
      <c r="J3074" s="682"/>
      <c r="K3074" s="682"/>
      <c r="L3074" s="683">
        <v>270</v>
      </c>
      <c r="M3074" s="684"/>
      <c r="N3074" s="758">
        <v>2</v>
      </c>
      <c r="O3074" s="991">
        <v>2</v>
      </c>
      <c r="P3074" s="991">
        <f t="shared" si="301"/>
        <v>0</v>
      </c>
      <c r="Q3074" s="759">
        <f t="shared" si="303"/>
        <v>2.7977399999999997</v>
      </c>
      <c r="R3074" s="873">
        <v>939</v>
      </c>
      <c r="S3074" s="760">
        <f t="shared" si="302"/>
        <v>2627.0778599999999</v>
      </c>
      <c r="T3074" s="833"/>
      <c r="U3074" s="960"/>
      <c r="W3074" s="686"/>
    </row>
    <row r="3075" spans="1:23" ht="21" customHeight="1">
      <c r="A3075" s="686" t="s">
        <v>1349</v>
      </c>
      <c r="B3075" s="686" t="s">
        <v>796</v>
      </c>
      <c r="C3075" s="830"/>
      <c r="D3075" s="831" t="s">
        <v>796</v>
      </c>
      <c r="E3075" s="832"/>
      <c r="F3075" s="681">
        <v>3</v>
      </c>
      <c r="G3075" s="682" t="s">
        <v>227</v>
      </c>
      <c r="H3075" s="682">
        <v>76</v>
      </c>
      <c r="I3075" s="682" t="s">
        <v>227</v>
      </c>
      <c r="J3075" s="682"/>
      <c r="K3075" s="682"/>
      <c r="L3075" s="683">
        <v>1307</v>
      </c>
      <c r="M3075" s="684" t="s">
        <v>1579</v>
      </c>
      <c r="N3075" s="758">
        <v>2</v>
      </c>
      <c r="O3075" s="991">
        <v>2</v>
      </c>
      <c r="P3075" s="991">
        <f t="shared" si="301"/>
        <v>0</v>
      </c>
      <c r="Q3075" s="759">
        <f t="shared" si="303"/>
        <v>4.6785372000000001</v>
      </c>
      <c r="R3075" s="873">
        <v>939</v>
      </c>
      <c r="S3075" s="760">
        <f t="shared" si="302"/>
        <v>4393.1464308000004</v>
      </c>
      <c r="T3075" s="833"/>
      <c r="U3075" s="960"/>
      <c r="W3075" s="686"/>
    </row>
    <row r="3076" spans="1:23" ht="21" customHeight="1">
      <c r="A3076" s="686" t="s">
        <v>1349</v>
      </c>
      <c r="B3076" s="686" t="s">
        <v>796</v>
      </c>
      <c r="C3076" s="830"/>
      <c r="D3076" s="831" t="s">
        <v>796</v>
      </c>
      <c r="E3076" s="832"/>
      <c r="F3076" s="681">
        <v>3</v>
      </c>
      <c r="G3076" s="682" t="s">
        <v>227</v>
      </c>
      <c r="H3076" s="682">
        <v>76</v>
      </c>
      <c r="I3076" s="682" t="s">
        <v>227</v>
      </c>
      <c r="J3076" s="682"/>
      <c r="K3076" s="682"/>
      <c r="L3076" s="683">
        <v>410</v>
      </c>
      <c r="M3076" s="684" t="s">
        <v>1579</v>
      </c>
      <c r="N3076" s="758">
        <v>2</v>
      </c>
      <c r="O3076" s="991">
        <v>2</v>
      </c>
      <c r="P3076" s="991">
        <f t="shared" si="301"/>
        <v>0</v>
      </c>
      <c r="Q3076" s="759">
        <f t="shared" si="303"/>
        <v>1.4676359999999999</v>
      </c>
      <c r="R3076" s="873">
        <v>939</v>
      </c>
      <c r="S3076" s="760">
        <f t="shared" si="302"/>
        <v>1378.1102039999998</v>
      </c>
      <c r="T3076" s="833"/>
      <c r="U3076" s="960"/>
      <c r="W3076" s="686"/>
    </row>
    <row r="3077" spans="1:23" ht="21" customHeight="1">
      <c r="A3077" s="686" t="s">
        <v>1329</v>
      </c>
      <c r="B3077" s="686" t="s">
        <v>770</v>
      </c>
      <c r="C3077" s="830"/>
      <c r="D3077" s="831" t="s">
        <v>770</v>
      </c>
      <c r="E3077" s="832" t="s">
        <v>770</v>
      </c>
      <c r="F3077" s="681" t="s">
        <v>375</v>
      </c>
      <c r="G3077" s="682" t="s">
        <v>227</v>
      </c>
      <c r="H3077" s="682">
        <v>30</v>
      </c>
      <c r="I3077" s="682" t="s">
        <v>227</v>
      </c>
      <c r="J3077" s="682">
        <v>30</v>
      </c>
      <c r="K3077" s="682" t="s">
        <v>227</v>
      </c>
      <c r="L3077" s="683">
        <v>1204</v>
      </c>
      <c r="M3077" s="684"/>
      <c r="N3077" s="758">
        <v>2</v>
      </c>
      <c r="O3077" s="991">
        <v>2</v>
      </c>
      <c r="P3077" s="991">
        <f t="shared" si="301"/>
        <v>0</v>
      </c>
      <c r="Q3077" s="759">
        <f>L3077/1000*N3077*T3077</f>
        <v>3.27488</v>
      </c>
      <c r="R3077" s="873">
        <v>1040</v>
      </c>
      <c r="S3077" s="760">
        <f t="shared" si="302"/>
        <v>3405.8751999999999</v>
      </c>
      <c r="T3077" s="834">
        <v>1.36</v>
      </c>
      <c r="U3077" s="960"/>
      <c r="W3077" s="686"/>
    </row>
    <row r="3078" spans="1:23" ht="21" customHeight="1">
      <c r="A3078" s="686" t="s">
        <v>1329</v>
      </c>
      <c r="B3078" s="686" t="s">
        <v>770</v>
      </c>
      <c r="C3078" s="830"/>
      <c r="D3078" s="831" t="s">
        <v>770</v>
      </c>
      <c r="E3078" s="832" t="s">
        <v>770</v>
      </c>
      <c r="F3078" s="681" t="s">
        <v>375</v>
      </c>
      <c r="G3078" s="682" t="s">
        <v>227</v>
      </c>
      <c r="H3078" s="682">
        <v>30</v>
      </c>
      <c r="I3078" s="682" t="s">
        <v>227</v>
      </c>
      <c r="J3078" s="682">
        <v>30</v>
      </c>
      <c r="K3078" s="682" t="s">
        <v>227</v>
      </c>
      <c r="L3078" s="683">
        <v>420</v>
      </c>
      <c r="M3078" s="684"/>
      <c r="N3078" s="758">
        <v>4</v>
      </c>
      <c r="O3078" s="991">
        <v>4</v>
      </c>
      <c r="P3078" s="991">
        <f t="shared" si="301"/>
        <v>0</v>
      </c>
      <c r="Q3078" s="759">
        <f>L3078/1000*N3078*T3078</f>
        <v>2.2848000000000002</v>
      </c>
      <c r="R3078" s="873">
        <v>1040</v>
      </c>
      <c r="S3078" s="760">
        <f t="shared" si="302"/>
        <v>2376.192</v>
      </c>
      <c r="T3078" s="834">
        <v>1.36</v>
      </c>
      <c r="U3078" s="960"/>
      <c r="W3078" s="686"/>
    </row>
    <row r="3079" spans="1:23" ht="21" customHeight="1">
      <c r="A3079" s="686" t="s">
        <v>1323</v>
      </c>
      <c r="B3079" s="686" t="s">
        <v>838</v>
      </c>
      <c r="C3079" s="830"/>
      <c r="D3079" s="831" t="s">
        <v>838</v>
      </c>
      <c r="E3079" s="832" t="s">
        <v>814</v>
      </c>
      <c r="F3079" s="681">
        <v>4.5</v>
      </c>
      <c r="G3079" s="682"/>
      <c r="H3079" s="682">
        <v>38</v>
      </c>
      <c r="I3079" s="682"/>
      <c r="J3079" s="682"/>
      <c r="K3079" s="682"/>
      <c r="L3079" s="683">
        <v>975</v>
      </c>
      <c r="M3079" s="684"/>
      <c r="N3079" s="758">
        <v>2</v>
      </c>
      <c r="O3079" s="991">
        <v>2</v>
      </c>
      <c r="P3079" s="991">
        <f t="shared" si="301"/>
        <v>0</v>
      </c>
      <c r="Q3079" s="759">
        <f>L3079/1000*N3079*T3079</f>
        <v>2.613</v>
      </c>
      <c r="R3079" s="873">
        <v>1020</v>
      </c>
      <c r="S3079" s="760">
        <f t="shared" si="302"/>
        <v>2665.2599999999998</v>
      </c>
      <c r="T3079" s="834">
        <v>1.34</v>
      </c>
      <c r="U3079" s="960"/>
      <c r="W3079" s="686"/>
    </row>
    <row r="3080" spans="1:23" ht="21" customHeight="1">
      <c r="A3080" s="686" t="s">
        <v>1336</v>
      </c>
      <c r="B3080" s="686" t="s">
        <v>816</v>
      </c>
      <c r="C3080" s="830"/>
      <c r="D3080" s="831" t="s">
        <v>816</v>
      </c>
      <c r="E3080" s="832" t="s">
        <v>816</v>
      </c>
      <c r="F3080" s="681" t="s">
        <v>330</v>
      </c>
      <c r="G3080" s="682" t="s">
        <v>227</v>
      </c>
      <c r="H3080" s="682"/>
      <c r="I3080" s="682"/>
      <c r="J3080" s="682"/>
      <c r="K3080" s="682"/>
      <c r="L3080" s="683">
        <v>130</v>
      </c>
      <c r="M3080" s="684"/>
      <c r="N3080" s="758">
        <v>10</v>
      </c>
      <c r="O3080" s="991">
        <v>10</v>
      </c>
      <c r="P3080" s="991">
        <f t="shared" si="301"/>
        <v>0</v>
      </c>
      <c r="Q3080" s="764">
        <f>L3080/1000*N3080</f>
        <v>1.3</v>
      </c>
      <c r="R3080" s="873">
        <v>1785</v>
      </c>
      <c r="S3080" s="760">
        <f t="shared" si="302"/>
        <v>2320.5</v>
      </c>
      <c r="T3080" s="833"/>
      <c r="U3080" s="960"/>
      <c r="W3080" s="686"/>
    </row>
    <row r="3081" spans="1:23" ht="21" customHeight="1">
      <c r="A3081" s="686" t="s">
        <v>1336</v>
      </c>
      <c r="B3081" s="686" t="s">
        <v>816</v>
      </c>
      <c r="C3081" s="830"/>
      <c r="D3081" s="831" t="s">
        <v>816</v>
      </c>
      <c r="E3081" s="832" t="s">
        <v>816</v>
      </c>
      <c r="F3081" s="681" t="s">
        <v>330</v>
      </c>
      <c r="G3081" s="682" t="s">
        <v>227</v>
      </c>
      <c r="H3081" s="682"/>
      <c r="I3081" s="682"/>
      <c r="J3081" s="682"/>
      <c r="K3081" s="682"/>
      <c r="L3081" s="683">
        <v>82</v>
      </c>
      <c r="M3081" s="684"/>
      <c r="N3081" s="758">
        <v>18</v>
      </c>
      <c r="O3081" s="991">
        <v>18</v>
      </c>
      <c r="P3081" s="991">
        <f t="shared" si="301"/>
        <v>0</v>
      </c>
      <c r="Q3081" s="764">
        <f>L3081/1000*N3081</f>
        <v>1.476</v>
      </c>
      <c r="R3081" s="873">
        <v>1785</v>
      </c>
      <c r="S3081" s="760">
        <f t="shared" si="302"/>
        <v>2634.66</v>
      </c>
      <c r="T3081" s="833"/>
      <c r="U3081" s="960"/>
      <c r="W3081" s="686"/>
    </row>
    <row r="3082" spans="1:23" ht="21" customHeight="1">
      <c r="A3082" s="686" t="s">
        <v>1328</v>
      </c>
      <c r="B3082" s="686" t="s">
        <v>799</v>
      </c>
      <c r="C3082" s="830"/>
      <c r="D3082" s="831" t="s">
        <v>799</v>
      </c>
      <c r="E3082" s="832" t="s">
        <v>799</v>
      </c>
      <c r="F3082" s="681" t="s">
        <v>330</v>
      </c>
      <c r="G3082" s="682"/>
      <c r="H3082" s="682"/>
      <c r="I3082" s="682"/>
      <c r="J3082" s="682"/>
      <c r="K3082" s="682"/>
      <c r="L3082" s="683"/>
      <c r="M3082" s="684"/>
      <c r="N3082" s="758">
        <v>56</v>
      </c>
      <c r="O3082" s="991">
        <v>56</v>
      </c>
      <c r="P3082" s="991">
        <f t="shared" si="301"/>
        <v>0</v>
      </c>
      <c r="Q3082" s="762"/>
      <c r="R3082" s="873">
        <v>41.2</v>
      </c>
      <c r="S3082" s="760">
        <f t="shared" ref="S3082:S3088" si="304">N3082*R3082</f>
        <v>2307.2000000000003</v>
      </c>
      <c r="T3082" s="833"/>
      <c r="U3082" s="960"/>
      <c r="W3082" s="686"/>
    </row>
    <row r="3083" spans="1:23" ht="21" customHeight="1">
      <c r="A3083" s="686" t="s">
        <v>1326</v>
      </c>
      <c r="B3083" s="686" t="s">
        <v>801</v>
      </c>
      <c r="C3083" s="830"/>
      <c r="D3083" s="831" t="s">
        <v>801</v>
      </c>
      <c r="E3083" s="832" t="s">
        <v>801</v>
      </c>
      <c r="F3083" s="681" t="s">
        <v>330</v>
      </c>
      <c r="G3083" s="682"/>
      <c r="H3083" s="682"/>
      <c r="I3083" s="682"/>
      <c r="J3083" s="682"/>
      <c r="K3083" s="682"/>
      <c r="L3083" s="683"/>
      <c r="M3083" s="684"/>
      <c r="N3083" s="758">
        <v>28</v>
      </c>
      <c r="O3083" s="991">
        <v>28</v>
      </c>
      <c r="P3083" s="991">
        <f t="shared" si="301"/>
        <v>0</v>
      </c>
      <c r="Q3083" s="762"/>
      <c r="R3083" s="873">
        <v>22.9</v>
      </c>
      <c r="S3083" s="760">
        <f t="shared" si="304"/>
        <v>641.19999999999993</v>
      </c>
      <c r="T3083" s="833"/>
      <c r="U3083" s="960"/>
      <c r="W3083" s="686"/>
    </row>
    <row r="3084" spans="1:23" ht="21" customHeight="1">
      <c r="A3084" s="686" t="s">
        <v>1233</v>
      </c>
      <c r="B3084" s="686" t="s">
        <v>1616</v>
      </c>
      <c r="C3084" s="830"/>
      <c r="D3084" s="831" t="s">
        <v>800</v>
      </c>
      <c r="E3084" s="832" t="s">
        <v>800</v>
      </c>
      <c r="F3084" s="681" t="s">
        <v>330</v>
      </c>
      <c r="G3084" s="682"/>
      <c r="H3084" s="682"/>
      <c r="I3084" s="682"/>
      <c r="J3084" s="682"/>
      <c r="K3084" s="682"/>
      <c r="L3084" s="683"/>
      <c r="M3084" s="684"/>
      <c r="N3084" s="758">
        <v>28</v>
      </c>
      <c r="O3084" s="991">
        <v>28</v>
      </c>
      <c r="P3084" s="991">
        <f t="shared" si="301"/>
        <v>0</v>
      </c>
      <c r="Q3084" s="762"/>
      <c r="R3084" s="873">
        <v>14</v>
      </c>
      <c r="S3084" s="760">
        <f t="shared" si="304"/>
        <v>392</v>
      </c>
      <c r="T3084" s="833"/>
      <c r="U3084" s="960"/>
      <c r="W3084" s="686"/>
    </row>
    <row r="3085" spans="1:23" ht="21" customHeight="1">
      <c r="A3085" s="686" t="s">
        <v>1353</v>
      </c>
      <c r="B3085" s="686" t="s">
        <v>804</v>
      </c>
      <c r="C3085" s="830"/>
      <c r="D3085" s="831" t="s">
        <v>804</v>
      </c>
      <c r="E3085" s="832" t="s">
        <v>798</v>
      </c>
      <c r="F3085" s="681" t="s">
        <v>341</v>
      </c>
      <c r="G3085" s="682" t="s">
        <v>227</v>
      </c>
      <c r="H3085" s="682" t="s">
        <v>345</v>
      </c>
      <c r="I3085" s="682"/>
      <c r="J3085" s="682"/>
      <c r="K3085" s="682"/>
      <c r="L3085" s="683"/>
      <c r="M3085" s="684"/>
      <c r="N3085" s="758">
        <v>10</v>
      </c>
      <c r="O3085" s="991">
        <v>10</v>
      </c>
      <c r="P3085" s="991">
        <f t="shared" si="301"/>
        <v>0</v>
      </c>
      <c r="Q3085" s="762"/>
      <c r="R3085" s="873">
        <v>47.4</v>
      </c>
      <c r="S3085" s="760">
        <f t="shared" si="304"/>
        <v>474</v>
      </c>
      <c r="T3085" s="833"/>
      <c r="U3085" s="960"/>
      <c r="W3085" s="686"/>
    </row>
    <row r="3086" spans="1:23" ht="21" customHeight="1">
      <c r="A3086" s="686" t="s">
        <v>1334</v>
      </c>
      <c r="B3086" s="686" t="s">
        <v>799</v>
      </c>
      <c r="C3086" s="830"/>
      <c r="D3086" s="831" t="s">
        <v>799</v>
      </c>
      <c r="E3086" s="832" t="s">
        <v>799</v>
      </c>
      <c r="F3086" s="681" t="s">
        <v>341</v>
      </c>
      <c r="G3086" s="682"/>
      <c r="H3086" s="682"/>
      <c r="I3086" s="682"/>
      <c r="J3086" s="682"/>
      <c r="K3086" s="682"/>
      <c r="L3086" s="683"/>
      <c r="M3086" s="684"/>
      <c r="N3086" s="758">
        <v>10</v>
      </c>
      <c r="O3086" s="991">
        <v>10</v>
      </c>
      <c r="P3086" s="991">
        <f t="shared" si="301"/>
        <v>0</v>
      </c>
      <c r="Q3086" s="762"/>
      <c r="R3086" s="873">
        <v>41.2</v>
      </c>
      <c r="S3086" s="760">
        <f t="shared" si="304"/>
        <v>412</v>
      </c>
      <c r="T3086" s="833"/>
      <c r="U3086" s="960"/>
      <c r="W3086" s="686"/>
    </row>
    <row r="3087" spans="1:23" ht="21" customHeight="1">
      <c r="A3087" s="686" t="s">
        <v>1339</v>
      </c>
      <c r="B3087" s="686" t="s">
        <v>1616</v>
      </c>
      <c r="C3087" s="830"/>
      <c r="D3087" s="831" t="s">
        <v>800</v>
      </c>
      <c r="E3087" s="832" t="s">
        <v>800</v>
      </c>
      <c r="F3087" s="681" t="s">
        <v>341</v>
      </c>
      <c r="G3087" s="682"/>
      <c r="H3087" s="682"/>
      <c r="I3087" s="682"/>
      <c r="J3087" s="682"/>
      <c r="K3087" s="682"/>
      <c r="L3087" s="683"/>
      <c r="M3087" s="684"/>
      <c r="N3087" s="758">
        <v>10</v>
      </c>
      <c r="O3087" s="991">
        <v>10</v>
      </c>
      <c r="P3087" s="991">
        <f t="shared" si="301"/>
        <v>0</v>
      </c>
      <c r="Q3087" s="762"/>
      <c r="R3087" s="873">
        <v>5.8</v>
      </c>
      <c r="S3087" s="760">
        <f t="shared" si="304"/>
        <v>58</v>
      </c>
      <c r="T3087" s="833"/>
      <c r="U3087" s="960"/>
      <c r="W3087" s="686"/>
    </row>
    <row r="3088" spans="1:23" ht="21" customHeight="1">
      <c r="A3088" s="686" t="s">
        <v>1335</v>
      </c>
      <c r="B3088" s="686" t="s">
        <v>801</v>
      </c>
      <c r="C3088" s="830"/>
      <c r="D3088" s="831" t="s">
        <v>801</v>
      </c>
      <c r="E3088" s="832" t="s">
        <v>801</v>
      </c>
      <c r="F3088" s="681" t="s">
        <v>341</v>
      </c>
      <c r="G3088" s="682"/>
      <c r="H3088" s="682"/>
      <c r="I3088" s="682"/>
      <c r="J3088" s="682"/>
      <c r="K3088" s="682"/>
      <c r="L3088" s="683"/>
      <c r="M3088" s="684"/>
      <c r="N3088" s="758">
        <v>20</v>
      </c>
      <c r="O3088" s="991">
        <v>20</v>
      </c>
      <c r="P3088" s="991">
        <f t="shared" si="301"/>
        <v>0</v>
      </c>
      <c r="Q3088" s="762"/>
      <c r="R3088" s="873">
        <v>7.4</v>
      </c>
      <c r="S3088" s="760">
        <f t="shared" si="304"/>
        <v>148</v>
      </c>
      <c r="T3088" s="833"/>
      <c r="U3088" s="960"/>
      <c r="W3088" s="686"/>
    </row>
    <row r="3089" spans="1:23" ht="21" customHeight="1">
      <c r="A3089" s="686" t="s">
        <v>1221</v>
      </c>
      <c r="B3089" s="686" t="s">
        <v>827</v>
      </c>
      <c r="C3089" s="830"/>
      <c r="D3089" s="831" t="s">
        <v>827</v>
      </c>
      <c r="E3089" s="832" t="s">
        <v>796</v>
      </c>
      <c r="F3089" s="681">
        <v>6</v>
      </c>
      <c r="G3089" s="682"/>
      <c r="H3089" s="682">
        <v>50</v>
      </c>
      <c r="I3089" s="682"/>
      <c r="J3089" s="682"/>
      <c r="K3089" s="682"/>
      <c r="L3089" s="683">
        <v>210</v>
      </c>
      <c r="M3089" s="684"/>
      <c r="N3089" s="758">
        <v>4</v>
      </c>
      <c r="O3089" s="991">
        <v>4</v>
      </c>
      <c r="P3089" s="991">
        <f t="shared" si="301"/>
        <v>0</v>
      </c>
      <c r="Q3089" s="759">
        <f>F3089*H3089*L3089*0.00000785*N3089</f>
        <v>1.9781999999999997</v>
      </c>
      <c r="R3089" s="873">
        <v>939</v>
      </c>
      <c r="S3089" s="760">
        <f>Q3089*R3089</f>
        <v>1857.5297999999998</v>
      </c>
      <c r="T3089" s="833"/>
      <c r="U3089" s="960"/>
      <c r="W3089" s="686"/>
    </row>
    <row r="3090" spans="1:23" ht="21" customHeight="1">
      <c r="A3090" s="686" t="s">
        <v>1353</v>
      </c>
      <c r="B3090" s="686" t="s">
        <v>804</v>
      </c>
      <c r="C3090" s="830"/>
      <c r="D3090" s="831" t="s">
        <v>804</v>
      </c>
      <c r="E3090" s="832" t="s">
        <v>798</v>
      </c>
      <c r="F3090" s="681" t="s">
        <v>341</v>
      </c>
      <c r="G3090" s="682" t="s">
        <v>227</v>
      </c>
      <c r="H3090" s="682" t="s">
        <v>345</v>
      </c>
      <c r="I3090" s="682"/>
      <c r="J3090" s="682"/>
      <c r="K3090" s="682"/>
      <c r="L3090" s="683"/>
      <c r="M3090" s="684"/>
      <c r="N3090" s="758">
        <v>12</v>
      </c>
      <c r="O3090" s="991">
        <v>12</v>
      </c>
      <c r="P3090" s="991">
        <f t="shared" si="301"/>
        <v>0</v>
      </c>
      <c r="Q3090" s="762"/>
      <c r="R3090" s="873">
        <v>47.4</v>
      </c>
      <c r="S3090" s="760">
        <f t="shared" ref="S3090:S3121" si="305">N3090*R3090</f>
        <v>568.79999999999995</v>
      </c>
      <c r="T3090" s="833"/>
      <c r="U3090" s="960"/>
      <c r="W3090" s="686"/>
    </row>
    <row r="3091" spans="1:23" ht="21" customHeight="1">
      <c r="A3091" s="686" t="s">
        <v>1334</v>
      </c>
      <c r="B3091" s="686" t="s">
        <v>799</v>
      </c>
      <c r="C3091" s="830"/>
      <c r="D3091" s="831" t="s">
        <v>799</v>
      </c>
      <c r="E3091" s="832" t="s">
        <v>799</v>
      </c>
      <c r="F3091" s="681" t="s">
        <v>341</v>
      </c>
      <c r="G3091" s="682"/>
      <c r="H3091" s="682"/>
      <c r="I3091" s="682"/>
      <c r="J3091" s="682"/>
      <c r="K3091" s="682"/>
      <c r="L3091" s="683"/>
      <c r="M3091" s="684"/>
      <c r="N3091" s="758">
        <v>12</v>
      </c>
      <c r="O3091" s="991">
        <v>12</v>
      </c>
      <c r="P3091" s="991">
        <f t="shared" si="301"/>
        <v>0</v>
      </c>
      <c r="Q3091" s="762"/>
      <c r="R3091" s="873">
        <v>41.2</v>
      </c>
      <c r="S3091" s="760">
        <f t="shared" si="305"/>
        <v>494.40000000000003</v>
      </c>
      <c r="T3091" s="833"/>
      <c r="U3091" s="960"/>
      <c r="W3091" s="686"/>
    </row>
    <row r="3092" spans="1:23" ht="21" customHeight="1">
      <c r="A3092" s="686" t="s">
        <v>1339</v>
      </c>
      <c r="B3092" s="686" t="s">
        <v>1616</v>
      </c>
      <c r="C3092" s="830"/>
      <c r="D3092" s="831" t="s">
        <v>800</v>
      </c>
      <c r="E3092" s="832" t="s">
        <v>800</v>
      </c>
      <c r="F3092" s="681" t="s">
        <v>341</v>
      </c>
      <c r="G3092" s="682"/>
      <c r="H3092" s="682"/>
      <c r="I3092" s="682"/>
      <c r="J3092" s="682"/>
      <c r="K3092" s="682"/>
      <c r="L3092" s="683"/>
      <c r="M3092" s="684"/>
      <c r="N3092" s="758">
        <v>12</v>
      </c>
      <c r="O3092" s="991">
        <v>12</v>
      </c>
      <c r="P3092" s="991">
        <f t="shared" si="301"/>
        <v>0</v>
      </c>
      <c r="Q3092" s="762"/>
      <c r="R3092" s="873">
        <v>5.8</v>
      </c>
      <c r="S3092" s="760">
        <f t="shared" si="305"/>
        <v>69.599999999999994</v>
      </c>
      <c r="T3092" s="833"/>
      <c r="U3092" s="960"/>
      <c r="W3092" s="686"/>
    </row>
    <row r="3093" spans="1:23" ht="21" customHeight="1">
      <c r="A3093" s="686" t="s">
        <v>1335</v>
      </c>
      <c r="B3093" s="686" t="s">
        <v>801</v>
      </c>
      <c r="C3093" s="830"/>
      <c r="D3093" s="831" t="s">
        <v>801</v>
      </c>
      <c r="E3093" s="832" t="s">
        <v>801</v>
      </c>
      <c r="F3093" s="681" t="s">
        <v>341</v>
      </c>
      <c r="G3093" s="682"/>
      <c r="H3093" s="682"/>
      <c r="I3093" s="682"/>
      <c r="J3093" s="682"/>
      <c r="K3093" s="682"/>
      <c r="L3093" s="683"/>
      <c r="M3093" s="684"/>
      <c r="N3093" s="758">
        <v>24</v>
      </c>
      <c r="O3093" s="991">
        <v>24</v>
      </c>
      <c r="P3093" s="991">
        <f t="shared" si="301"/>
        <v>0</v>
      </c>
      <c r="Q3093" s="762"/>
      <c r="R3093" s="873">
        <v>7.4</v>
      </c>
      <c r="S3093" s="760">
        <f t="shared" si="305"/>
        <v>177.60000000000002</v>
      </c>
      <c r="T3093" s="833"/>
      <c r="U3093" s="960"/>
      <c r="W3093" s="686"/>
    </row>
    <row r="3094" spans="1:23" ht="21" customHeight="1">
      <c r="B3094" s="686" t="s">
        <v>796</v>
      </c>
      <c r="C3094" s="830" t="s">
        <v>841</v>
      </c>
      <c r="D3094" s="831" t="s">
        <v>796</v>
      </c>
      <c r="E3094" s="832" t="s">
        <v>795</v>
      </c>
      <c r="F3094" s="681">
        <v>3</v>
      </c>
      <c r="G3094" s="682"/>
      <c r="H3094" s="682">
        <v>120</v>
      </c>
      <c r="I3094" s="682"/>
      <c r="J3094" s="682"/>
      <c r="K3094" s="682"/>
      <c r="L3094" s="683">
        <v>1877</v>
      </c>
      <c r="M3094" s="684" t="s">
        <v>228</v>
      </c>
      <c r="N3094" s="758">
        <v>2</v>
      </c>
      <c r="O3094" s="991">
        <v>2</v>
      </c>
      <c r="P3094" s="991">
        <f t="shared" si="301"/>
        <v>0</v>
      </c>
      <c r="Q3094" s="759"/>
      <c r="R3094" s="873">
        <v>24311</v>
      </c>
      <c r="S3094" s="760">
        <f t="shared" si="305"/>
        <v>48622</v>
      </c>
      <c r="T3094" s="833"/>
      <c r="U3094" s="960"/>
      <c r="W3094" s="686"/>
    </row>
    <row r="3095" spans="1:23" ht="21" customHeight="1">
      <c r="B3095" s="686" t="s">
        <v>796</v>
      </c>
      <c r="C3095" s="830"/>
      <c r="D3095" s="831" t="s">
        <v>796</v>
      </c>
      <c r="E3095" s="832" t="s">
        <v>795</v>
      </c>
      <c r="F3095" s="681">
        <v>3</v>
      </c>
      <c r="G3095" s="682"/>
      <c r="H3095" s="682">
        <v>120</v>
      </c>
      <c r="I3095" s="682"/>
      <c r="J3095" s="682"/>
      <c r="K3095" s="682"/>
      <c r="L3095" s="683">
        <v>280</v>
      </c>
      <c r="M3095" s="684" t="s">
        <v>1579</v>
      </c>
      <c r="N3095" s="758">
        <v>2</v>
      </c>
      <c r="O3095" s="991">
        <v>2</v>
      </c>
      <c r="P3095" s="991">
        <f t="shared" si="301"/>
        <v>0</v>
      </c>
      <c r="Q3095" s="759"/>
      <c r="R3095" s="873">
        <v>943</v>
      </c>
      <c r="S3095" s="760">
        <f t="shared" si="305"/>
        <v>1886</v>
      </c>
      <c r="T3095" s="833"/>
      <c r="U3095" s="960"/>
      <c r="W3095" s="686"/>
    </row>
    <row r="3096" spans="1:23" ht="21" customHeight="1">
      <c r="B3096" s="686" t="s">
        <v>796</v>
      </c>
      <c r="C3096" s="830"/>
      <c r="D3096" s="831" t="s">
        <v>796</v>
      </c>
      <c r="E3096" s="832" t="s">
        <v>795</v>
      </c>
      <c r="F3096" s="681">
        <v>3</v>
      </c>
      <c r="G3096" s="682"/>
      <c r="H3096" s="682">
        <v>85</v>
      </c>
      <c r="I3096" s="682"/>
      <c r="J3096" s="682"/>
      <c r="K3096" s="682"/>
      <c r="L3096" s="683">
        <v>1105</v>
      </c>
      <c r="M3096" s="684" t="s">
        <v>350</v>
      </c>
      <c r="N3096" s="758">
        <v>2</v>
      </c>
      <c r="O3096" s="991">
        <v>2</v>
      </c>
      <c r="P3096" s="991">
        <f t="shared" si="301"/>
        <v>0</v>
      </c>
      <c r="Q3096" s="759"/>
      <c r="R3096" s="873">
        <v>10138</v>
      </c>
      <c r="S3096" s="760">
        <f t="shared" si="305"/>
        <v>20276</v>
      </c>
      <c r="T3096" s="833"/>
      <c r="U3096" s="960"/>
      <c r="W3096" s="686"/>
    </row>
    <row r="3097" spans="1:23" ht="21" customHeight="1">
      <c r="B3097" s="686" t="s">
        <v>796</v>
      </c>
      <c r="C3097" s="830"/>
      <c r="D3097" s="831" t="s">
        <v>796</v>
      </c>
      <c r="E3097" s="832" t="s">
        <v>795</v>
      </c>
      <c r="F3097" s="681">
        <v>3</v>
      </c>
      <c r="G3097" s="682"/>
      <c r="H3097" s="682">
        <v>340</v>
      </c>
      <c r="I3097" s="682"/>
      <c r="J3097" s="682"/>
      <c r="K3097" s="682"/>
      <c r="L3097" s="683">
        <v>110</v>
      </c>
      <c r="M3097" s="684" t="s">
        <v>337</v>
      </c>
      <c r="N3097" s="758">
        <v>2</v>
      </c>
      <c r="O3097" s="991">
        <v>2</v>
      </c>
      <c r="P3097" s="991">
        <f t="shared" si="301"/>
        <v>0</v>
      </c>
      <c r="Q3097" s="759"/>
      <c r="R3097" s="873">
        <v>1811</v>
      </c>
      <c r="S3097" s="760">
        <f t="shared" si="305"/>
        <v>3622</v>
      </c>
      <c r="T3097" s="834"/>
      <c r="U3097" s="960"/>
      <c r="W3097" s="686"/>
    </row>
    <row r="3098" spans="1:23" ht="21" customHeight="1">
      <c r="B3098" s="686" t="s">
        <v>796</v>
      </c>
      <c r="C3098" s="830"/>
      <c r="D3098" s="831" t="s">
        <v>796</v>
      </c>
      <c r="E3098" s="832" t="s">
        <v>795</v>
      </c>
      <c r="F3098" s="681">
        <v>6</v>
      </c>
      <c r="G3098" s="682"/>
      <c r="H3098" s="682">
        <v>100</v>
      </c>
      <c r="I3098" s="682"/>
      <c r="J3098" s="682"/>
      <c r="K3098" s="682"/>
      <c r="L3098" s="683">
        <v>100</v>
      </c>
      <c r="M3098" s="684" t="s">
        <v>350</v>
      </c>
      <c r="N3098" s="758">
        <v>2</v>
      </c>
      <c r="O3098" s="991">
        <v>2</v>
      </c>
      <c r="P3098" s="991">
        <f t="shared" si="301"/>
        <v>0</v>
      </c>
      <c r="Q3098" s="762"/>
      <c r="R3098" s="873">
        <v>2159</v>
      </c>
      <c r="S3098" s="760">
        <f t="shared" si="305"/>
        <v>4318</v>
      </c>
      <c r="T3098" s="833"/>
      <c r="U3098" s="960"/>
      <c r="W3098" s="686"/>
    </row>
    <row r="3099" spans="1:23" ht="21" customHeight="1">
      <c r="B3099" s="686" t="s">
        <v>796</v>
      </c>
      <c r="C3099" s="830"/>
      <c r="D3099" s="831" t="s">
        <v>796</v>
      </c>
      <c r="E3099" s="832" t="s">
        <v>795</v>
      </c>
      <c r="F3099" s="681">
        <v>5</v>
      </c>
      <c r="G3099" s="682"/>
      <c r="H3099" s="682">
        <v>100</v>
      </c>
      <c r="I3099" s="682"/>
      <c r="J3099" s="682"/>
      <c r="K3099" s="682"/>
      <c r="L3099" s="683">
        <v>70</v>
      </c>
      <c r="M3099" s="684" t="s">
        <v>350</v>
      </c>
      <c r="N3099" s="758">
        <v>2</v>
      </c>
      <c r="O3099" s="991">
        <v>2</v>
      </c>
      <c r="P3099" s="991">
        <f t="shared" si="301"/>
        <v>0</v>
      </c>
      <c r="Q3099" s="762"/>
      <c r="R3099" s="873">
        <v>1259</v>
      </c>
      <c r="S3099" s="760">
        <f t="shared" si="305"/>
        <v>2518</v>
      </c>
      <c r="T3099" s="833"/>
      <c r="U3099" s="960"/>
      <c r="W3099" s="686"/>
    </row>
    <row r="3100" spans="1:23" ht="21" customHeight="1">
      <c r="B3100" s="686" t="s">
        <v>796</v>
      </c>
      <c r="C3100" s="830"/>
      <c r="D3100" s="831" t="s">
        <v>796</v>
      </c>
      <c r="E3100" s="832" t="s">
        <v>795</v>
      </c>
      <c r="F3100" s="681">
        <v>3</v>
      </c>
      <c r="G3100" s="682"/>
      <c r="H3100" s="682">
        <v>47</v>
      </c>
      <c r="I3100" s="682"/>
      <c r="J3100" s="682"/>
      <c r="K3100" s="682"/>
      <c r="L3100" s="683">
        <v>1877</v>
      </c>
      <c r="M3100" s="684" t="s">
        <v>350</v>
      </c>
      <c r="N3100" s="758">
        <v>2</v>
      </c>
      <c r="O3100" s="991">
        <v>2</v>
      </c>
      <c r="P3100" s="991">
        <f t="shared" si="301"/>
        <v>0</v>
      </c>
      <c r="Q3100" s="762"/>
      <c r="R3100" s="873">
        <v>9522</v>
      </c>
      <c r="S3100" s="760">
        <f t="shared" si="305"/>
        <v>19044</v>
      </c>
      <c r="T3100" s="833"/>
      <c r="U3100" s="960"/>
      <c r="W3100" s="686"/>
    </row>
    <row r="3101" spans="1:23" ht="21" customHeight="1">
      <c r="B3101" s="686" t="s">
        <v>828</v>
      </c>
      <c r="C3101" s="830"/>
      <c r="D3101" s="831" t="s">
        <v>828</v>
      </c>
      <c r="E3101" s="832" t="s">
        <v>828</v>
      </c>
      <c r="F3101" s="681">
        <v>15</v>
      </c>
      <c r="G3101" s="682"/>
      <c r="H3101" s="682">
        <v>15</v>
      </c>
      <c r="I3101" s="682"/>
      <c r="J3101" s="682"/>
      <c r="K3101" s="682"/>
      <c r="L3101" s="683">
        <v>1877</v>
      </c>
      <c r="M3101" s="684"/>
      <c r="N3101" s="758">
        <v>2</v>
      </c>
      <c r="O3101" s="991">
        <v>2</v>
      </c>
      <c r="P3101" s="991">
        <f t="shared" si="301"/>
        <v>0</v>
      </c>
      <c r="Q3101" s="762"/>
      <c r="R3101" s="873">
        <v>9496</v>
      </c>
      <c r="S3101" s="760">
        <f t="shared" si="305"/>
        <v>18992</v>
      </c>
      <c r="T3101" s="833"/>
      <c r="U3101" s="960"/>
      <c r="W3101" s="686"/>
    </row>
    <row r="3102" spans="1:23" ht="21" customHeight="1">
      <c r="B3102" s="686" t="s">
        <v>804</v>
      </c>
      <c r="C3102" s="830"/>
      <c r="D3102" s="831" t="s">
        <v>804</v>
      </c>
      <c r="E3102" s="832" t="s">
        <v>798</v>
      </c>
      <c r="F3102" s="681" t="s">
        <v>356</v>
      </c>
      <c r="G3102" s="682" t="s">
        <v>227</v>
      </c>
      <c r="H3102" s="682">
        <v>25</v>
      </c>
      <c r="I3102" s="682"/>
      <c r="J3102" s="682"/>
      <c r="K3102" s="682"/>
      <c r="L3102" s="683"/>
      <c r="M3102" s="684" t="s">
        <v>350</v>
      </c>
      <c r="N3102" s="758">
        <v>56</v>
      </c>
      <c r="O3102" s="991">
        <v>56</v>
      </c>
      <c r="P3102" s="991">
        <f t="shared" si="301"/>
        <v>0</v>
      </c>
      <c r="Q3102" s="762"/>
      <c r="R3102" s="873">
        <v>49</v>
      </c>
      <c r="S3102" s="760">
        <f t="shared" si="305"/>
        <v>2744</v>
      </c>
      <c r="T3102" s="833"/>
      <c r="U3102" s="960"/>
      <c r="W3102" s="686"/>
    </row>
    <row r="3103" spans="1:23" ht="21" customHeight="1">
      <c r="B3103" s="686" t="s">
        <v>1616</v>
      </c>
      <c r="C3103" s="830"/>
      <c r="D3103" s="831" t="s">
        <v>1616</v>
      </c>
      <c r="E3103" s="832" t="s">
        <v>800</v>
      </c>
      <c r="F3103" s="681" t="s">
        <v>356</v>
      </c>
      <c r="G3103" s="682"/>
      <c r="H3103" s="682"/>
      <c r="I3103" s="682"/>
      <c r="J3103" s="682"/>
      <c r="K3103" s="682"/>
      <c r="L3103" s="683"/>
      <c r="M3103" s="684" t="s">
        <v>350</v>
      </c>
      <c r="N3103" s="758">
        <f>N3102</f>
        <v>56</v>
      </c>
      <c r="O3103" s="991">
        <v>56</v>
      </c>
      <c r="P3103" s="991">
        <f t="shared" si="301"/>
        <v>0</v>
      </c>
      <c r="Q3103" s="762"/>
      <c r="R3103" s="873">
        <v>9</v>
      </c>
      <c r="S3103" s="760">
        <f t="shared" si="305"/>
        <v>504</v>
      </c>
      <c r="T3103" s="833"/>
      <c r="U3103" s="960"/>
      <c r="W3103" s="686"/>
    </row>
    <row r="3104" spans="1:23" ht="21" customHeight="1">
      <c r="B3104" s="686" t="s">
        <v>801</v>
      </c>
      <c r="C3104" s="830"/>
      <c r="D3104" s="831" t="s">
        <v>801</v>
      </c>
      <c r="E3104" s="832" t="s">
        <v>801</v>
      </c>
      <c r="F3104" s="681" t="s">
        <v>356</v>
      </c>
      <c r="G3104" s="682"/>
      <c r="H3104" s="682"/>
      <c r="I3104" s="682"/>
      <c r="J3104" s="682"/>
      <c r="K3104" s="682"/>
      <c r="L3104" s="683"/>
      <c r="M3104" s="684" t="s">
        <v>350</v>
      </c>
      <c r="N3104" s="758">
        <f>N3102</f>
        <v>56</v>
      </c>
      <c r="O3104" s="991">
        <v>56</v>
      </c>
      <c r="P3104" s="991">
        <f t="shared" si="301"/>
        <v>0</v>
      </c>
      <c r="Q3104" s="762"/>
      <c r="R3104" s="873">
        <v>9</v>
      </c>
      <c r="S3104" s="760">
        <f t="shared" si="305"/>
        <v>504</v>
      </c>
      <c r="T3104" s="833"/>
      <c r="U3104" s="960"/>
      <c r="W3104" s="686"/>
    </row>
    <row r="3105" spans="1:23" ht="21" customHeight="1">
      <c r="A3105" s="686" t="s">
        <v>1353</v>
      </c>
      <c r="B3105" s="686" t="s">
        <v>804</v>
      </c>
      <c r="C3105" s="830"/>
      <c r="D3105" s="831" t="s">
        <v>804</v>
      </c>
      <c r="E3105" s="832" t="s">
        <v>798</v>
      </c>
      <c r="F3105" s="681" t="s">
        <v>341</v>
      </c>
      <c r="G3105" s="682" t="s">
        <v>227</v>
      </c>
      <c r="H3105" s="682" t="s">
        <v>345</v>
      </c>
      <c r="I3105" s="682"/>
      <c r="J3105" s="682"/>
      <c r="K3105" s="682"/>
      <c r="L3105" s="683"/>
      <c r="M3105" s="684"/>
      <c r="N3105" s="758">
        <v>30</v>
      </c>
      <c r="O3105" s="991">
        <v>30</v>
      </c>
      <c r="P3105" s="991">
        <f t="shared" si="301"/>
        <v>0</v>
      </c>
      <c r="Q3105" s="762"/>
      <c r="R3105" s="873">
        <v>47.4</v>
      </c>
      <c r="S3105" s="760">
        <f t="shared" si="305"/>
        <v>1422</v>
      </c>
      <c r="T3105" s="833"/>
      <c r="U3105" s="960"/>
      <c r="W3105" s="686"/>
    </row>
    <row r="3106" spans="1:23" ht="21" customHeight="1">
      <c r="A3106" s="686" t="s">
        <v>1334</v>
      </c>
      <c r="B3106" s="686" t="s">
        <v>799</v>
      </c>
      <c r="C3106" s="830"/>
      <c r="D3106" s="831" t="s">
        <v>799</v>
      </c>
      <c r="E3106" s="832" t="s">
        <v>799</v>
      </c>
      <c r="F3106" s="681" t="s">
        <v>341</v>
      </c>
      <c r="G3106" s="682"/>
      <c r="H3106" s="682"/>
      <c r="I3106" s="682"/>
      <c r="J3106" s="682"/>
      <c r="K3106" s="682"/>
      <c r="L3106" s="683"/>
      <c r="M3106" s="684"/>
      <c r="N3106" s="758">
        <f>N3105</f>
        <v>30</v>
      </c>
      <c r="O3106" s="991">
        <v>30</v>
      </c>
      <c r="P3106" s="991">
        <f t="shared" si="301"/>
        <v>0</v>
      </c>
      <c r="Q3106" s="762"/>
      <c r="R3106" s="873">
        <v>41.2</v>
      </c>
      <c r="S3106" s="760">
        <f t="shared" si="305"/>
        <v>1236</v>
      </c>
      <c r="T3106" s="833"/>
      <c r="U3106" s="960"/>
      <c r="W3106" s="686"/>
    </row>
    <row r="3107" spans="1:23" ht="21" customHeight="1">
      <c r="A3107" s="686" t="s">
        <v>1339</v>
      </c>
      <c r="B3107" s="686" t="s">
        <v>1616</v>
      </c>
      <c r="C3107" s="830"/>
      <c r="D3107" s="831" t="s">
        <v>800</v>
      </c>
      <c r="E3107" s="832" t="s">
        <v>800</v>
      </c>
      <c r="F3107" s="681" t="s">
        <v>341</v>
      </c>
      <c r="G3107" s="682"/>
      <c r="H3107" s="682"/>
      <c r="I3107" s="682"/>
      <c r="J3107" s="682"/>
      <c r="K3107" s="682"/>
      <c r="L3107" s="683"/>
      <c r="M3107" s="684"/>
      <c r="N3107" s="758">
        <f>N3105</f>
        <v>30</v>
      </c>
      <c r="O3107" s="991">
        <v>30</v>
      </c>
      <c r="P3107" s="991">
        <f t="shared" si="301"/>
        <v>0</v>
      </c>
      <c r="Q3107" s="762"/>
      <c r="R3107" s="873">
        <v>5.8</v>
      </c>
      <c r="S3107" s="760">
        <f t="shared" si="305"/>
        <v>174</v>
      </c>
      <c r="T3107" s="833"/>
      <c r="U3107" s="960"/>
      <c r="W3107" s="686"/>
    </row>
    <row r="3108" spans="1:23" ht="21" customHeight="1">
      <c r="A3108" s="686" t="s">
        <v>1335</v>
      </c>
      <c r="B3108" s="686" t="s">
        <v>801</v>
      </c>
      <c r="C3108" s="830"/>
      <c r="D3108" s="831" t="s">
        <v>801</v>
      </c>
      <c r="E3108" s="832" t="s">
        <v>801</v>
      </c>
      <c r="F3108" s="681" t="s">
        <v>341</v>
      </c>
      <c r="G3108" s="682"/>
      <c r="H3108" s="682"/>
      <c r="I3108" s="682"/>
      <c r="J3108" s="682"/>
      <c r="K3108" s="682"/>
      <c r="L3108" s="683"/>
      <c r="M3108" s="684"/>
      <c r="N3108" s="758">
        <f>N3105*2</f>
        <v>60</v>
      </c>
      <c r="O3108" s="991">
        <v>60</v>
      </c>
      <c r="P3108" s="991">
        <f t="shared" si="301"/>
        <v>0</v>
      </c>
      <c r="Q3108" s="762"/>
      <c r="R3108" s="873">
        <v>7.4</v>
      </c>
      <c r="S3108" s="760">
        <f t="shared" si="305"/>
        <v>444</v>
      </c>
      <c r="T3108" s="833"/>
      <c r="U3108" s="960"/>
      <c r="W3108" s="686"/>
    </row>
    <row r="3109" spans="1:23" ht="21" customHeight="1">
      <c r="B3109" s="686" t="s">
        <v>827</v>
      </c>
      <c r="C3109" s="830"/>
      <c r="D3109" s="831" t="s">
        <v>827</v>
      </c>
      <c r="E3109" s="832" t="s">
        <v>795</v>
      </c>
      <c r="F3109" s="681">
        <v>6</v>
      </c>
      <c r="G3109" s="682"/>
      <c r="H3109" s="682">
        <v>50</v>
      </c>
      <c r="I3109" s="682"/>
      <c r="J3109" s="682"/>
      <c r="K3109" s="682"/>
      <c r="L3109" s="683">
        <v>220</v>
      </c>
      <c r="M3109" s="684"/>
      <c r="N3109" s="758">
        <v>8</v>
      </c>
      <c r="O3109" s="991">
        <v>8</v>
      </c>
      <c r="P3109" s="991">
        <f t="shared" si="301"/>
        <v>0</v>
      </c>
      <c r="Q3109" s="762"/>
      <c r="R3109" s="873">
        <v>617</v>
      </c>
      <c r="S3109" s="760">
        <f t="shared" si="305"/>
        <v>4936</v>
      </c>
      <c r="T3109" s="833"/>
      <c r="U3109" s="960"/>
      <c r="W3109" s="686"/>
    </row>
    <row r="3110" spans="1:23" ht="21" customHeight="1">
      <c r="B3110" s="686" t="s">
        <v>827</v>
      </c>
      <c r="C3110" s="830"/>
      <c r="D3110" s="831" t="s">
        <v>827</v>
      </c>
      <c r="E3110" s="832" t="s">
        <v>795</v>
      </c>
      <c r="F3110" s="681">
        <v>6</v>
      </c>
      <c r="G3110" s="682"/>
      <c r="H3110" s="682">
        <v>140</v>
      </c>
      <c r="I3110" s="682"/>
      <c r="J3110" s="682"/>
      <c r="K3110" s="682"/>
      <c r="L3110" s="683">
        <v>240</v>
      </c>
      <c r="M3110" s="684"/>
      <c r="N3110" s="758">
        <v>2</v>
      </c>
      <c r="O3110" s="991">
        <v>2</v>
      </c>
      <c r="P3110" s="991">
        <f t="shared" si="301"/>
        <v>0</v>
      </c>
      <c r="Q3110" s="759"/>
      <c r="R3110" s="873">
        <v>1886</v>
      </c>
      <c r="S3110" s="760">
        <f t="shared" si="305"/>
        <v>3772</v>
      </c>
      <c r="T3110" s="833"/>
      <c r="U3110" s="960"/>
      <c r="W3110" s="686"/>
    </row>
    <row r="3111" spans="1:23" ht="21" customHeight="1">
      <c r="B3111" s="686" t="s">
        <v>796</v>
      </c>
      <c r="C3111" s="830" t="s">
        <v>852</v>
      </c>
      <c r="D3111" s="831" t="s">
        <v>796</v>
      </c>
      <c r="E3111" s="832" t="s">
        <v>795</v>
      </c>
      <c r="F3111" s="681">
        <v>3</v>
      </c>
      <c r="G3111" s="682"/>
      <c r="H3111" s="682">
        <v>120</v>
      </c>
      <c r="I3111" s="682"/>
      <c r="J3111" s="682"/>
      <c r="K3111" s="682"/>
      <c r="L3111" s="683">
        <v>1140</v>
      </c>
      <c r="M3111" s="684" t="s">
        <v>228</v>
      </c>
      <c r="N3111" s="758">
        <v>2</v>
      </c>
      <c r="O3111" s="991">
        <v>2</v>
      </c>
      <c r="P3111" s="991">
        <f t="shared" si="301"/>
        <v>0</v>
      </c>
      <c r="Q3111" s="759"/>
      <c r="R3111" s="873">
        <v>14765</v>
      </c>
      <c r="S3111" s="760">
        <f t="shared" si="305"/>
        <v>29530</v>
      </c>
      <c r="T3111" s="833"/>
      <c r="U3111" s="960"/>
      <c r="W3111" s="686"/>
    </row>
    <row r="3112" spans="1:23" ht="21" customHeight="1">
      <c r="B3112" s="686" t="s">
        <v>796</v>
      </c>
      <c r="C3112" s="830"/>
      <c r="D3112" s="831" t="s">
        <v>796</v>
      </c>
      <c r="E3112" s="832" t="s">
        <v>795</v>
      </c>
      <c r="F3112" s="681">
        <v>3</v>
      </c>
      <c r="G3112" s="682"/>
      <c r="H3112" s="682">
        <v>47</v>
      </c>
      <c r="I3112" s="682"/>
      <c r="J3112" s="682"/>
      <c r="K3112" s="682"/>
      <c r="L3112" s="683">
        <v>1140</v>
      </c>
      <c r="M3112" s="684" t="s">
        <v>350</v>
      </c>
      <c r="N3112" s="758">
        <v>2</v>
      </c>
      <c r="O3112" s="991">
        <v>2</v>
      </c>
      <c r="P3112" s="991">
        <f t="shared" si="301"/>
        <v>0</v>
      </c>
      <c r="Q3112" s="759"/>
      <c r="R3112" s="873">
        <v>5783</v>
      </c>
      <c r="S3112" s="760">
        <f t="shared" si="305"/>
        <v>11566</v>
      </c>
      <c r="T3112" s="834"/>
      <c r="U3112" s="960"/>
      <c r="W3112" s="686"/>
    </row>
    <row r="3113" spans="1:23" ht="21" customHeight="1">
      <c r="B3113" s="686" t="s">
        <v>828</v>
      </c>
      <c r="C3113" s="830"/>
      <c r="D3113" s="831" t="s">
        <v>828</v>
      </c>
      <c r="E3113" s="832" t="s">
        <v>828</v>
      </c>
      <c r="F3113" s="681">
        <v>15</v>
      </c>
      <c r="G3113" s="682"/>
      <c r="H3113" s="682">
        <v>15</v>
      </c>
      <c r="I3113" s="682"/>
      <c r="J3113" s="682"/>
      <c r="K3113" s="682"/>
      <c r="L3113" s="683">
        <v>1140</v>
      </c>
      <c r="M3113" s="684"/>
      <c r="N3113" s="758">
        <v>2</v>
      </c>
      <c r="O3113" s="991">
        <v>2</v>
      </c>
      <c r="P3113" s="991">
        <f t="shared" si="301"/>
        <v>0</v>
      </c>
      <c r="Q3113" s="759"/>
      <c r="R3113" s="873">
        <v>5768</v>
      </c>
      <c r="S3113" s="760">
        <f t="shared" si="305"/>
        <v>11536</v>
      </c>
      <c r="T3113" s="834"/>
      <c r="U3113" s="960"/>
      <c r="W3113" s="686"/>
    </row>
    <row r="3114" spans="1:23" ht="21" customHeight="1">
      <c r="B3114" s="686" t="s">
        <v>804</v>
      </c>
      <c r="C3114" s="830"/>
      <c r="D3114" s="831" t="s">
        <v>804</v>
      </c>
      <c r="E3114" s="832" t="s">
        <v>798</v>
      </c>
      <c r="F3114" s="681" t="s">
        <v>356</v>
      </c>
      <c r="G3114" s="682" t="s">
        <v>227</v>
      </c>
      <c r="H3114" s="682">
        <v>25</v>
      </c>
      <c r="I3114" s="682"/>
      <c r="J3114" s="682"/>
      <c r="K3114" s="682"/>
      <c r="L3114" s="683"/>
      <c r="M3114" s="684" t="s">
        <v>350</v>
      </c>
      <c r="N3114" s="758">
        <v>8</v>
      </c>
      <c r="O3114" s="991">
        <v>8</v>
      </c>
      <c r="P3114" s="991">
        <f t="shared" si="301"/>
        <v>0</v>
      </c>
      <c r="Q3114" s="759"/>
      <c r="R3114" s="873">
        <v>49</v>
      </c>
      <c r="S3114" s="760">
        <f t="shared" si="305"/>
        <v>392</v>
      </c>
      <c r="T3114" s="834"/>
      <c r="U3114" s="960"/>
      <c r="W3114" s="686"/>
    </row>
    <row r="3115" spans="1:23" ht="21" customHeight="1">
      <c r="B3115" s="686" t="s">
        <v>1616</v>
      </c>
      <c r="C3115" s="830"/>
      <c r="D3115" s="831" t="s">
        <v>1616</v>
      </c>
      <c r="E3115" s="832" t="s">
        <v>800</v>
      </c>
      <c r="F3115" s="681" t="s">
        <v>356</v>
      </c>
      <c r="G3115" s="682"/>
      <c r="H3115" s="682"/>
      <c r="I3115" s="682"/>
      <c r="J3115" s="682"/>
      <c r="K3115" s="682"/>
      <c r="L3115" s="683"/>
      <c r="M3115" s="684" t="s">
        <v>350</v>
      </c>
      <c r="N3115" s="758">
        <f>N3114</f>
        <v>8</v>
      </c>
      <c r="O3115" s="991">
        <v>8</v>
      </c>
      <c r="P3115" s="991">
        <f t="shared" si="301"/>
        <v>0</v>
      </c>
      <c r="Q3115" s="759"/>
      <c r="R3115" s="873">
        <v>9</v>
      </c>
      <c r="S3115" s="760">
        <f t="shared" si="305"/>
        <v>72</v>
      </c>
      <c r="T3115" s="833"/>
      <c r="U3115" s="960"/>
      <c r="W3115" s="686"/>
    </row>
    <row r="3116" spans="1:23" ht="21" customHeight="1">
      <c r="B3116" s="686" t="s">
        <v>801</v>
      </c>
      <c r="C3116" s="830"/>
      <c r="D3116" s="831" t="s">
        <v>801</v>
      </c>
      <c r="E3116" s="832" t="s">
        <v>801</v>
      </c>
      <c r="F3116" s="681" t="s">
        <v>356</v>
      </c>
      <c r="G3116" s="682"/>
      <c r="H3116" s="682"/>
      <c r="I3116" s="682"/>
      <c r="J3116" s="682"/>
      <c r="K3116" s="682"/>
      <c r="L3116" s="683"/>
      <c r="M3116" s="684" t="s">
        <v>350</v>
      </c>
      <c r="N3116" s="758">
        <f>N3114</f>
        <v>8</v>
      </c>
      <c r="O3116" s="991">
        <v>8</v>
      </c>
      <c r="P3116" s="991">
        <f t="shared" si="301"/>
        <v>0</v>
      </c>
      <c r="Q3116" s="759"/>
      <c r="R3116" s="873">
        <v>9</v>
      </c>
      <c r="S3116" s="760">
        <f t="shared" si="305"/>
        <v>72</v>
      </c>
      <c r="T3116" s="833"/>
      <c r="U3116" s="960"/>
      <c r="W3116" s="686"/>
    </row>
    <row r="3117" spans="1:23" ht="21" customHeight="1">
      <c r="A3117" s="686" t="s">
        <v>1353</v>
      </c>
      <c r="B3117" s="686" t="s">
        <v>804</v>
      </c>
      <c r="C3117" s="830"/>
      <c r="D3117" s="831" t="s">
        <v>804</v>
      </c>
      <c r="E3117" s="832" t="s">
        <v>798</v>
      </c>
      <c r="F3117" s="681" t="s">
        <v>341</v>
      </c>
      <c r="G3117" s="682" t="s">
        <v>227</v>
      </c>
      <c r="H3117" s="682" t="s">
        <v>345</v>
      </c>
      <c r="I3117" s="682"/>
      <c r="J3117" s="682"/>
      <c r="K3117" s="682"/>
      <c r="L3117" s="683"/>
      <c r="M3117" s="684"/>
      <c r="N3117" s="758">
        <v>4</v>
      </c>
      <c r="O3117" s="991">
        <v>4</v>
      </c>
      <c r="P3117" s="991">
        <f t="shared" si="301"/>
        <v>0</v>
      </c>
      <c r="Q3117" s="762"/>
      <c r="R3117" s="873">
        <v>47.4</v>
      </c>
      <c r="S3117" s="760">
        <f t="shared" si="305"/>
        <v>189.6</v>
      </c>
      <c r="T3117" s="833"/>
      <c r="U3117" s="960"/>
      <c r="W3117" s="686"/>
    </row>
    <row r="3118" spans="1:23" ht="21" customHeight="1">
      <c r="A3118" s="686" t="s">
        <v>1334</v>
      </c>
      <c r="B3118" s="686" t="s">
        <v>799</v>
      </c>
      <c r="C3118" s="830"/>
      <c r="D3118" s="831" t="s">
        <v>799</v>
      </c>
      <c r="E3118" s="832" t="s">
        <v>799</v>
      </c>
      <c r="F3118" s="681" t="s">
        <v>341</v>
      </c>
      <c r="G3118" s="682"/>
      <c r="H3118" s="682"/>
      <c r="I3118" s="682"/>
      <c r="J3118" s="682"/>
      <c r="K3118" s="682"/>
      <c r="L3118" s="683"/>
      <c r="M3118" s="684"/>
      <c r="N3118" s="758">
        <v>4</v>
      </c>
      <c r="O3118" s="991">
        <v>4</v>
      </c>
      <c r="P3118" s="991">
        <f t="shared" si="301"/>
        <v>0</v>
      </c>
      <c r="Q3118" s="762"/>
      <c r="R3118" s="873">
        <v>41.2</v>
      </c>
      <c r="S3118" s="760">
        <f t="shared" si="305"/>
        <v>164.8</v>
      </c>
      <c r="T3118" s="833"/>
      <c r="U3118" s="960"/>
      <c r="W3118" s="686"/>
    </row>
    <row r="3119" spans="1:23" ht="21" customHeight="1">
      <c r="A3119" s="686" t="s">
        <v>1339</v>
      </c>
      <c r="B3119" s="686" t="s">
        <v>1616</v>
      </c>
      <c r="C3119" s="830"/>
      <c r="D3119" s="831" t="s">
        <v>800</v>
      </c>
      <c r="E3119" s="832" t="s">
        <v>800</v>
      </c>
      <c r="F3119" s="681" t="s">
        <v>341</v>
      </c>
      <c r="G3119" s="682"/>
      <c r="H3119" s="682"/>
      <c r="I3119" s="682"/>
      <c r="J3119" s="682"/>
      <c r="K3119" s="682"/>
      <c r="L3119" s="683"/>
      <c r="M3119" s="684"/>
      <c r="N3119" s="758">
        <v>4</v>
      </c>
      <c r="O3119" s="991">
        <v>4</v>
      </c>
      <c r="P3119" s="991">
        <f t="shared" si="301"/>
        <v>0</v>
      </c>
      <c r="Q3119" s="762"/>
      <c r="R3119" s="873">
        <v>5.8</v>
      </c>
      <c r="S3119" s="760">
        <f t="shared" si="305"/>
        <v>23.2</v>
      </c>
      <c r="T3119" s="833"/>
      <c r="U3119" s="960"/>
      <c r="W3119" s="686"/>
    </row>
    <row r="3120" spans="1:23" ht="21" customHeight="1">
      <c r="A3120" s="686" t="s">
        <v>1335</v>
      </c>
      <c r="B3120" s="686" t="s">
        <v>801</v>
      </c>
      <c r="C3120" s="830"/>
      <c r="D3120" s="831" t="s">
        <v>801</v>
      </c>
      <c r="E3120" s="832" t="s">
        <v>801</v>
      </c>
      <c r="F3120" s="681" t="s">
        <v>341</v>
      </c>
      <c r="G3120" s="682"/>
      <c r="H3120" s="682"/>
      <c r="I3120" s="682"/>
      <c r="J3120" s="682"/>
      <c r="K3120" s="682"/>
      <c r="L3120" s="683"/>
      <c r="M3120" s="684"/>
      <c r="N3120" s="758">
        <v>8</v>
      </c>
      <c r="O3120" s="991">
        <v>8</v>
      </c>
      <c r="P3120" s="991">
        <f t="shared" si="301"/>
        <v>0</v>
      </c>
      <c r="Q3120" s="762"/>
      <c r="R3120" s="873">
        <v>7.4</v>
      </c>
      <c r="S3120" s="760">
        <f t="shared" si="305"/>
        <v>59.2</v>
      </c>
      <c r="T3120" s="833"/>
      <c r="U3120" s="960"/>
      <c r="W3120" s="686"/>
    </row>
    <row r="3121" spans="1:23" ht="21" customHeight="1">
      <c r="B3121" s="686" t="s">
        <v>796</v>
      </c>
      <c r="C3121" s="830" t="s">
        <v>1617</v>
      </c>
      <c r="D3121" s="831" t="s">
        <v>796</v>
      </c>
      <c r="E3121" s="832" t="s">
        <v>795</v>
      </c>
      <c r="F3121" s="681">
        <v>3</v>
      </c>
      <c r="G3121" s="682"/>
      <c r="H3121" s="682">
        <v>120</v>
      </c>
      <c r="I3121" s="682"/>
      <c r="J3121" s="682"/>
      <c r="K3121" s="682"/>
      <c r="L3121" s="683">
        <v>2062</v>
      </c>
      <c r="M3121" s="684" t="s">
        <v>228</v>
      </c>
      <c r="N3121" s="758">
        <v>2</v>
      </c>
      <c r="O3121" s="991">
        <v>2</v>
      </c>
      <c r="P3121" s="991">
        <f t="shared" si="301"/>
        <v>0</v>
      </c>
      <c r="Q3121" s="759"/>
      <c r="R3121" s="873">
        <v>26707</v>
      </c>
      <c r="S3121" s="760">
        <f t="shared" si="305"/>
        <v>53414</v>
      </c>
      <c r="T3121" s="833"/>
      <c r="U3121" s="960"/>
      <c r="W3121" s="686"/>
    </row>
    <row r="3122" spans="1:23" ht="21" customHeight="1">
      <c r="B3122" s="686" t="s">
        <v>796</v>
      </c>
      <c r="C3122" s="830"/>
      <c r="D3122" s="831" t="s">
        <v>796</v>
      </c>
      <c r="E3122" s="832" t="s">
        <v>795</v>
      </c>
      <c r="F3122" s="681">
        <v>3</v>
      </c>
      <c r="G3122" s="682"/>
      <c r="H3122" s="682">
        <v>47</v>
      </c>
      <c r="I3122" s="682"/>
      <c r="J3122" s="682"/>
      <c r="K3122" s="682"/>
      <c r="L3122" s="683">
        <v>2062</v>
      </c>
      <c r="M3122" s="684" t="s">
        <v>350</v>
      </c>
      <c r="N3122" s="758">
        <v>2</v>
      </c>
      <c r="O3122" s="991">
        <v>2</v>
      </c>
      <c r="P3122" s="991">
        <f t="shared" si="301"/>
        <v>0</v>
      </c>
      <c r="Q3122" s="759"/>
      <c r="R3122" s="873">
        <v>10460</v>
      </c>
      <c r="S3122" s="760">
        <f t="shared" ref="S3122:S3153" si="306">N3122*R3122</f>
        <v>20920</v>
      </c>
      <c r="T3122" s="834"/>
      <c r="U3122" s="960"/>
      <c r="W3122" s="686"/>
    </row>
    <row r="3123" spans="1:23" ht="21" customHeight="1">
      <c r="B3123" s="686" t="s">
        <v>828</v>
      </c>
      <c r="C3123" s="830"/>
      <c r="D3123" s="831" t="s">
        <v>828</v>
      </c>
      <c r="E3123" s="832" t="s">
        <v>828</v>
      </c>
      <c r="F3123" s="681">
        <v>15</v>
      </c>
      <c r="G3123" s="682"/>
      <c r="H3123" s="682">
        <v>15</v>
      </c>
      <c r="I3123" s="682"/>
      <c r="J3123" s="682"/>
      <c r="K3123" s="682"/>
      <c r="L3123" s="683">
        <v>2062</v>
      </c>
      <c r="M3123" s="684"/>
      <c r="N3123" s="758">
        <v>2</v>
      </c>
      <c r="O3123" s="991">
        <v>2</v>
      </c>
      <c r="P3123" s="991">
        <f t="shared" si="301"/>
        <v>0</v>
      </c>
      <c r="Q3123" s="759"/>
      <c r="R3123" s="873">
        <v>10432</v>
      </c>
      <c r="S3123" s="760">
        <f t="shared" si="306"/>
        <v>20864</v>
      </c>
      <c r="T3123" s="834"/>
      <c r="U3123" s="960"/>
      <c r="W3123" s="686"/>
    </row>
    <row r="3124" spans="1:23" ht="21" customHeight="1">
      <c r="B3124" s="686" t="s">
        <v>804</v>
      </c>
      <c r="C3124" s="830"/>
      <c r="D3124" s="831" t="s">
        <v>804</v>
      </c>
      <c r="E3124" s="832" t="s">
        <v>798</v>
      </c>
      <c r="F3124" s="681" t="s">
        <v>356</v>
      </c>
      <c r="G3124" s="682" t="s">
        <v>227</v>
      </c>
      <c r="H3124" s="682">
        <v>25</v>
      </c>
      <c r="I3124" s="682"/>
      <c r="J3124" s="682"/>
      <c r="K3124" s="682"/>
      <c r="L3124" s="683"/>
      <c r="M3124" s="684" t="s">
        <v>350</v>
      </c>
      <c r="N3124" s="758">
        <v>26</v>
      </c>
      <c r="O3124" s="991">
        <v>26</v>
      </c>
      <c r="P3124" s="991">
        <f t="shared" si="301"/>
        <v>0</v>
      </c>
      <c r="Q3124" s="759"/>
      <c r="R3124" s="873">
        <v>49</v>
      </c>
      <c r="S3124" s="760">
        <f t="shared" si="306"/>
        <v>1274</v>
      </c>
      <c r="T3124" s="833"/>
      <c r="U3124" s="960"/>
      <c r="W3124" s="686"/>
    </row>
    <row r="3125" spans="1:23" ht="21" customHeight="1">
      <c r="B3125" s="686" t="s">
        <v>1616</v>
      </c>
      <c r="C3125" s="830"/>
      <c r="D3125" s="831" t="s">
        <v>1616</v>
      </c>
      <c r="E3125" s="832" t="s">
        <v>800</v>
      </c>
      <c r="F3125" s="681" t="s">
        <v>356</v>
      </c>
      <c r="G3125" s="682"/>
      <c r="H3125" s="682"/>
      <c r="I3125" s="682"/>
      <c r="J3125" s="682"/>
      <c r="K3125" s="682"/>
      <c r="L3125" s="683"/>
      <c r="M3125" s="684" t="s">
        <v>350</v>
      </c>
      <c r="N3125" s="758">
        <f>N3124</f>
        <v>26</v>
      </c>
      <c r="O3125" s="991">
        <v>26</v>
      </c>
      <c r="P3125" s="991">
        <f t="shared" ref="P3125:P3188" si="307">N3125-O3125</f>
        <v>0</v>
      </c>
      <c r="Q3125" s="759"/>
      <c r="R3125" s="873">
        <v>9</v>
      </c>
      <c r="S3125" s="760">
        <f t="shared" si="306"/>
        <v>234</v>
      </c>
      <c r="T3125" s="833"/>
      <c r="U3125" s="960"/>
      <c r="W3125" s="686"/>
    </row>
    <row r="3126" spans="1:23" ht="21" customHeight="1">
      <c r="B3126" s="686" t="s">
        <v>801</v>
      </c>
      <c r="C3126" s="830"/>
      <c r="D3126" s="831" t="s">
        <v>801</v>
      </c>
      <c r="E3126" s="832" t="s">
        <v>801</v>
      </c>
      <c r="F3126" s="681" t="s">
        <v>356</v>
      </c>
      <c r="G3126" s="682"/>
      <c r="H3126" s="682"/>
      <c r="I3126" s="682"/>
      <c r="J3126" s="682"/>
      <c r="K3126" s="682"/>
      <c r="L3126" s="683"/>
      <c r="M3126" s="684" t="s">
        <v>350</v>
      </c>
      <c r="N3126" s="758">
        <f>N3124</f>
        <v>26</v>
      </c>
      <c r="O3126" s="991">
        <v>26</v>
      </c>
      <c r="P3126" s="991">
        <f t="shared" si="307"/>
        <v>0</v>
      </c>
      <c r="Q3126" s="759"/>
      <c r="R3126" s="873">
        <v>9</v>
      </c>
      <c r="S3126" s="760">
        <f t="shared" si="306"/>
        <v>234</v>
      </c>
      <c r="T3126" s="834"/>
      <c r="U3126" s="960"/>
      <c r="W3126" s="686"/>
    </row>
    <row r="3127" spans="1:23" ht="21" customHeight="1">
      <c r="B3127" s="686" t="s">
        <v>796</v>
      </c>
      <c r="C3127" s="830"/>
      <c r="D3127" s="831" t="s">
        <v>796</v>
      </c>
      <c r="E3127" s="832" t="s">
        <v>795</v>
      </c>
      <c r="F3127" s="681">
        <v>3</v>
      </c>
      <c r="G3127" s="682"/>
      <c r="H3127" s="682">
        <v>290</v>
      </c>
      <c r="I3127" s="682"/>
      <c r="J3127" s="682"/>
      <c r="K3127" s="682"/>
      <c r="L3127" s="683">
        <v>110</v>
      </c>
      <c r="M3127" s="684" t="s">
        <v>337</v>
      </c>
      <c r="N3127" s="758">
        <v>2</v>
      </c>
      <c r="O3127" s="991">
        <v>2</v>
      </c>
      <c r="P3127" s="991">
        <f t="shared" si="307"/>
        <v>0</v>
      </c>
      <c r="Q3127" s="762"/>
      <c r="R3127" s="873">
        <v>1544</v>
      </c>
      <c r="S3127" s="760">
        <f t="shared" si="306"/>
        <v>3088</v>
      </c>
      <c r="T3127" s="833"/>
      <c r="U3127" s="960"/>
      <c r="W3127" s="686"/>
    </row>
    <row r="3128" spans="1:23" ht="21" customHeight="1">
      <c r="B3128" s="686" t="s">
        <v>796</v>
      </c>
      <c r="C3128" s="830"/>
      <c r="D3128" s="831" t="s">
        <v>796</v>
      </c>
      <c r="E3128" s="832" t="s">
        <v>795</v>
      </c>
      <c r="F3128" s="681">
        <v>6</v>
      </c>
      <c r="G3128" s="682"/>
      <c r="H3128" s="682">
        <v>100</v>
      </c>
      <c r="I3128" s="682"/>
      <c r="J3128" s="682"/>
      <c r="K3128" s="682"/>
      <c r="L3128" s="683">
        <v>100</v>
      </c>
      <c r="M3128" s="684" t="s">
        <v>350</v>
      </c>
      <c r="N3128" s="758">
        <v>2</v>
      </c>
      <c r="O3128" s="991">
        <v>2</v>
      </c>
      <c r="P3128" s="991">
        <f t="shared" si="307"/>
        <v>0</v>
      </c>
      <c r="Q3128" s="762"/>
      <c r="R3128" s="873">
        <v>2159</v>
      </c>
      <c r="S3128" s="760">
        <f t="shared" si="306"/>
        <v>4318</v>
      </c>
      <c r="T3128" s="833"/>
      <c r="U3128" s="960"/>
      <c r="W3128" s="686"/>
    </row>
    <row r="3129" spans="1:23" ht="21" customHeight="1">
      <c r="A3129" s="686" t="s">
        <v>1353</v>
      </c>
      <c r="B3129" s="686" t="s">
        <v>804</v>
      </c>
      <c r="C3129" s="830"/>
      <c r="D3129" s="831" t="s">
        <v>804</v>
      </c>
      <c r="E3129" s="832" t="s">
        <v>798</v>
      </c>
      <c r="F3129" s="681" t="s">
        <v>341</v>
      </c>
      <c r="G3129" s="682" t="s">
        <v>227</v>
      </c>
      <c r="H3129" s="682" t="s">
        <v>345</v>
      </c>
      <c r="I3129" s="682"/>
      <c r="J3129" s="682"/>
      <c r="K3129" s="682"/>
      <c r="L3129" s="683"/>
      <c r="M3129" s="684"/>
      <c r="N3129" s="758">
        <v>16</v>
      </c>
      <c r="O3129" s="991">
        <v>16</v>
      </c>
      <c r="P3129" s="991">
        <f t="shared" si="307"/>
        <v>0</v>
      </c>
      <c r="Q3129" s="762"/>
      <c r="R3129" s="873">
        <v>47.4</v>
      </c>
      <c r="S3129" s="760">
        <f t="shared" si="306"/>
        <v>758.4</v>
      </c>
      <c r="T3129" s="833"/>
      <c r="U3129" s="960"/>
      <c r="W3129" s="686"/>
    </row>
    <row r="3130" spans="1:23" ht="21" customHeight="1">
      <c r="A3130" s="686" t="s">
        <v>1334</v>
      </c>
      <c r="B3130" s="686" t="s">
        <v>799</v>
      </c>
      <c r="C3130" s="830"/>
      <c r="D3130" s="831" t="s">
        <v>799</v>
      </c>
      <c r="E3130" s="832" t="s">
        <v>799</v>
      </c>
      <c r="F3130" s="681" t="s">
        <v>341</v>
      </c>
      <c r="G3130" s="682"/>
      <c r="H3130" s="682"/>
      <c r="I3130" s="682"/>
      <c r="J3130" s="682"/>
      <c r="K3130" s="682"/>
      <c r="L3130" s="683"/>
      <c r="M3130" s="684"/>
      <c r="N3130" s="758">
        <f>N3129</f>
        <v>16</v>
      </c>
      <c r="O3130" s="991">
        <v>16</v>
      </c>
      <c r="P3130" s="991">
        <f t="shared" si="307"/>
        <v>0</v>
      </c>
      <c r="Q3130" s="762"/>
      <c r="R3130" s="873">
        <v>41.2</v>
      </c>
      <c r="S3130" s="760">
        <f t="shared" si="306"/>
        <v>659.2</v>
      </c>
      <c r="T3130" s="833"/>
      <c r="U3130" s="960"/>
      <c r="W3130" s="686"/>
    </row>
    <row r="3131" spans="1:23" ht="21" customHeight="1">
      <c r="A3131" s="686" t="s">
        <v>1339</v>
      </c>
      <c r="B3131" s="686" t="s">
        <v>1616</v>
      </c>
      <c r="C3131" s="830"/>
      <c r="D3131" s="831" t="s">
        <v>800</v>
      </c>
      <c r="E3131" s="832" t="s">
        <v>800</v>
      </c>
      <c r="F3131" s="681" t="s">
        <v>341</v>
      </c>
      <c r="G3131" s="682"/>
      <c r="H3131" s="682"/>
      <c r="I3131" s="682"/>
      <c r="J3131" s="682"/>
      <c r="K3131" s="682"/>
      <c r="L3131" s="683"/>
      <c r="M3131" s="684"/>
      <c r="N3131" s="758">
        <f>N3129</f>
        <v>16</v>
      </c>
      <c r="O3131" s="991">
        <v>16</v>
      </c>
      <c r="P3131" s="991">
        <f t="shared" si="307"/>
        <v>0</v>
      </c>
      <c r="Q3131" s="762"/>
      <c r="R3131" s="873">
        <v>5.8</v>
      </c>
      <c r="S3131" s="760">
        <f t="shared" si="306"/>
        <v>92.8</v>
      </c>
      <c r="T3131" s="833"/>
      <c r="U3131" s="960"/>
      <c r="W3131" s="686"/>
    </row>
    <row r="3132" spans="1:23" ht="21" customHeight="1">
      <c r="A3132" s="686" t="s">
        <v>1335</v>
      </c>
      <c r="B3132" s="686" t="s">
        <v>801</v>
      </c>
      <c r="C3132" s="830"/>
      <c r="D3132" s="831" t="s">
        <v>801</v>
      </c>
      <c r="E3132" s="832" t="s">
        <v>801</v>
      </c>
      <c r="F3132" s="681" t="s">
        <v>341</v>
      </c>
      <c r="G3132" s="682"/>
      <c r="H3132" s="682"/>
      <c r="I3132" s="682"/>
      <c r="J3132" s="682"/>
      <c r="K3132" s="682"/>
      <c r="L3132" s="683"/>
      <c r="M3132" s="684"/>
      <c r="N3132" s="758">
        <f>N3129*2</f>
        <v>32</v>
      </c>
      <c r="O3132" s="991">
        <v>32</v>
      </c>
      <c r="P3132" s="991">
        <f t="shared" si="307"/>
        <v>0</v>
      </c>
      <c r="Q3132" s="762"/>
      <c r="R3132" s="873">
        <v>7.4</v>
      </c>
      <c r="S3132" s="760">
        <f t="shared" si="306"/>
        <v>236.8</v>
      </c>
      <c r="T3132" s="833"/>
      <c r="U3132" s="960"/>
      <c r="W3132" s="686"/>
    </row>
    <row r="3133" spans="1:23" ht="21" customHeight="1">
      <c r="B3133" s="686" t="s">
        <v>827</v>
      </c>
      <c r="C3133" s="830"/>
      <c r="D3133" s="831" t="s">
        <v>827</v>
      </c>
      <c r="E3133" s="832" t="s">
        <v>795</v>
      </c>
      <c r="F3133" s="681">
        <v>6</v>
      </c>
      <c r="G3133" s="682"/>
      <c r="H3133" s="682">
        <v>50</v>
      </c>
      <c r="I3133" s="682"/>
      <c r="J3133" s="682"/>
      <c r="K3133" s="682"/>
      <c r="L3133" s="683">
        <v>210</v>
      </c>
      <c r="M3133" s="684"/>
      <c r="N3133" s="758">
        <v>2</v>
      </c>
      <c r="O3133" s="991">
        <v>2</v>
      </c>
      <c r="P3133" s="991">
        <f t="shared" si="307"/>
        <v>0</v>
      </c>
      <c r="Q3133" s="762"/>
      <c r="R3133" s="873">
        <v>589</v>
      </c>
      <c r="S3133" s="760">
        <f t="shared" si="306"/>
        <v>1178</v>
      </c>
      <c r="T3133" s="833"/>
      <c r="U3133" s="960"/>
      <c r="W3133" s="686"/>
    </row>
    <row r="3134" spans="1:23" ht="21" customHeight="1">
      <c r="A3134" s="686" t="s">
        <v>1353</v>
      </c>
      <c r="B3134" s="686" t="s">
        <v>804</v>
      </c>
      <c r="C3134" s="830"/>
      <c r="D3134" s="831" t="s">
        <v>804</v>
      </c>
      <c r="E3134" s="832" t="s">
        <v>798</v>
      </c>
      <c r="F3134" s="681" t="s">
        <v>341</v>
      </c>
      <c r="G3134" s="682" t="s">
        <v>227</v>
      </c>
      <c r="H3134" s="682" t="s">
        <v>345</v>
      </c>
      <c r="I3134" s="682"/>
      <c r="J3134" s="682"/>
      <c r="K3134" s="682"/>
      <c r="L3134" s="683"/>
      <c r="M3134" s="684"/>
      <c r="N3134" s="758">
        <v>4</v>
      </c>
      <c r="O3134" s="991">
        <v>4</v>
      </c>
      <c r="P3134" s="991">
        <f t="shared" si="307"/>
        <v>0</v>
      </c>
      <c r="Q3134" s="762"/>
      <c r="R3134" s="873">
        <v>47.4</v>
      </c>
      <c r="S3134" s="760">
        <f t="shared" si="306"/>
        <v>189.6</v>
      </c>
      <c r="T3134" s="833"/>
      <c r="U3134" s="960"/>
      <c r="W3134" s="686"/>
    </row>
    <row r="3135" spans="1:23" ht="21" customHeight="1">
      <c r="A3135" s="686" t="s">
        <v>1334</v>
      </c>
      <c r="B3135" s="686" t="s">
        <v>799</v>
      </c>
      <c r="C3135" s="830"/>
      <c r="D3135" s="831" t="s">
        <v>799</v>
      </c>
      <c r="E3135" s="832" t="s">
        <v>799</v>
      </c>
      <c r="F3135" s="681" t="s">
        <v>341</v>
      </c>
      <c r="G3135" s="682"/>
      <c r="H3135" s="682"/>
      <c r="I3135" s="682"/>
      <c r="J3135" s="682"/>
      <c r="K3135" s="682"/>
      <c r="L3135" s="683"/>
      <c r="M3135" s="684"/>
      <c r="N3135" s="758">
        <f>N3134</f>
        <v>4</v>
      </c>
      <c r="O3135" s="991">
        <v>4</v>
      </c>
      <c r="P3135" s="991">
        <f t="shared" si="307"/>
        <v>0</v>
      </c>
      <c r="Q3135" s="762"/>
      <c r="R3135" s="873">
        <v>41.2</v>
      </c>
      <c r="S3135" s="760">
        <f t="shared" si="306"/>
        <v>164.8</v>
      </c>
      <c r="T3135" s="833"/>
      <c r="U3135" s="960"/>
      <c r="W3135" s="686"/>
    </row>
    <row r="3136" spans="1:23" ht="21" customHeight="1">
      <c r="A3136" s="686" t="s">
        <v>1339</v>
      </c>
      <c r="B3136" s="686" t="s">
        <v>1616</v>
      </c>
      <c r="C3136" s="830"/>
      <c r="D3136" s="831" t="s">
        <v>800</v>
      </c>
      <c r="E3136" s="832" t="s">
        <v>800</v>
      </c>
      <c r="F3136" s="681" t="s">
        <v>341</v>
      </c>
      <c r="G3136" s="682"/>
      <c r="H3136" s="682"/>
      <c r="I3136" s="682"/>
      <c r="J3136" s="682"/>
      <c r="K3136" s="682"/>
      <c r="L3136" s="683"/>
      <c r="M3136" s="684"/>
      <c r="N3136" s="758">
        <f>N3134</f>
        <v>4</v>
      </c>
      <c r="O3136" s="991">
        <v>4</v>
      </c>
      <c r="P3136" s="991">
        <f t="shared" si="307"/>
        <v>0</v>
      </c>
      <c r="Q3136" s="762"/>
      <c r="R3136" s="873">
        <v>5.8</v>
      </c>
      <c r="S3136" s="760">
        <f t="shared" si="306"/>
        <v>23.2</v>
      </c>
      <c r="T3136" s="833"/>
      <c r="U3136" s="960"/>
      <c r="W3136" s="686"/>
    </row>
    <row r="3137" spans="1:23" ht="21" customHeight="1">
      <c r="A3137" s="686" t="s">
        <v>1335</v>
      </c>
      <c r="B3137" s="686" t="s">
        <v>801</v>
      </c>
      <c r="C3137" s="830"/>
      <c r="D3137" s="831" t="s">
        <v>801</v>
      </c>
      <c r="E3137" s="832" t="s">
        <v>801</v>
      </c>
      <c r="F3137" s="681" t="s">
        <v>341</v>
      </c>
      <c r="G3137" s="682"/>
      <c r="H3137" s="682"/>
      <c r="I3137" s="682"/>
      <c r="J3137" s="682"/>
      <c r="K3137" s="682"/>
      <c r="L3137" s="683"/>
      <c r="M3137" s="684"/>
      <c r="N3137" s="758">
        <f>N3134*2</f>
        <v>8</v>
      </c>
      <c r="O3137" s="991">
        <v>8</v>
      </c>
      <c r="P3137" s="991">
        <f t="shared" si="307"/>
        <v>0</v>
      </c>
      <c r="Q3137" s="762"/>
      <c r="R3137" s="873">
        <v>7.4</v>
      </c>
      <c r="S3137" s="760">
        <f t="shared" si="306"/>
        <v>59.2</v>
      </c>
      <c r="T3137" s="833"/>
      <c r="U3137" s="960"/>
      <c r="W3137" s="686"/>
    </row>
    <row r="3138" spans="1:23" ht="21" customHeight="1">
      <c r="B3138" s="686" t="s">
        <v>796</v>
      </c>
      <c r="C3138" s="830" t="s">
        <v>1618</v>
      </c>
      <c r="D3138" s="831" t="s">
        <v>796</v>
      </c>
      <c r="E3138" s="832" t="s">
        <v>795</v>
      </c>
      <c r="F3138" s="681">
        <v>5</v>
      </c>
      <c r="G3138" s="682"/>
      <c r="H3138" s="682">
        <v>38</v>
      </c>
      <c r="I3138" s="682"/>
      <c r="J3138" s="682"/>
      <c r="K3138" s="682"/>
      <c r="L3138" s="683">
        <v>80</v>
      </c>
      <c r="M3138" s="684" t="s">
        <v>350</v>
      </c>
      <c r="N3138" s="758">
        <v>4</v>
      </c>
      <c r="O3138" s="991">
        <v>4</v>
      </c>
      <c r="P3138" s="991">
        <f t="shared" si="307"/>
        <v>0</v>
      </c>
      <c r="Q3138" s="762"/>
      <c r="R3138" s="873">
        <v>547</v>
      </c>
      <c r="S3138" s="760">
        <f t="shared" si="306"/>
        <v>2188</v>
      </c>
      <c r="T3138" s="833"/>
      <c r="U3138" s="960"/>
      <c r="W3138" s="686"/>
    </row>
    <row r="3139" spans="1:23" ht="21" customHeight="1">
      <c r="B3139" s="686" t="s">
        <v>796</v>
      </c>
      <c r="C3139" s="830" t="s">
        <v>839</v>
      </c>
      <c r="D3139" s="831" t="s">
        <v>796</v>
      </c>
      <c r="E3139" s="832" t="s">
        <v>795</v>
      </c>
      <c r="F3139" s="681">
        <v>3</v>
      </c>
      <c r="G3139" s="682"/>
      <c r="H3139" s="682">
        <v>85</v>
      </c>
      <c r="I3139" s="682"/>
      <c r="J3139" s="682"/>
      <c r="K3139" s="682"/>
      <c r="L3139" s="683">
        <v>1404</v>
      </c>
      <c r="M3139" s="684" t="s">
        <v>350</v>
      </c>
      <c r="N3139" s="758">
        <v>2</v>
      </c>
      <c r="O3139" s="991">
        <v>2</v>
      </c>
      <c r="P3139" s="991">
        <f t="shared" si="307"/>
        <v>0</v>
      </c>
      <c r="Q3139" s="759"/>
      <c r="R3139" s="873">
        <v>12881</v>
      </c>
      <c r="S3139" s="760">
        <f t="shared" si="306"/>
        <v>25762</v>
      </c>
      <c r="T3139" s="833"/>
      <c r="U3139" s="960"/>
      <c r="W3139" s="686"/>
    </row>
    <row r="3140" spans="1:23" ht="21" customHeight="1">
      <c r="B3140" s="686" t="s">
        <v>796</v>
      </c>
      <c r="C3140" s="830"/>
      <c r="D3140" s="831" t="s">
        <v>796</v>
      </c>
      <c r="E3140" s="832" t="s">
        <v>795</v>
      </c>
      <c r="F3140" s="681">
        <v>3</v>
      </c>
      <c r="G3140" s="682"/>
      <c r="H3140" s="682">
        <v>30</v>
      </c>
      <c r="I3140" s="682"/>
      <c r="J3140" s="682"/>
      <c r="K3140" s="682"/>
      <c r="L3140" s="683">
        <v>270</v>
      </c>
      <c r="M3140" s="684" t="s">
        <v>350</v>
      </c>
      <c r="N3140" s="758">
        <v>2</v>
      </c>
      <c r="O3140" s="991">
        <v>2</v>
      </c>
      <c r="P3140" s="991">
        <f t="shared" si="307"/>
        <v>0</v>
      </c>
      <c r="Q3140" s="759"/>
      <c r="R3140" s="873">
        <v>874</v>
      </c>
      <c r="S3140" s="760">
        <f t="shared" si="306"/>
        <v>1748</v>
      </c>
      <c r="T3140" s="833"/>
      <c r="U3140" s="960"/>
      <c r="W3140" s="686"/>
    </row>
    <row r="3141" spans="1:23" ht="21" customHeight="1">
      <c r="B3141" s="686" t="s">
        <v>796</v>
      </c>
      <c r="C3141" s="830"/>
      <c r="D3141" s="831" t="s">
        <v>796</v>
      </c>
      <c r="E3141" s="832" t="s">
        <v>795</v>
      </c>
      <c r="F3141" s="681">
        <v>3</v>
      </c>
      <c r="G3141" s="682"/>
      <c r="H3141" s="682">
        <v>70</v>
      </c>
      <c r="I3141" s="682"/>
      <c r="J3141" s="682"/>
      <c r="K3141" s="682"/>
      <c r="L3141" s="683">
        <v>600</v>
      </c>
      <c r="M3141" s="684"/>
      <c r="N3141" s="758">
        <v>2</v>
      </c>
      <c r="O3141" s="991">
        <v>2</v>
      </c>
      <c r="P3141" s="991">
        <f t="shared" si="307"/>
        <v>0</v>
      </c>
      <c r="Q3141" s="759"/>
      <c r="R3141" s="873">
        <v>1179</v>
      </c>
      <c r="S3141" s="760">
        <f t="shared" si="306"/>
        <v>2358</v>
      </c>
      <c r="T3141" s="833"/>
      <c r="U3141" s="960"/>
      <c r="W3141" s="686"/>
    </row>
    <row r="3142" spans="1:23" ht="21" customHeight="1">
      <c r="A3142" s="686" t="s">
        <v>1353</v>
      </c>
      <c r="B3142" s="686" t="s">
        <v>804</v>
      </c>
      <c r="C3142" s="830"/>
      <c r="D3142" s="831" t="s">
        <v>804</v>
      </c>
      <c r="E3142" s="832" t="s">
        <v>798</v>
      </c>
      <c r="F3142" s="681" t="s">
        <v>341</v>
      </c>
      <c r="G3142" s="682" t="s">
        <v>227</v>
      </c>
      <c r="H3142" s="682" t="s">
        <v>345</v>
      </c>
      <c r="I3142" s="682"/>
      <c r="J3142" s="682"/>
      <c r="K3142" s="682"/>
      <c r="L3142" s="683"/>
      <c r="M3142" s="684"/>
      <c r="N3142" s="758">
        <v>12</v>
      </c>
      <c r="O3142" s="991">
        <v>12</v>
      </c>
      <c r="P3142" s="991">
        <f t="shared" si="307"/>
        <v>0</v>
      </c>
      <c r="Q3142" s="762"/>
      <c r="R3142" s="873">
        <v>47.4</v>
      </c>
      <c r="S3142" s="760">
        <f t="shared" si="306"/>
        <v>568.79999999999995</v>
      </c>
      <c r="T3142" s="833"/>
      <c r="U3142" s="960"/>
      <c r="W3142" s="686"/>
    </row>
    <row r="3143" spans="1:23" ht="21" customHeight="1">
      <c r="A3143" s="686" t="s">
        <v>1334</v>
      </c>
      <c r="B3143" s="686" t="s">
        <v>799</v>
      </c>
      <c r="C3143" s="830"/>
      <c r="D3143" s="831" t="s">
        <v>799</v>
      </c>
      <c r="E3143" s="832" t="s">
        <v>799</v>
      </c>
      <c r="F3143" s="681" t="s">
        <v>341</v>
      </c>
      <c r="G3143" s="682"/>
      <c r="H3143" s="682"/>
      <c r="I3143" s="682"/>
      <c r="J3143" s="682"/>
      <c r="K3143" s="682"/>
      <c r="L3143" s="683"/>
      <c r="M3143" s="684"/>
      <c r="N3143" s="758">
        <f>N3142</f>
        <v>12</v>
      </c>
      <c r="O3143" s="991">
        <v>12</v>
      </c>
      <c r="P3143" s="991">
        <f t="shared" si="307"/>
        <v>0</v>
      </c>
      <c r="Q3143" s="762"/>
      <c r="R3143" s="873">
        <v>41.2</v>
      </c>
      <c r="S3143" s="760">
        <f t="shared" si="306"/>
        <v>494.40000000000003</v>
      </c>
      <c r="T3143" s="833"/>
      <c r="U3143" s="960"/>
      <c r="W3143" s="686"/>
    </row>
    <row r="3144" spans="1:23" ht="21" customHeight="1">
      <c r="A3144" s="686" t="s">
        <v>1339</v>
      </c>
      <c r="B3144" s="686" t="s">
        <v>1616</v>
      </c>
      <c r="C3144" s="830"/>
      <c r="D3144" s="831" t="s">
        <v>800</v>
      </c>
      <c r="E3144" s="832" t="s">
        <v>800</v>
      </c>
      <c r="F3144" s="681" t="s">
        <v>341</v>
      </c>
      <c r="G3144" s="682"/>
      <c r="H3144" s="682"/>
      <c r="I3144" s="682"/>
      <c r="J3144" s="682"/>
      <c r="K3144" s="682"/>
      <c r="L3144" s="683"/>
      <c r="M3144" s="684"/>
      <c r="N3144" s="758">
        <f>N3142</f>
        <v>12</v>
      </c>
      <c r="O3144" s="991">
        <v>12</v>
      </c>
      <c r="P3144" s="991">
        <f t="shared" si="307"/>
        <v>0</v>
      </c>
      <c r="Q3144" s="762"/>
      <c r="R3144" s="873">
        <v>5.8</v>
      </c>
      <c r="S3144" s="760">
        <f t="shared" si="306"/>
        <v>69.599999999999994</v>
      </c>
      <c r="T3144" s="833"/>
      <c r="U3144" s="960"/>
      <c r="W3144" s="686"/>
    </row>
    <row r="3145" spans="1:23" ht="21" customHeight="1">
      <c r="A3145" s="686" t="s">
        <v>1335</v>
      </c>
      <c r="B3145" s="686" t="s">
        <v>801</v>
      </c>
      <c r="C3145" s="830"/>
      <c r="D3145" s="831" t="s">
        <v>801</v>
      </c>
      <c r="E3145" s="832" t="s">
        <v>801</v>
      </c>
      <c r="F3145" s="681" t="s">
        <v>341</v>
      </c>
      <c r="G3145" s="682"/>
      <c r="H3145" s="682"/>
      <c r="I3145" s="682"/>
      <c r="J3145" s="682"/>
      <c r="K3145" s="682"/>
      <c r="L3145" s="683"/>
      <c r="M3145" s="684"/>
      <c r="N3145" s="758">
        <f>N3142*2</f>
        <v>24</v>
      </c>
      <c r="O3145" s="991">
        <v>24</v>
      </c>
      <c r="P3145" s="991">
        <f t="shared" si="307"/>
        <v>0</v>
      </c>
      <c r="Q3145" s="762"/>
      <c r="R3145" s="873">
        <v>7.4</v>
      </c>
      <c r="S3145" s="760">
        <f t="shared" si="306"/>
        <v>177.60000000000002</v>
      </c>
      <c r="T3145" s="833"/>
      <c r="U3145" s="960"/>
      <c r="W3145" s="686"/>
    </row>
    <row r="3146" spans="1:23" ht="21" customHeight="1">
      <c r="B3146" s="686" t="s">
        <v>827</v>
      </c>
      <c r="C3146" s="830"/>
      <c r="D3146" s="831" t="s">
        <v>827</v>
      </c>
      <c r="E3146" s="832" t="s">
        <v>795</v>
      </c>
      <c r="F3146" s="681">
        <v>6</v>
      </c>
      <c r="G3146" s="682"/>
      <c r="H3146" s="682">
        <v>100</v>
      </c>
      <c r="I3146" s="682"/>
      <c r="J3146" s="682"/>
      <c r="K3146" s="682"/>
      <c r="L3146" s="683">
        <v>240</v>
      </c>
      <c r="M3146" s="684"/>
      <c r="N3146" s="758">
        <v>2</v>
      </c>
      <c r="O3146" s="991">
        <v>2</v>
      </c>
      <c r="P3146" s="991">
        <f t="shared" si="307"/>
        <v>0</v>
      </c>
      <c r="Q3146" s="762"/>
      <c r="R3146" s="873">
        <v>1347</v>
      </c>
      <c r="S3146" s="760">
        <f t="shared" si="306"/>
        <v>2694</v>
      </c>
      <c r="T3146" s="833"/>
      <c r="U3146" s="960"/>
      <c r="W3146" s="686"/>
    </row>
    <row r="3147" spans="1:23" ht="21" customHeight="1">
      <c r="B3147" s="686" t="s">
        <v>796</v>
      </c>
      <c r="C3147" s="830" t="s">
        <v>1619</v>
      </c>
      <c r="D3147" s="831" t="s">
        <v>796</v>
      </c>
      <c r="E3147" s="832" t="s">
        <v>795</v>
      </c>
      <c r="F3147" s="681">
        <v>3</v>
      </c>
      <c r="G3147" s="682"/>
      <c r="H3147" s="682">
        <v>120</v>
      </c>
      <c r="I3147" s="682"/>
      <c r="J3147" s="682"/>
      <c r="K3147" s="682"/>
      <c r="L3147" s="683">
        <v>4750</v>
      </c>
      <c r="M3147" s="684" t="s">
        <v>228</v>
      </c>
      <c r="N3147" s="758">
        <v>2</v>
      </c>
      <c r="O3147" s="991">
        <v>2</v>
      </c>
      <c r="P3147" s="991">
        <f t="shared" si="307"/>
        <v>0</v>
      </c>
      <c r="Q3147" s="762"/>
      <c r="R3147" s="873">
        <v>61521</v>
      </c>
      <c r="S3147" s="760">
        <f t="shared" si="306"/>
        <v>123042</v>
      </c>
      <c r="T3147" s="833"/>
      <c r="U3147" s="960"/>
      <c r="W3147" s="686"/>
    </row>
    <row r="3148" spans="1:23" ht="21" customHeight="1">
      <c r="B3148" s="686" t="s">
        <v>796</v>
      </c>
      <c r="C3148" s="830"/>
      <c r="D3148" s="831" t="s">
        <v>796</v>
      </c>
      <c r="E3148" s="832" t="s">
        <v>795</v>
      </c>
      <c r="F3148" s="681">
        <v>3</v>
      </c>
      <c r="G3148" s="682"/>
      <c r="H3148" s="682">
        <v>70</v>
      </c>
      <c r="I3148" s="682"/>
      <c r="J3148" s="682"/>
      <c r="K3148" s="682"/>
      <c r="L3148" s="683">
        <v>5100</v>
      </c>
      <c r="M3148" s="684" t="s">
        <v>228</v>
      </c>
      <c r="N3148" s="758">
        <v>2</v>
      </c>
      <c r="O3148" s="991">
        <v>2</v>
      </c>
      <c r="P3148" s="991">
        <f t="shared" si="307"/>
        <v>0</v>
      </c>
      <c r="Q3148" s="762"/>
      <c r="R3148" s="873">
        <v>38532</v>
      </c>
      <c r="S3148" s="760">
        <f t="shared" si="306"/>
        <v>77064</v>
      </c>
      <c r="T3148" s="833"/>
      <c r="U3148" s="960"/>
      <c r="W3148" s="686"/>
    </row>
    <row r="3149" spans="1:23" ht="21" customHeight="1">
      <c r="B3149" s="686" t="s">
        <v>796</v>
      </c>
      <c r="C3149" s="830"/>
      <c r="D3149" s="831" t="s">
        <v>796</v>
      </c>
      <c r="E3149" s="832" t="s">
        <v>795</v>
      </c>
      <c r="F3149" s="681">
        <v>6</v>
      </c>
      <c r="G3149" s="682"/>
      <c r="H3149" s="682">
        <v>40</v>
      </c>
      <c r="I3149" s="682"/>
      <c r="J3149" s="682"/>
      <c r="K3149" s="682"/>
      <c r="L3149" s="683">
        <v>150</v>
      </c>
      <c r="M3149" s="684"/>
      <c r="N3149" s="758">
        <v>6</v>
      </c>
      <c r="O3149" s="991">
        <v>6</v>
      </c>
      <c r="P3149" s="991">
        <f t="shared" si="307"/>
        <v>0</v>
      </c>
      <c r="Q3149" s="762"/>
      <c r="R3149" s="873">
        <v>337</v>
      </c>
      <c r="S3149" s="760">
        <f t="shared" si="306"/>
        <v>2022</v>
      </c>
      <c r="T3149" s="833"/>
      <c r="U3149" s="960"/>
      <c r="W3149" s="686"/>
    </row>
    <row r="3150" spans="1:23" ht="21" customHeight="1">
      <c r="B3150" s="686" t="s">
        <v>796</v>
      </c>
      <c r="C3150" s="830"/>
      <c r="D3150" s="831" t="s">
        <v>796</v>
      </c>
      <c r="E3150" s="832" t="s">
        <v>795</v>
      </c>
      <c r="F3150" s="681">
        <v>6</v>
      </c>
      <c r="G3150" s="682"/>
      <c r="H3150" s="682">
        <v>100</v>
      </c>
      <c r="I3150" s="682"/>
      <c r="J3150" s="682"/>
      <c r="K3150" s="682"/>
      <c r="L3150" s="683">
        <v>150</v>
      </c>
      <c r="M3150" s="684"/>
      <c r="N3150" s="758">
        <v>2</v>
      </c>
      <c r="O3150" s="991">
        <v>2</v>
      </c>
      <c r="P3150" s="991">
        <f t="shared" si="307"/>
        <v>0</v>
      </c>
      <c r="Q3150" s="762"/>
      <c r="R3150" s="873">
        <v>842</v>
      </c>
      <c r="S3150" s="760">
        <f t="shared" si="306"/>
        <v>1684</v>
      </c>
      <c r="T3150" s="833"/>
      <c r="U3150" s="960"/>
      <c r="W3150" s="686"/>
    </row>
    <row r="3151" spans="1:23" ht="21" customHeight="1">
      <c r="A3151" s="686" t="s">
        <v>1353</v>
      </c>
      <c r="B3151" s="686" t="s">
        <v>804</v>
      </c>
      <c r="C3151" s="830"/>
      <c r="D3151" s="831" t="s">
        <v>804</v>
      </c>
      <c r="E3151" s="832" t="s">
        <v>798</v>
      </c>
      <c r="F3151" s="681" t="s">
        <v>341</v>
      </c>
      <c r="G3151" s="682" t="s">
        <v>227</v>
      </c>
      <c r="H3151" s="682" t="s">
        <v>345</v>
      </c>
      <c r="I3151" s="682"/>
      <c r="J3151" s="682"/>
      <c r="K3151" s="682"/>
      <c r="L3151" s="683"/>
      <c r="M3151" s="684"/>
      <c r="N3151" s="758">
        <v>52</v>
      </c>
      <c r="O3151" s="991">
        <v>52</v>
      </c>
      <c r="P3151" s="991">
        <f t="shared" si="307"/>
        <v>0</v>
      </c>
      <c r="Q3151" s="762"/>
      <c r="R3151" s="873">
        <v>47.4</v>
      </c>
      <c r="S3151" s="760">
        <f t="shared" si="306"/>
        <v>2464.7999999999997</v>
      </c>
      <c r="T3151" s="833"/>
      <c r="U3151" s="960"/>
      <c r="W3151" s="686"/>
    </row>
    <row r="3152" spans="1:23" ht="21" customHeight="1">
      <c r="A3152" s="686" t="s">
        <v>1334</v>
      </c>
      <c r="B3152" s="686" t="s">
        <v>799</v>
      </c>
      <c r="C3152" s="830"/>
      <c r="D3152" s="831" t="s">
        <v>799</v>
      </c>
      <c r="E3152" s="832" t="s">
        <v>799</v>
      </c>
      <c r="F3152" s="681" t="s">
        <v>341</v>
      </c>
      <c r="G3152" s="682"/>
      <c r="H3152" s="682"/>
      <c r="I3152" s="682"/>
      <c r="J3152" s="682"/>
      <c r="K3152" s="682"/>
      <c r="L3152" s="683"/>
      <c r="M3152" s="684"/>
      <c r="N3152" s="758">
        <f>N3151</f>
        <v>52</v>
      </c>
      <c r="O3152" s="991">
        <v>52</v>
      </c>
      <c r="P3152" s="991">
        <f t="shared" si="307"/>
        <v>0</v>
      </c>
      <c r="Q3152" s="762"/>
      <c r="R3152" s="873">
        <v>41.2</v>
      </c>
      <c r="S3152" s="760">
        <f t="shared" si="306"/>
        <v>2142.4</v>
      </c>
      <c r="T3152" s="833"/>
      <c r="U3152" s="960"/>
      <c r="W3152" s="686"/>
    </row>
    <row r="3153" spans="1:23" ht="21" customHeight="1">
      <c r="A3153" s="686" t="s">
        <v>1339</v>
      </c>
      <c r="B3153" s="686" t="s">
        <v>1616</v>
      </c>
      <c r="C3153" s="830"/>
      <c r="D3153" s="831" t="s">
        <v>800</v>
      </c>
      <c r="E3153" s="832" t="s">
        <v>800</v>
      </c>
      <c r="F3153" s="681" t="s">
        <v>341</v>
      </c>
      <c r="G3153" s="682"/>
      <c r="H3153" s="682"/>
      <c r="I3153" s="682"/>
      <c r="J3153" s="682"/>
      <c r="K3153" s="682"/>
      <c r="L3153" s="683"/>
      <c r="M3153" s="684"/>
      <c r="N3153" s="758">
        <f>N3151</f>
        <v>52</v>
      </c>
      <c r="O3153" s="991">
        <v>52</v>
      </c>
      <c r="P3153" s="991">
        <f t="shared" si="307"/>
        <v>0</v>
      </c>
      <c r="Q3153" s="762"/>
      <c r="R3153" s="873">
        <v>5.8</v>
      </c>
      <c r="S3153" s="760">
        <f t="shared" si="306"/>
        <v>301.59999999999997</v>
      </c>
      <c r="T3153" s="833"/>
      <c r="U3153" s="960"/>
      <c r="W3153" s="686"/>
    </row>
    <row r="3154" spans="1:23" ht="21" customHeight="1">
      <c r="A3154" s="686" t="s">
        <v>1335</v>
      </c>
      <c r="B3154" s="686" t="s">
        <v>801</v>
      </c>
      <c r="C3154" s="830"/>
      <c r="D3154" s="831" t="s">
        <v>801</v>
      </c>
      <c r="E3154" s="832" t="s">
        <v>801</v>
      </c>
      <c r="F3154" s="681" t="s">
        <v>341</v>
      </c>
      <c r="G3154" s="682"/>
      <c r="H3154" s="682"/>
      <c r="I3154" s="682"/>
      <c r="J3154" s="682"/>
      <c r="K3154" s="682"/>
      <c r="L3154" s="683"/>
      <c r="M3154" s="684"/>
      <c r="N3154" s="758">
        <f>N3151*2</f>
        <v>104</v>
      </c>
      <c r="O3154" s="991">
        <v>104</v>
      </c>
      <c r="P3154" s="991">
        <f t="shared" si="307"/>
        <v>0</v>
      </c>
      <c r="Q3154" s="762"/>
      <c r="R3154" s="873">
        <v>7.4</v>
      </c>
      <c r="S3154" s="760">
        <f t="shared" ref="S3154:S3158" si="308">N3154*R3154</f>
        <v>769.6</v>
      </c>
      <c r="T3154" s="833"/>
      <c r="U3154" s="960"/>
      <c r="W3154" s="686"/>
    </row>
    <row r="3155" spans="1:23" ht="21" customHeight="1">
      <c r="B3155" s="686" t="s">
        <v>804</v>
      </c>
      <c r="C3155" s="830"/>
      <c r="D3155" s="831" t="s">
        <v>804</v>
      </c>
      <c r="E3155" s="832" t="s">
        <v>798</v>
      </c>
      <c r="F3155" s="681" t="s">
        <v>338</v>
      </c>
      <c r="G3155" s="682" t="s">
        <v>227</v>
      </c>
      <c r="H3155" s="682" t="s">
        <v>357</v>
      </c>
      <c r="I3155" s="682"/>
      <c r="J3155" s="682"/>
      <c r="K3155" s="682"/>
      <c r="L3155" s="683"/>
      <c r="M3155" s="684"/>
      <c r="N3155" s="758">
        <v>16</v>
      </c>
      <c r="O3155" s="991">
        <v>16</v>
      </c>
      <c r="P3155" s="991">
        <f t="shared" si="307"/>
        <v>0</v>
      </c>
      <c r="Q3155" s="762"/>
      <c r="R3155" s="873">
        <v>109</v>
      </c>
      <c r="S3155" s="760">
        <f t="shared" si="308"/>
        <v>1744</v>
      </c>
      <c r="T3155" s="833"/>
      <c r="U3155" s="960"/>
      <c r="W3155" s="686"/>
    </row>
    <row r="3156" spans="1:23" ht="21" customHeight="1">
      <c r="A3156" s="686" t="s">
        <v>1239</v>
      </c>
      <c r="B3156" s="686" t="s">
        <v>799</v>
      </c>
      <c r="C3156" s="830"/>
      <c r="D3156" s="831" t="s">
        <v>799</v>
      </c>
      <c r="E3156" s="832" t="s">
        <v>799</v>
      </c>
      <c r="F3156" s="681" t="s">
        <v>338</v>
      </c>
      <c r="G3156" s="682"/>
      <c r="H3156" s="682"/>
      <c r="I3156" s="682"/>
      <c r="J3156" s="682"/>
      <c r="K3156" s="682"/>
      <c r="L3156" s="683"/>
      <c r="M3156" s="684"/>
      <c r="N3156" s="758">
        <f>N3155</f>
        <v>16</v>
      </c>
      <c r="O3156" s="991">
        <v>16</v>
      </c>
      <c r="P3156" s="991">
        <f t="shared" si="307"/>
        <v>0</v>
      </c>
      <c r="Q3156" s="762"/>
      <c r="R3156" s="873">
        <v>28.7</v>
      </c>
      <c r="S3156" s="760">
        <f t="shared" si="308"/>
        <v>459.2</v>
      </c>
      <c r="T3156" s="833"/>
      <c r="U3156" s="960"/>
      <c r="W3156" s="686"/>
    </row>
    <row r="3157" spans="1:23" ht="21" customHeight="1">
      <c r="B3157" s="686" t="s">
        <v>1616</v>
      </c>
      <c r="C3157" s="830"/>
      <c r="D3157" s="831" t="s">
        <v>1616</v>
      </c>
      <c r="E3157" s="832" t="s">
        <v>800</v>
      </c>
      <c r="F3157" s="681" t="s">
        <v>338</v>
      </c>
      <c r="G3157" s="682"/>
      <c r="H3157" s="682"/>
      <c r="I3157" s="682"/>
      <c r="J3157" s="682"/>
      <c r="K3157" s="682"/>
      <c r="L3157" s="683"/>
      <c r="M3157" s="684"/>
      <c r="N3157" s="758">
        <f>N3155</f>
        <v>16</v>
      </c>
      <c r="O3157" s="991">
        <v>16</v>
      </c>
      <c r="P3157" s="991">
        <f t="shared" si="307"/>
        <v>0</v>
      </c>
      <c r="Q3157" s="762"/>
      <c r="R3157" s="873">
        <v>30</v>
      </c>
      <c r="S3157" s="760">
        <f t="shared" si="308"/>
        <v>480</v>
      </c>
      <c r="T3157" s="833"/>
      <c r="U3157" s="960"/>
      <c r="W3157" s="686"/>
    </row>
    <row r="3158" spans="1:23" ht="21" customHeight="1">
      <c r="B3158" s="686" t="s">
        <v>801</v>
      </c>
      <c r="C3158" s="830"/>
      <c r="D3158" s="831" t="s">
        <v>801</v>
      </c>
      <c r="E3158" s="832" t="s">
        <v>801</v>
      </c>
      <c r="F3158" s="681" t="s">
        <v>338</v>
      </c>
      <c r="G3158" s="682"/>
      <c r="H3158" s="682"/>
      <c r="I3158" s="682"/>
      <c r="J3158" s="682"/>
      <c r="K3158" s="682"/>
      <c r="L3158" s="683"/>
      <c r="M3158" s="684"/>
      <c r="N3158" s="758">
        <f>N3155*2</f>
        <v>32</v>
      </c>
      <c r="O3158" s="991">
        <v>32</v>
      </c>
      <c r="P3158" s="991">
        <f t="shared" si="307"/>
        <v>0</v>
      </c>
      <c r="Q3158" s="762"/>
      <c r="R3158" s="873">
        <v>26</v>
      </c>
      <c r="S3158" s="760">
        <f t="shared" si="308"/>
        <v>832</v>
      </c>
      <c r="T3158" s="833"/>
      <c r="U3158" s="960"/>
      <c r="W3158" s="686"/>
    </row>
    <row r="3159" spans="1:23" ht="21" customHeight="1">
      <c r="A3159" s="686" t="s">
        <v>1363</v>
      </c>
      <c r="B3159" s="686" t="s">
        <v>814</v>
      </c>
      <c r="C3159" s="830" t="s">
        <v>922</v>
      </c>
      <c r="D3159" s="831" t="s">
        <v>814</v>
      </c>
      <c r="E3159" s="832" t="s">
        <v>814</v>
      </c>
      <c r="F3159" s="681" t="s">
        <v>1184</v>
      </c>
      <c r="G3159" s="682" t="s">
        <v>227</v>
      </c>
      <c r="H3159" s="682">
        <v>25</v>
      </c>
      <c r="I3159" s="682" t="s">
        <v>227</v>
      </c>
      <c r="J3159" s="682"/>
      <c r="K3159" s="682"/>
      <c r="L3159" s="683">
        <v>3336</v>
      </c>
      <c r="M3159" s="684"/>
      <c r="N3159" s="758">
        <v>3</v>
      </c>
      <c r="O3159" s="991">
        <v>3</v>
      </c>
      <c r="P3159" s="991">
        <f t="shared" si="307"/>
        <v>0</v>
      </c>
      <c r="Q3159" s="759">
        <f>L3159/1000*N3159*T3159</f>
        <v>11.809439999999999</v>
      </c>
      <c r="R3159" s="873">
        <v>1020</v>
      </c>
      <c r="S3159" s="760">
        <f>Q3159*R3159</f>
        <v>12045.628799999999</v>
      </c>
      <c r="T3159" s="834">
        <v>1.18</v>
      </c>
      <c r="U3159" s="960"/>
      <c r="W3159" s="686"/>
    </row>
    <row r="3160" spans="1:23" ht="21" customHeight="1">
      <c r="A3160" s="686" t="s">
        <v>1221</v>
      </c>
      <c r="B3160" s="686" t="s">
        <v>796</v>
      </c>
      <c r="C3160" s="830"/>
      <c r="D3160" s="831" t="s">
        <v>796</v>
      </c>
      <c r="E3160" s="832" t="s">
        <v>796</v>
      </c>
      <c r="F3160" s="681">
        <v>6</v>
      </c>
      <c r="G3160" s="682"/>
      <c r="H3160" s="682">
        <v>40</v>
      </c>
      <c r="I3160" s="682"/>
      <c r="J3160" s="682"/>
      <c r="K3160" s="682"/>
      <c r="L3160" s="683">
        <v>75</v>
      </c>
      <c r="M3160" s="684"/>
      <c r="N3160" s="758">
        <f>N3159*5</f>
        <v>15</v>
      </c>
      <c r="O3160" s="991">
        <v>15</v>
      </c>
      <c r="P3160" s="991">
        <f t="shared" si="307"/>
        <v>0</v>
      </c>
      <c r="Q3160" s="759">
        <f>F3160*H3160*L3160*0.00000785*N3160</f>
        <v>2.1194999999999995</v>
      </c>
      <c r="R3160" s="873">
        <v>939</v>
      </c>
      <c r="S3160" s="760">
        <f>Q3160*R3160</f>
        <v>1990.2104999999995</v>
      </c>
      <c r="T3160" s="833"/>
      <c r="U3160" s="960"/>
      <c r="W3160" s="686"/>
    </row>
    <row r="3161" spans="1:23" ht="21" customHeight="1">
      <c r="A3161" s="686" t="s">
        <v>1292</v>
      </c>
      <c r="B3161" s="686" t="s">
        <v>804</v>
      </c>
      <c r="C3161" s="830"/>
      <c r="D3161" s="831" t="s">
        <v>804</v>
      </c>
      <c r="E3161" s="832" t="s">
        <v>798</v>
      </c>
      <c r="F3161" s="681" t="s">
        <v>341</v>
      </c>
      <c r="G3161" s="682" t="s">
        <v>227</v>
      </c>
      <c r="H3161" s="682" t="s">
        <v>345</v>
      </c>
      <c r="I3161" s="682"/>
      <c r="J3161" s="682"/>
      <c r="K3161" s="682"/>
      <c r="L3161" s="683"/>
      <c r="M3161" s="684" t="s">
        <v>350</v>
      </c>
      <c r="N3161" s="758">
        <f>N3160</f>
        <v>15</v>
      </c>
      <c r="O3161" s="991">
        <v>15</v>
      </c>
      <c r="P3161" s="991">
        <f t="shared" si="307"/>
        <v>0</v>
      </c>
      <c r="Q3161" s="762"/>
      <c r="R3161" s="873">
        <v>151</v>
      </c>
      <c r="S3161" s="760">
        <f>N3161*R3161</f>
        <v>2265</v>
      </c>
      <c r="T3161" s="833"/>
      <c r="U3161" s="960"/>
      <c r="W3161" s="686"/>
    </row>
    <row r="3162" spans="1:23" ht="21" customHeight="1">
      <c r="A3162" s="686" t="s">
        <v>1485</v>
      </c>
      <c r="B3162" s="686" t="s">
        <v>799</v>
      </c>
      <c r="C3162" s="830"/>
      <c r="D3162" s="831" t="s">
        <v>799</v>
      </c>
      <c r="E3162" s="832" t="s">
        <v>799</v>
      </c>
      <c r="F3162" s="681" t="s">
        <v>341</v>
      </c>
      <c r="G3162" s="682"/>
      <c r="H3162" s="682"/>
      <c r="I3162" s="682"/>
      <c r="J3162" s="682"/>
      <c r="K3162" s="682"/>
      <c r="L3162" s="683"/>
      <c r="M3162" s="684" t="s">
        <v>350</v>
      </c>
      <c r="N3162" s="758">
        <f>N3160</f>
        <v>15</v>
      </c>
      <c r="O3162" s="991">
        <v>15</v>
      </c>
      <c r="P3162" s="991">
        <f t="shared" si="307"/>
        <v>0</v>
      </c>
      <c r="Q3162" s="762"/>
      <c r="R3162" s="873">
        <v>45.7</v>
      </c>
      <c r="S3162" s="760">
        <f>N3162*R3162</f>
        <v>685.5</v>
      </c>
      <c r="T3162" s="833"/>
      <c r="U3162" s="960"/>
      <c r="W3162" s="686"/>
    </row>
    <row r="3163" spans="1:23" ht="21" customHeight="1">
      <c r="A3163" s="686" t="s">
        <v>1246</v>
      </c>
      <c r="B3163" s="686" t="s">
        <v>1616</v>
      </c>
      <c r="C3163" s="830"/>
      <c r="D3163" s="831" t="s">
        <v>800</v>
      </c>
      <c r="E3163" s="832" t="s">
        <v>800</v>
      </c>
      <c r="F3163" s="681" t="s">
        <v>341</v>
      </c>
      <c r="G3163" s="682"/>
      <c r="H3163" s="682"/>
      <c r="I3163" s="682"/>
      <c r="J3163" s="682"/>
      <c r="K3163" s="682"/>
      <c r="L3163" s="683"/>
      <c r="M3163" s="684" t="s">
        <v>350</v>
      </c>
      <c r="N3163" s="758">
        <f>N3160</f>
        <v>15</v>
      </c>
      <c r="O3163" s="991">
        <v>15</v>
      </c>
      <c r="P3163" s="991">
        <f t="shared" si="307"/>
        <v>0</v>
      </c>
      <c r="Q3163" s="762"/>
      <c r="R3163" s="873">
        <v>19.5</v>
      </c>
      <c r="S3163" s="760">
        <f>N3163*R3163</f>
        <v>292.5</v>
      </c>
      <c r="T3163" s="833"/>
      <c r="U3163" s="960"/>
      <c r="W3163" s="686"/>
    </row>
    <row r="3164" spans="1:23" ht="21" customHeight="1">
      <c r="A3164" s="686" t="s">
        <v>1247</v>
      </c>
      <c r="B3164" s="686" t="s">
        <v>801</v>
      </c>
      <c r="C3164" s="830"/>
      <c r="D3164" s="831" t="s">
        <v>801</v>
      </c>
      <c r="E3164" s="832" t="s">
        <v>801</v>
      </c>
      <c r="F3164" s="681" t="s">
        <v>341</v>
      </c>
      <c r="G3164" s="682"/>
      <c r="H3164" s="682"/>
      <c r="I3164" s="682"/>
      <c r="J3164" s="682"/>
      <c r="K3164" s="682"/>
      <c r="L3164" s="683"/>
      <c r="M3164" s="684" t="s">
        <v>350</v>
      </c>
      <c r="N3164" s="758">
        <f>N3160*2</f>
        <v>30</v>
      </c>
      <c r="O3164" s="991">
        <v>30</v>
      </c>
      <c r="P3164" s="991">
        <f t="shared" si="307"/>
        <v>0</v>
      </c>
      <c r="Q3164" s="762"/>
      <c r="R3164" s="873">
        <v>16.14</v>
      </c>
      <c r="S3164" s="760">
        <f>N3164*R3164</f>
        <v>484.20000000000005</v>
      </c>
      <c r="T3164" s="833"/>
      <c r="U3164" s="960"/>
      <c r="W3164" s="686"/>
    </row>
    <row r="3165" spans="1:23" ht="21" customHeight="1">
      <c r="A3165" s="686" t="s">
        <v>1363</v>
      </c>
      <c r="B3165" s="686" t="s">
        <v>814</v>
      </c>
      <c r="C3165" s="830" t="s">
        <v>923</v>
      </c>
      <c r="D3165" s="831" t="s">
        <v>814</v>
      </c>
      <c r="E3165" s="832" t="s">
        <v>814</v>
      </c>
      <c r="F3165" s="681" t="s">
        <v>1184</v>
      </c>
      <c r="G3165" s="682" t="s">
        <v>227</v>
      </c>
      <c r="H3165" s="682">
        <v>25</v>
      </c>
      <c r="I3165" s="682" t="s">
        <v>227</v>
      </c>
      <c r="J3165" s="682"/>
      <c r="K3165" s="682"/>
      <c r="L3165" s="683">
        <v>4242</v>
      </c>
      <c r="M3165" s="684"/>
      <c r="N3165" s="758">
        <v>3</v>
      </c>
      <c r="O3165" s="991">
        <v>3</v>
      </c>
      <c r="P3165" s="991">
        <f t="shared" si="307"/>
        <v>0</v>
      </c>
      <c r="Q3165" s="759">
        <f>L3165/1000*N3165*T3165</f>
        <v>15.016679999999997</v>
      </c>
      <c r="R3165" s="873">
        <v>1020</v>
      </c>
      <c r="S3165" s="760">
        <f>Q3165*R3165</f>
        <v>15317.013599999997</v>
      </c>
      <c r="T3165" s="834">
        <v>1.18</v>
      </c>
      <c r="U3165" s="960"/>
      <c r="W3165" s="686"/>
    </row>
    <row r="3166" spans="1:23" ht="21" customHeight="1">
      <c r="A3166" s="686" t="s">
        <v>1221</v>
      </c>
      <c r="B3166" s="686" t="s">
        <v>796</v>
      </c>
      <c r="C3166" s="830"/>
      <c r="D3166" s="831" t="s">
        <v>796</v>
      </c>
      <c r="E3166" s="832" t="s">
        <v>796</v>
      </c>
      <c r="F3166" s="681">
        <v>6</v>
      </c>
      <c r="G3166" s="682"/>
      <c r="H3166" s="682">
        <v>40</v>
      </c>
      <c r="I3166" s="682"/>
      <c r="J3166" s="682"/>
      <c r="K3166" s="682"/>
      <c r="L3166" s="683">
        <v>75</v>
      </c>
      <c r="M3166" s="684"/>
      <c r="N3166" s="758">
        <f>N3165*3</f>
        <v>9</v>
      </c>
      <c r="O3166" s="991">
        <v>9</v>
      </c>
      <c r="P3166" s="991">
        <f t="shared" si="307"/>
        <v>0</v>
      </c>
      <c r="Q3166" s="759">
        <f>F3166*H3166*L3166*0.00000785*N3166</f>
        <v>1.2716999999999998</v>
      </c>
      <c r="R3166" s="873">
        <v>939</v>
      </c>
      <c r="S3166" s="760">
        <f>Q3166*R3166</f>
        <v>1194.1262999999999</v>
      </c>
      <c r="T3166" s="833"/>
      <c r="U3166" s="960"/>
      <c r="W3166" s="686"/>
    </row>
    <row r="3167" spans="1:23" ht="21" customHeight="1">
      <c r="A3167" s="686" t="s">
        <v>1221</v>
      </c>
      <c r="B3167" s="686" t="s">
        <v>796</v>
      </c>
      <c r="C3167" s="830"/>
      <c r="D3167" s="831" t="s">
        <v>796</v>
      </c>
      <c r="E3167" s="832" t="s">
        <v>796</v>
      </c>
      <c r="F3167" s="681">
        <v>6</v>
      </c>
      <c r="G3167" s="682"/>
      <c r="H3167" s="682">
        <v>132</v>
      </c>
      <c r="I3167" s="682"/>
      <c r="J3167" s="682"/>
      <c r="K3167" s="682"/>
      <c r="L3167" s="683">
        <v>288</v>
      </c>
      <c r="M3167" s="684"/>
      <c r="N3167" s="758">
        <f>N3165</f>
        <v>3</v>
      </c>
      <c r="O3167" s="991">
        <v>3</v>
      </c>
      <c r="P3167" s="991">
        <f t="shared" si="307"/>
        <v>0</v>
      </c>
      <c r="Q3167" s="759">
        <f>F3167*H3167*L3167*0.00000785*N3167</f>
        <v>5.3716607999999999</v>
      </c>
      <c r="R3167" s="873">
        <v>939</v>
      </c>
      <c r="S3167" s="760">
        <f>Q3167*R3167</f>
        <v>5043.9894912</v>
      </c>
      <c r="T3167" s="833"/>
      <c r="U3167" s="960"/>
      <c r="W3167" s="686"/>
    </row>
    <row r="3168" spans="1:23" ht="21" customHeight="1">
      <c r="A3168" s="686" t="s">
        <v>1292</v>
      </c>
      <c r="B3168" s="686" t="s">
        <v>804</v>
      </c>
      <c r="C3168" s="830"/>
      <c r="D3168" s="831" t="s">
        <v>804</v>
      </c>
      <c r="E3168" s="832" t="s">
        <v>798</v>
      </c>
      <c r="F3168" s="681" t="s">
        <v>341</v>
      </c>
      <c r="G3168" s="682" t="s">
        <v>227</v>
      </c>
      <c r="H3168" s="682" t="s">
        <v>345</v>
      </c>
      <c r="I3168" s="682"/>
      <c r="J3168" s="682"/>
      <c r="K3168" s="682"/>
      <c r="L3168" s="683"/>
      <c r="M3168" s="684" t="s">
        <v>350</v>
      </c>
      <c r="N3168" s="758">
        <f>N3165*5</f>
        <v>15</v>
      </c>
      <c r="O3168" s="991">
        <v>15</v>
      </c>
      <c r="P3168" s="991">
        <f t="shared" si="307"/>
        <v>0</v>
      </c>
      <c r="Q3168" s="762"/>
      <c r="R3168" s="873">
        <v>151</v>
      </c>
      <c r="S3168" s="760">
        <f>N3168*R3168</f>
        <v>2265</v>
      </c>
      <c r="T3168" s="833"/>
      <c r="U3168" s="960"/>
      <c r="W3168" s="686"/>
    </row>
    <row r="3169" spans="1:23" ht="21" customHeight="1">
      <c r="A3169" s="686" t="s">
        <v>1485</v>
      </c>
      <c r="B3169" s="686" t="s">
        <v>799</v>
      </c>
      <c r="C3169" s="830"/>
      <c r="D3169" s="831" t="s">
        <v>799</v>
      </c>
      <c r="E3169" s="832" t="s">
        <v>799</v>
      </c>
      <c r="F3169" s="681" t="s">
        <v>341</v>
      </c>
      <c r="G3169" s="682"/>
      <c r="H3169" s="682"/>
      <c r="I3169" s="682"/>
      <c r="J3169" s="682"/>
      <c r="K3169" s="682"/>
      <c r="L3169" s="683"/>
      <c r="M3169" s="684" t="s">
        <v>350</v>
      </c>
      <c r="N3169" s="758">
        <f>N3168</f>
        <v>15</v>
      </c>
      <c r="O3169" s="991">
        <v>15</v>
      </c>
      <c r="P3169" s="991">
        <f t="shared" si="307"/>
        <v>0</v>
      </c>
      <c r="Q3169" s="762"/>
      <c r="R3169" s="873">
        <v>45.7</v>
      </c>
      <c r="S3169" s="760">
        <f>N3169*R3169</f>
        <v>685.5</v>
      </c>
      <c r="T3169" s="833"/>
      <c r="U3169" s="960"/>
      <c r="W3169" s="686"/>
    </row>
    <row r="3170" spans="1:23" ht="21" customHeight="1">
      <c r="A3170" s="686" t="s">
        <v>1246</v>
      </c>
      <c r="B3170" s="686" t="s">
        <v>1616</v>
      </c>
      <c r="C3170" s="830"/>
      <c r="D3170" s="831" t="s">
        <v>800</v>
      </c>
      <c r="E3170" s="832" t="s">
        <v>800</v>
      </c>
      <c r="F3170" s="681" t="s">
        <v>341</v>
      </c>
      <c r="G3170" s="682"/>
      <c r="H3170" s="682"/>
      <c r="I3170" s="682"/>
      <c r="J3170" s="682"/>
      <c r="K3170" s="682"/>
      <c r="L3170" s="683"/>
      <c r="M3170" s="684" t="s">
        <v>350</v>
      </c>
      <c r="N3170" s="758">
        <f>N3168</f>
        <v>15</v>
      </c>
      <c r="O3170" s="991">
        <v>15</v>
      </c>
      <c r="P3170" s="991">
        <f t="shared" si="307"/>
        <v>0</v>
      </c>
      <c r="Q3170" s="762"/>
      <c r="R3170" s="873">
        <v>19.5</v>
      </c>
      <c r="S3170" s="760">
        <f>N3170*R3170</f>
        <v>292.5</v>
      </c>
      <c r="T3170" s="833"/>
      <c r="U3170" s="960"/>
      <c r="W3170" s="686"/>
    </row>
    <row r="3171" spans="1:23" ht="21" customHeight="1">
      <c r="A3171" s="686" t="s">
        <v>1247</v>
      </c>
      <c r="B3171" s="686" t="s">
        <v>801</v>
      </c>
      <c r="C3171" s="830"/>
      <c r="D3171" s="831" t="s">
        <v>801</v>
      </c>
      <c r="E3171" s="832" t="s">
        <v>801</v>
      </c>
      <c r="F3171" s="681" t="s">
        <v>341</v>
      </c>
      <c r="G3171" s="682"/>
      <c r="H3171" s="682"/>
      <c r="I3171" s="682"/>
      <c r="J3171" s="682"/>
      <c r="K3171" s="682"/>
      <c r="L3171" s="683"/>
      <c r="M3171" s="684" t="s">
        <v>350</v>
      </c>
      <c r="N3171" s="758">
        <f>N3168*2</f>
        <v>30</v>
      </c>
      <c r="O3171" s="991">
        <v>30</v>
      </c>
      <c r="P3171" s="991">
        <f t="shared" si="307"/>
        <v>0</v>
      </c>
      <c r="Q3171" s="762"/>
      <c r="R3171" s="873">
        <v>16.14</v>
      </c>
      <c r="S3171" s="760">
        <f>N3171*R3171</f>
        <v>484.20000000000005</v>
      </c>
      <c r="T3171" s="833"/>
      <c r="U3171" s="960"/>
      <c r="W3171" s="686"/>
    </row>
    <row r="3172" spans="1:23" ht="21" customHeight="1">
      <c r="A3172" s="686" t="s">
        <v>1478</v>
      </c>
      <c r="B3172" s="686" t="s">
        <v>827</v>
      </c>
      <c r="C3172" s="830" t="s">
        <v>924</v>
      </c>
      <c r="D3172" s="831" t="s">
        <v>827</v>
      </c>
      <c r="E3172" s="832" t="s">
        <v>796</v>
      </c>
      <c r="F3172" s="681">
        <v>6</v>
      </c>
      <c r="G3172" s="682"/>
      <c r="H3172" s="682">
        <v>50</v>
      </c>
      <c r="I3172" s="682"/>
      <c r="J3172" s="682"/>
      <c r="K3172" s="682"/>
      <c r="L3172" s="683">
        <v>120</v>
      </c>
      <c r="M3172" s="684" t="s">
        <v>228</v>
      </c>
      <c r="N3172" s="758">
        <v>12</v>
      </c>
      <c r="O3172" s="991">
        <v>12</v>
      </c>
      <c r="P3172" s="991">
        <f t="shared" si="307"/>
        <v>0</v>
      </c>
      <c r="Q3172" s="759">
        <f>F3172*H3172*L3172*0.00000793*N3172</f>
        <v>3.4257600000000004</v>
      </c>
      <c r="R3172" s="873">
        <v>3884</v>
      </c>
      <c r="S3172" s="760">
        <f>Q3172*R3172</f>
        <v>13305.651840000002</v>
      </c>
      <c r="T3172" s="833"/>
      <c r="U3172" s="960"/>
      <c r="W3172" s="686"/>
    </row>
    <row r="3173" spans="1:23" ht="21" customHeight="1">
      <c r="A3173" s="686" t="s">
        <v>1478</v>
      </c>
      <c r="B3173" s="686" t="s">
        <v>827</v>
      </c>
      <c r="C3173" s="830"/>
      <c r="D3173" s="831" t="s">
        <v>827</v>
      </c>
      <c r="E3173" s="832" t="s">
        <v>796</v>
      </c>
      <c r="F3173" s="681">
        <v>6</v>
      </c>
      <c r="G3173" s="682"/>
      <c r="H3173" s="682">
        <v>70</v>
      </c>
      <c r="I3173" s="682"/>
      <c r="J3173" s="682"/>
      <c r="K3173" s="682"/>
      <c r="L3173" s="683">
        <v>160</v>
      </c>
      <c r="M3173" s="684" t="s">
        <v>228</v>
      </c>
      <c r="N3173" s="758">
        <v>3</v>
      </c>
      <c r="O3173" s="991">
        <v>3</v>
      </c>
      <c r="P3173" s="991">
        <f t="shared" si="307"/>
        <v>0</v>
      </c>
      <c r="Q3173" s="759">
        <f>F3173*H3173*L3173*0.00000793*N3173</f>
        <v>1.5986880000000001</v>
      </c>
      <c r="R3173" s="873">
        <v>3884</v>
      </c>
      <c r="S3173" s="760">
        <f>Q3173*R3173</f>
        <v>6209.3041920000005</v>
      </c>
      <c r="T3173" s="833"/>
      <c r="U3173" s="960"/>
      <c r="W3173" s="686"/>
    </row>
    <row r="3174" spans="1:23" ht="21" customHeight="1">
      <c r="A3174" s="686" t="s">
        <v>1478</v>
      </c>
      <c r="B3174" s="686" t="s">
        <v>827</v>
      </c>
      <c r="C3174" s="830"/>
      <c r="D3174" s="831" t="s">
        <v>827</v>
      </c>
      <c r="E3174" s="832" t="s">
        <v>796</v>
      </c>
      <c r="F3174" s="681">
        <v>6</v>
      </c>
      <c r="G3174" s="682"/>
      <c r="H3174" s="682">
        <v>180</v>
      </c>
      <c r="I3174" s="682"/>
      <c r="J3174" s="682"/>
      <c r="K3174" s="682"/>
      <c r="L3174" s="683">
        <v>160</v>
      </c>
      <c r="M3174" s="684" t="s">
        <v>228</v>
      </c>
      <c r="N3174" s="758">
        <v>3</v>
      </c>
      <c r="O3174" s="991">
        <v>3</v>
      </c>
      <c r="P3174" s="991">
        <f t="shared" si="307"/>
        <v>0</v>
      </c>
      <c r="Q3174" s="759">
        <f>F3174*H3174*L3174*0.00000793*N3174</f>
        <v>4.1109119999999999</v>
      </c>
      <c r="R3174" s="873">
        <v>3884</v>
      </c>
      <c r="S3174" s="760">
        <f>Q3174*R3174</f>
        <v>15966.782207999999</v>
      </c>
      <c r="T3174" s="833"/>
      <c r="U3174" s="960"/>
      <c r="W3174" s="686"/>
    </row>
    <row r="3175" spans="1:23" ht="21" customHeight="1">
      <c r="A3175" s="686" t="s">
        <v>1478</v>
      </c>
      <c r="B3175" s="686" t="s">
        <v>827</v>
      </c>
      <c r="C3175" s="830"/>
      <c r="D3175" s="831" t="s">
        <v>827</v>
      </c>
      <c r="E3175" s="832" t="s">
        <v>796</v>
      </c>
      <c r="F3175" s="681">
        <v>6</v>
      </c>
      <c r="G3175" s="682"/>
      <c r="H3175" s="682">
        <v>50</v>
      </c>
      <c r="I3175" s="682"/>
      <c r="J3175" s="682"/>
      <c r="K3175" s="682"/>
      <c r="L3175" s="683">
        <v>160</v>
      </c>
      <c r="M3175" s="684" t="s">
        <v>228</v>
      </c>
      <c r="N3175" s="758">
        <v>3</v>
      </c>
      <c r="O3175" s="991">
        <v>3</v>
      </c>
      <c r="P3175" s="991">
        <f t="shared" si="307"/>
        <v>0</v>
      </c>
      <c r="Q3175" s="759">
        <f>F3175*H3175*L3175*0.00000793*N3175</f>
        <v>1.14192</v>
      </c>
      <c r="R3175" s="873">
        <v>3884</v>
      </c>
      <c r="S3175" s="760">
        <f>Q3175*R3175</f>
        <v>4435.2172799999998</v>
      </c>
      <c r="T3175" s="833"/>
      <c r="U3175" s="960"/>
      <c r="W3175" s="686"/>
    </row>
    <row r="3176" spans="1:23" ht="21" customHeight="1">
      <c r="A3176" s="686" t="s">
        <v>1266</v>
      </c>
      <c r="B3176" s="686" t="s">
        <v>804</v>
      </c>
      <c r="C3176" s="830"/>
      <c r="D3176" s="831" t="s">
        <v>804</v>
      </c>
      <c r="E3176" s="832" t="s">
        <v>798</v>
      </c>
      <c r="F3176" s="681" t="s">
        <v>338</v>
      </c>
      <c r="G3176" s="682" t="s">
        <v>227</v>
      </c>
      <c r="H3176" s="682" t="s">
        <v>345</v>
      </c>
      <c r="I3176" s="682"/>
      <c r="J3176" s="682"/>
      <c r="K3176" s="682"/>
      <c r="L3176" s="683"/>
      <c r="M3176" s="684" t="s">
        <v>350</v>
      </c>
      <c r="N3176" s="758">
        <v>21</v>
      </c>
      <c r="O3176" s="991">
        <v>21</v>
      </c>
      <c r="P3176" s="991">
        <f t="shared" si="307"/>
        <v>0</v>
      </c>
      <c r="Q3176" s="762"/>
      <c r="R3176" s="873">
        <v>267</v>
      </c>
      <c r="S3176" s="760">
        <f>N3176*R3176</f>
        <v>5607</v>
      </c>
      <c r="T3176" s="833"/>
      <c r="U3176" s="960"/>
      <c r="W3176" s="686"/>
    </row>
    <row r="3177" spans="1:23" ht="21" customHeight="1">
      <c r="A3177" s="686" t="s">
        <v>1239</v>
      </c>
      <c r="B3177" s="686" t="s">
        <v>799</v>
      </c>
      <c r="C3177" s="830"/>
      <c r="D3177" s="831" t="s">
        <v>799</v>
      </c>
      <c r="E3177" s="832" t="s">
        <v>799</v>
      </c>
      <c r="F3177" s="681" t="s">
        <v>338</v>
      </c>
      <c r="G3177" s="682"/>
      <c r="H3177" s="682"/>
      <c r="I3177" s="682"/>
      <c r="J3177" s="682"/>
      <c r="K3177" s="682"/>
      <c r="L3177" s="683"/>
      <c r="M3177" s="684" t="s">
        <v>350</v>
      </c>
      <c r="N3177" s="758">
        <f>N3176</f>
        <v>21</v>
      </c>
      <c r="O3177" s="991">
        <v>21</v>
      </c>
      <c r="P3177" s="991">
        <f t="shared" si="307"/>
        <v>0</v>
      </c>
      <c r="Q3177" s="762"/>
      <c r="R3177" s="873">
        <v>28.7</v>
      </c>
      <c r="S3177" s="760">
        <f>N3177*R3177</f>
        <v>602.69999999999993</v>
      </c>
      <c r="T3177" s="833"/>
      <c r="U3177" s="960"/>
      <c r="W3177" s="686"/>
    </row>
    <row r="3178" spans="1:23" ht="21" customHeight="1">
      <c r="A3178" s="686" t="s">
        <v>1249</v>
      </c>
      <c r="B3178" s="686" t="s">
        <v>1616</v>
      </c>
      <c r="C3178" s="830"/>
      <c r="D3178" s="831" t="s">
        <v>800</v>
      </c>
      <c r="E3178" s="832" t="s">
        <v>800</v>
      </c>
      <c r="F3178" s="681" t="s">
        <v>338</v>
      </c>
      <c r="G3178" s="682"/>
      <c r="H3178" s="682"/>
      <c r="I3178" s="682"/>
      <c r="J3178" s="682"/>
      <c r="K3178" s="682"/>
      <c r="L3178" s="683"/>
      <c r="M3178" s="684" t="s">
        <v>350</v>
      </c>
      <c r="N3178" s="758">
        <f>N3176</f>
        <v>21</v>
      </c>
      <c r="O3178" s="991">
        <v>21</v>
      </c>
      <c r="P3178" s="991">
        <f t="shared" si="307"/>
        <v>0</v>
      </c>
      <c r="Q3178" s="762"/>
      <c r="R3178" s="873">
        <v>30.9</v>
      </c>
      <c r="S3178" s="760">
        <f>N3178*R3178</f>
        <v>648.9</v>
      </c>
      <c r="T3178" s="833"/>
      <c r="U3178" s="960"/>
      <c r="W3178" s="686"/>
    </row>
    <row r="3179" spans="1:23" ht="21" customHeight="1">
      <c r="A3179" s="686" t="s">
        <v>1257</v>
      </c>
      <c r="B3179" s="686" t="s">
        <v>801</v>
      </c>
      <c r="C3179" s="830"/>
      <c r="D3179" s="831" t="s">
        <v>801</v>
      </c>
      <c r="E3179" s="832" t="s">
        <v>801</v>
      </c>
      <c r="F3179" s="681" t="s">
        <v>338</v>
      </c>
      <c r="G3179" s="682"/>
      <c r="H3179" s="682"/>
      <c r="I3179" s="682"/>
      <c r="J3179" s="682"/>
      <c r="K3179" s="682"/>
      <c r="L3179" s="683"/>
      <c r="M3179" s="684" t="s">
        <v>350</v>
      </c>
      <c r="N3179" s="758">
        <f>N3176*2</f>
        <v>42</v>
      </c>
      <c r="O3179" s="991">
        <v>42</v>
      </c>
      <c r="P3179" s="991">
        <f t="shared" si="307"/>
        <v>0</v>
      </c>
      <c r="Q3179" s="762"/>
      <c r="R3179" s="873">
        <v>30.15</v>
      </c>
      <c r="S3179" s="760">
        <f>N3179*R3179</f>
        <v>1266.3</v>
      </c>
      <c r="T3179" s="833"/>
      <c r="U3179" s="960"/>
      <c r="W3179" s="686"/>
    </row>
    <row r="3180" spans="1:23" ht="21" customHeight="1">
      <c r="A3180" s="686" t="s">
        <v>1329</v>
      </c>
      <c r="B3180" s="686" t="s">
        <v>770</v>
      </c>
      <c r="C3180" s="830" t="s">
        <v>925</v>
      </c>
      <c r="D3180" s="831" t="s">
        <v>770</v>
      </c>
      <c r="E3180" s="832" t="s">
        <v>770</v>
      </c>
      <c r="F3180" s="681">
        <v>3</v>
      </c>
      <c r="G3180" s="682"/>
      <c r="H3180" s="682">
        <v>30</v>
      </c>
      <c r="I3180" s="682"/>
      <c r="J3180" s="682"/>
      <c r="K3180" s="682"/>
      <c r="L3180" s="683">
        <v>6667</v>
      </c>
      <c r="M3180" s="684"/>
      <c r="N3180" s="758">
        <v>2</v>
      </c>
      <c r="O3180" s="991">
        <v>2</v>
      </c>
      <c r="P3180" s="991">
        <f t="shared" si="307"/>
        <v>0</v>
      </c>
      <c r="Q3180" s="759">
        <f>L3180/1000*N3180*T3180</f>
        <v>18.134240000000002</v>
      </c>
      <c r="R3180" s="873">
        <v>1040</v>
      </c>
      <c r="S3180" s="760">
        <f>Q3180*R3180</f>
        <v>18859.609600000003</v>
      </c>
      <c r="T3180" s="834">
        <v>1.36</v>
      </c>
      <c r="U3180" s="960"/>
      <c r="W3180" s="686"/>
    </row>
    <row r="3181" spans="1:23" ht="21" customHeight="1">
      <c r="A3181" s="686" t="s">
        <v>1267</v>
      </c>
      <c r="B3181" s="686" t="s">
        <v>804</v>
      </c>
      <c r="C3181" s="830"/>
      <c r="D3181" s="831" t="s">
        <v>804</v>
      </c>
      <c r="E3181" s="832" t="s">
        <v>798</v>
      </c>
      <c r="F3181" s="681" t="s">
        <v>341</v>
      </c>
      <c r="G3181" s="682" t="s">
        <v>227</v>
      </c>
      <c r="H3181" s="682" t="s">
        <v>331</v>
      </c>
      <c r="I3181" s="682"/>
      <c r="J3181" s="682"/>
      <c r="K3181" s="682"/>
      <c r="L3181" s="683"/>
      <c r="M3181" s="684"/>
      <c r="N3181" s="758">
        <v>18</v>
      </c>
      <c r="O3181" s="991">
        <v>18</v>
      </c>
      <c r="P3181" s="991">
        <f t="shared" si="307"/>
        <v>0</v>
      </c>
      <c r="Q3181" s="762"/>
      <c r="R3181" s="873">
        <v>165</v>
      </c>
      <c r="S3181" s="760">
        <f t="shared" ref="S3181:S3194" si="309">N3181*R3181</f>
        <v>2970</v>
      </c>
      <c r="T3181" s="833"/>
      <c r="U3181" s="960"/>
      <c r="W3181" s="686"/>
    </row>
    <row r="3182" spans="1:23" ht="21" customHeight="1">
      <c r="A3182" s="686" t="s">
        <v>1334</v>
      </c>
      <c r="B3182" s="686" t="s">
        <v>799</v>
      </c>
      <c r="C3182" s="830"/>
      <c r="D3182" s="831" t="s">
        <v>799</v>
      </c>
      <c r="E3182" s="832" t="s">
        <v>799</v>
      </c>
      <c r="F3182" s="681" t="s">
        <v>341</v>
      </c>
      <c r="G3182" s="682"/>
      <c r="H3182" s="682"/>
      <c r="I3182" s="682"/>
      <c r="J3182" s="682"/>
      <c r="K3182" s="682"/>
      <c r="L3182" s="683"/>
      <c r="M3182" s="684"/>
      <c r="N3182" s="758">
        <f>N3181</f>
        <v>18</v>
      </c>
      <c r="O3182" s="991">
        <v>18</v>
      </c>
      <c r="P3182" s="991">
        <f t="shared" si="307"/>
        <v>0</v>
      </c>
      <c r="Q3182" s="762"/>
      <c r="R3182" s="873">
        <v>41.2</v>
      </c>
      <c r="S3182" s="760">
        <f t="shared" si="309"/>
        <v>741.6</v>
      </c>
      <c r="T3182" s="833"/>
      <c r="U3182" s="960"/>
      <c r="W3182" s="686"/>
    </row>
    <row r="3183" spans="1:23" ht="21" customHeight="1">
      <c r="A3183" s="686" t="s">
        <v>1339</v>
      </c>
      <c r="B3183" s="686" t="s">
        <v>1616</v>
      </c>
      <c r="C3183" s="830"/>
      <c r="D3183" s="831" t="s">
        <v>800</v>
      </c>
      <c r="E3183" s="832" t="s">
        <v>800</v>
      </c>
      <c r="F3183" s="681" t="s">
        <v>341</v>
      </c>
      <c r="G3183" s="682"/>
      <c r="H3183" s="682"/>
      <c r="I3183" s="682"/>
      <c r="J3183" s="682"/>
      <c r="K3183" s="682"/>
      <c r="L3183" s="683"/>
      <c r="M3183" s="684"/>
      <c r="N3183" s="758">
        <f>N3181</f>
        <v>18</v>
      </c>
      <c r="O3183" s="991">
        <v>18</v>
      </c>
      <c r="P3183" s="991">
        <f t="shared" si="307"/>
        <v>0</v>
      </c>
      <c r="Q3183" s="762"/>
      <c r="R3183" s="873">
        <v>5.8</v>
      </c>
      <c r="S3183" s="760">
        <f t="shared" si="309"/>
        <v>104.39999999999999</v>
      </c>
      <c r="T3183" s="833"/>
      <c r="U3183" s="960"/>
      <c r="W3183" s="686"/>
    </row>
    <row r="3184" spans="1:23" ht="21" customHeight="1">
      <c r="A3184" s="686" t="s">
        <v>1335</v>
      </c>
      <c r="B3184" s="686" t="s">
        <v>801</v>
      </c>
      <c r="C3184" s="830"/>
      <c r="D3184" s="831" t="s">
        <v>801</v>
      </c>
      <c r="E3184" s="832" t="s">
        <v>801</v>
      </c>
      <c r="F3184" s="681" t="s">
        <v>341</v>
      </c>
      <c r="G3184" s="682"/>
      <c r="H3184" s="682"/>
      <c r="I3184" s="682"/>
      <c r="J3184" s="682"/>
      <c r="K3184" s="682"/>
      <c r="L3184" s="683"/>
      <c r="M3184" s="684"/>
      <c r="N3184" s="758">
        <f>N3181</f>
        <v>18</v>
      </c>
      <c r="O3184" s="991">
        <v>18</v>
      </c>
      <c r="P3184" s="991">
        <f t="shared" si="307"/>
        <v>0</v>
      </c>
      <c r="Q3184" s="762"/>
      <c r="R3184" s="873">
        <v>7.4</v>
      </c>
      <c r="S3184" s="760">
        <f t="shared" si="309"/>
        <v>133.20000000000002</v>
      </c>
      <c r="T3184" s="833"/>
      <c r="U3184" s="960"/>
      <c r="W3184" s="686"/>
    </row>
    <row r="3185" spans="1:23" ht="21" customHeight="1">
      <c r="B3185" s="686" t="s">
        <v>796</v>
      </c>
      <c r="C3185" s="830" t="s">
        <v>1620</v>
      </c>
      <c r="D3185" s="831" t="s">
        <v>796</v>
      </c>
      <c r="E3185" s="832" t="s">
        <v>795</v>
      </c>
      <c r="F3185" s="681">
        <v>3</v>
      </c>
      <c r="G3185" s="682" t="s">
        <v>403</v>
      </c>
      <c r="H3185" s="682">
        <v>46</v>
      </c>
      <c r="I3185" s="682" t="s">
        <v>403</v>
      </c>
      <c r="J3185" s="682"/>
      <c r="K3185" s="682"/>
      <c r="L3185" s="683">
        <v>2730</v>
      </c>
      <c r="M3185" s="684" t="s">
        <v>1579</v>
      </c>
      <c r="N3185" s="758">
        <v>2</v>
      </c>
      <c r="O3185" s="991">
        <v>2</v>
      </c>
      <c r="P3185" s="991">
        <f t="shared" si="307"/>
        <v>0</v>
      </c>
      <c r="Q3185" s="759"/>
      <c r="R3185" s="873">
        <v>6478</v>
      </c>
      <c r="S3185" s="760">
        <f t="shared" si="309"/>
        <v>12956</v>
      </c>
      <c r="T3185" s="833"/>
      <c r="U3185" s="960"/>
      <c r="W3185" s="686"/>
    </row>
    <row r="3186" spans="1:23" ht="21" customHeight="1">
      <c r="B3186" s="686" t="s">
        <v>796</v>
      </c>
      <c r="C3186" s="830"/>
      <c r="D3186" s="831" t="s">
        <v>796</v>
      </c>
      <c r="E3186" s="832" t="s">
        <v>795</v>
      </c>
      <c r="F3186" s="681">
        <v>3</v>
      </c>
      <c r="G3186" s="682" t="s">
        <v>403</v>
      </c>
      <c r="H3186" s="682">
        <v>48</v>
      </c>
      <c r="I3186" s="682" t="s">
        <v>403</v>
      </c>
      <c r="J3186" s="682"/>
      <c r="K3186" s="682"/>
      <c r="L3186" s="683">
        <v>2730</v>
      </c>
      <c r="M3186" s="684" t="s">
        <v>1579</v>
      </c>
      <c r="N3186" s="758">
        <v>2</v>
      </c>
      <c r="O3186" s="991">
        <v>2</v>
      </c>
      <c r="P3186" s="991">
        <f t="shared" si="307"/>
        <v>0</v>
      </c>
      <c r="Q3186" s="759"/>
      <c r="R3186" s="873">
        <v>6759</v>
      </c>
      <c r="S3186" s="760">
        <f t="shared" si="309"/>
        <v>13518</v>
      </c>
      <c r="T3186" s="833"/>
      <c r="U3186" s="960"/>
      <c r="W3186" s="686"/>
    </row>
    <row r="3187" spans="1:23" ht="21" customHeight="1">
      <c r="B3187" s="686" t="s">
        <v>796</v>
      </c>
      <c r="C3187" s="830"/>
      <c r="D3187" s="831" t="s">
        <v>796</v>
      </c>
      <c r="E3187" s="832" t="s">
        <v>795</v>
      </c>
      <c r="F3187" s="681">
        <v>3</v>
      </c>
      <c r="G3187" s="682" t="s">
        <v>403</v>
      </c>
      <c r="H3187" s="682">
        <v>96</v>
      </c>
      <c r="I3187" s="682" t="s">
        <v>403</v>
      </c>
      <c r="J3187" s="682"/>
      <c r="K3187" s="682"/>
      <c r="L3187" s="683">
        <v>2730</v>
      </c>
      <c r="M3187" s="684" t="s">
        <v>1579</v>
      </c>
      <c r="N3187" s="758">
        <v>2</v>
      </c>
      <c r="O3187" s="991">
        <v>2</v>
      </c>
      <c r="P3187" s="991">
        <f t="shared" si="307"/>
        <v>0</v>
      </c>
      <c r="Q3187" s="759"/>
      <c r="R3187" s="873">
        <v>13519</v>
      </c>
      <c r="S3187" s="760">
        <f t="shared" si="309"/>
        <v>27038</v>
      </c>
      <c r="T3187" s="833"/>
      <c r="U3187" s="960"/>
      <c r="W3187" s="686"/>
    </row>
    <row r="3188" spans="1:23" ht="21" customHeight="1">
      <c r="B3188" s="686" t="s">
        <v>827</v>
      </c>
      <c r="C3188" s="830"/>
      <c r="D3188" s="831" t="s">
        <v>827</v>
      </c>
      <c r="E3188" s="832" t="s">
        <v>795</v>
      </c>
      <c r="F3188" s="681">
        <v>6</v>
      </c>
      <c r="G3188" s="682" t="s">
        <v>227</v>
      </c>
      <c r="H3188" s="682">
        <v>100</v>
      </c>
      <c r="I3188" s="682" t="s">
        <v>227</v>
      </c>
      <c r="J3188" s="682"/>
      <c r="K3188" s="682"/>
      <c r="L3188" s="683">
        <v>100</v>
      </c>
      <c r="M3188" s="684"/>
      <c r="N3188" s="758">
        <v>14</v>
      </c>
      <c r="O3188" s="991">
        <v>14</v>
      </c>
      <c r="P3188" s="991">
        <f t="shared" si="307"/>
        <v>0</v>
      </c>
      <c r="Q3188" s="759"/>
      <c r="R3188" s="873">
        <v>561</v>
      </c>
      <c r="S3188" s="760">
        <f t="shared" si="309"/>
        <v>7854</v>
      </c>
      <c r="T3188" s="833"/>
      <c r="U3188" s="960"/>
      <c r="W3188" s="686"/>
    </row>
    <row r="3189" spans="1:23" ht="21" customHeight="1">
      <c r="B3189" s="686" t="s">
        <v>827</v>
      </c>
      <c r="C3189" s="830"/>
      <c r="D3189" s="831" t="s">
        <v>827</v>
      </c>
      <c r="E3189" s="832" t="s">
        <v>795</v>
      </c>
      <c r="F3189" s="681">
        <v>6</v>
      </c>
      <c r="G3189" s="682"/>
      <c r="H3189" s="682">
        <v>50</v>
      </c>
      <c r="I3189" s="682"/>
      <c r="J3189" s="682"/>
      <c r="K3189" s="682"/>
      <c r="L3189" s="683">
        <v>100</v>
      </c>
      <c r="M3189" s="684"/>
      <c r="N3189" s="758">
        <v>24</v>
      </c>
      <c r="O3189" s="991">
        <v>24</v>
      </c>
      <c r="P3189" s="991">
        <f t="shared" ref="P3189:P3252" si="310">N3189-O3189</f>
        <v>0</v>
      </c>
      <c r="Q3189" s="759"/>
      <c r="R3189" s="873">
        <v>281</v>
      </c>
      <c r="S3189" s="760">
        <f t="shared" si="309"/>
        <v>6744</v>
      </c>
      <c r="T3189" s="833"/>
      <c r="U3189" s="960"/>
      <c r="W3189" s="686"/>
    </row>
    <row r="3190" spans="1:23" ht="21" customHeight="1">
      <c r="A3190" s="686" t="s">
        <v>1267</v>
      </c>
      <c r="B3190" s="686" t="s">
        <v>804</v>
      </c>
      <c r="C3190" s="830"/>
      <c r="D3190" s="831" t="s">
        <v>804</v>
      </c>
      <c r="E3190" s="832" t="s">
        <v>798</v>
      </c>
      <c r="F3190" s="681" t="s">
        <v>341</v>
      </c>
      <c r="G3190" s="682" t="s">
        <v>227</v>
      </c>
      <c r="H3190" s="682" t="s">
        <v>331</v>
      </c>
      <c r="I3190" s="682"/>
      <c r="J3190" s="682"/>
      <c r="K3190" s="682"/>
      <c r="L3190" s="683"/>
      <c r="M3190" s="684"/>
      <c r="N3190" s="758">
        <v>152</v>
      </c>
      <c r="O3190" s="991">
        <v>152</v>
      </c>
      <c r="P3190" s="991">
        <f t="shared" si="310"/>
        <v>0</v>
      </c>
      <c r="Q3190" s="762"/>
      <c r="R3190" s="873">
        <v>165</v>
      </c>
      <c r="S3190" s="760">
        <f t="shared" si="309"/>
        <v>25080</v>
      </c>
      <c r="T3190" s="833"/>
      <c r="U3190" s="960"/>
      <c r="W3190" s="686"/>
    </row>
    <row r="3191" spans="1:23" ht="21" customHeight="1">
      <c r="A3191" s="686" t="s">
        <v>1334</v>
      </c>
      <c r="B3191" s="686" t="s">
        <v>799</v>
      </c>
      <c r="C3191" s="830"/>
      <c r="D3191" s="831" t="s">
        <v>799</v>
      </c>
      <c r="E3191" s="832" t="s">
        <v>799</v>
      </c>
      <c r="F3191" s="681" t="s">
        <v>341</v>
      </c>
      <c r="G3191" s="682"/>
      <c r="H3191" s="682"/>
      <c r="I3191" s="682"/>
      <c r="J3191" s="682"/>
      <c r="K3191" s="682"/>
      <c r="L3191" s="683"/>
      <c r="M3191" s="684"/>
      <c r="N3191" s="758">
        <v>152</v>
      </c>
      <c r="O3191" s="991">
        <v>152</v>
      </c>
      <c r="P3191" s="991">
        <f t="shared" si="310"/>
        <v>0</v>
      </c>
      <c r="Q3191" s="762"/>
      <c r="R3191" s="873">
        <v>41.2</v>
      </c>
      <c r="S3191" s="760">
        <f t="shared" si="309"/>
        <v>6262.4000000000005</v>
      </c>
      <c r="T3191" s="833"/>
      <c r="U3191" s="960"/>
      <c r="W3191" s="686"/>
    </row>
    <row r="3192" spans="1:23" ht="21" customHeight="1">
      <c r="A3192" s="686" t="s">
        <v>1339</v>
      </c>
      <c r="B3192" s="686" t="s">
        <v>1616</v>
      </c>
      <c r="C3192" s="830"/>
      <c r="D3192" s="831" t="s">
        <v>800</v>
      </c>
      <c r="E3192" s="832" t="s">
        <v>800</v>
      </c>
      <c r="F3192" s="681" t="s">
        <v>341</v>
      </c>
      <c r="G3192" s="682"/>
      <c r="H3192" s="682"/>
      <c r="I3192" s="682"/>
      <c r="J3192" s="682"/>
      <c r="K3192" s="682"/>
      <c r="L3192" s="683"/>
      <c r="M3192" s="684"/>
      <c r="N3192" s="758">
        <v>152</v>
      </c>
      <c r="O3192" s="991">
        <v>152</v>
      </c>
      <c r="P3192" s="991">
        <f t="shared" si="310"/>
        <v>0</v>
      </c>
      <c r="Q3192" s="762"/>
      <c r="R3192" s="873">
        <v>5.8</v>
      </c>
      <c r="S3192" s="760">
        <f t="shared" si="309"/>
        <v>881.6</v>
      </c>
      <c r="T3192" s="833"/>
      <c r="U3192" s="960"/>
      <c r="W3192" s="686"/>
    </row>
    <row r="3193" spans="1:23" ht="21" customHeight="1">
      <c r="A3193" s="686" t="s">
        <v>1335</v>
      </c>
      <c r="B3193" s="686" t="s">
        <v>801</v>
      </c>
      <c r="C3193" s="830"/>
      <c r="D3193" s="831" t="s">
        <v>801</v>
      </c>
      <c r="E3193" s="832" t="s">
        <v>801</v>
      </c>
      <c r="F3193" s="681" t="s">
        <v>341</v>
      </c>
      <c r="G3193" s="682"/>
      <c r="H3193" s="682"/>
      <c r="I3193" s="682"/>
      <c r="J3193" s="682"/>
      <c r="K3193" s="682"/>
      <c r="L3193" s="683"/>
      <c r="M3193" s="684"/>
      <c r="N3193" s="758">
        <v>152</v>
      </c>
      <c r="O3193" s="991">
        <v>152</v>
      </c>
      <c r="P3193" s="991">
        <f t="shared" si="310"/>
        <v>0</v>
      </c>
      <c r="Q3193" s="762"/>
      <c r="R3193" s="873">
        <v>7.4</v>
      </c>
      <c r="S3193" s="760">
        <f t="shared" si="309"/>
        <v>1124.8</v>
      </c>
      <c r="T3193" s="833"/>
      <c r="U3193" s="960"/>
      <c r="W3193" s="686"/>
    </row>
    <row r="3194" spans="1:23" ht="21" customHeight="1">
      <c r="B3194" s="686" t="s">
        <v>828</v>
      </c>
      <c r="C3194" s="830" t="s">
        <v>926</v>
      </c>
      <c r="D3194" s="831" t="s">
        <v>828</v>
      </c>
      <c r="E3194" s="832" t="s">
        <v>828</v>
      </c>
      <c r="F3194" s="681">
        <v>12</v>
      </c>
      <c r="G3194" s="682" t="s">
        <v>403</v>
      </c>
      <c r="H3194" s="682">
        <v>12</v>
      </c>
      <c r="I3194" s="682" t="s">
        <v>403</v>
      </c>
      <c r="J3194" s="682"/>
      <c r="K3194" s="682"/>
      <c r="L3194" s="683">
        <v>670</v>
      </c>
      <c r="M3194" s="684" t="s">
        <v>350</v>
      </c>
      <c r="N3194" s="758">
        <v>2</v>
      </c>
      <c r="O3194" s="991">
        <v>2</v>
      </c>
      <c r="P3194" s="991">
        <f t="shared" si="310"/>
        <v>0</v>
      </c>
      <c r="Q3194" s="759"/>
      <c r="R3194" s="873">
        <v>9045</v>
      </c>
      <c r="S3194" s="760">
        <f t="shared" si="309"/>
        <v>18090</v>
      </c>
      <c r="T3194" s="834"/>
      <c r="U3194" s="960"/>
      <c r="W3194" s="686"/>
    </row>
    <row r="3195" spans="1:23" ht="21" customHeight="1">
      <c r="A3195" s="686" t="s">
        <v>1478</v>
      </c>
      <c r="B3195" s="686" t="s">
        <v>796</v>
      </c>
      <c r="C3195" s="830"/>
      <c r="D3195" s="831" t="s">
        <v>796</v>
      </c>
      <c r="E3195" s="832" t="s">
        <v>796</v>
      </c>
      <c r="F3195" s="681">
        <v>6</v>
      </c>
      <c r="G3195" s="682" t="s">
        <v>227</v>
      </c>
      <c r="H3195" s="682">
        <v>25</v>
      </c>
      <c r="I3195" s="682" t="s">
        <v>227</v>
      </c>
      <c r="J3195" s="682"/>
      <c r="K3195" s="682"/>
      <c r="L3195" s="683">
        <v>120</v>
      </c>
      <c r="M3195" s="684" t="s">
        <v>350</v>
      </c>
      <c r="N3195" s="758">
        <v>4</v>
      </c>
      <c r="O3195" s="991">
        <v>4</v>
      </c>
      <c r="P3195" s="991">
        <f t="shared" si="310"/>
        <v>0</v>
      </c>
      <c r="Q3195" s="759">
        <f>F3195*H3195*L3195*0.00000793*N3195</f>
        <v>0.57096000000000002</v>
      </c>
      <c r="R3195" s="873">
        <v>3884</v>
      </c>
      <c r="S3195" s="760">
        <f>Q3195*R3195</f>
        <v>2217.6086399999999</v>
      </c>
      <c r="T3195" s="833"/>
      <c r="U3195" s="960"/>
      <c r="W3195" s="686"/>
    </row>
    <row r="3196" spans="1:23" ht="21" customHeight="1">
      <c r="A3196" s="686" t="s">
        <v>1478</v>
      </c>
      <c r="B3196" s="686" t="s">
        <v>796</v>
      </c>
      <c r="C3196" s="830"/>
      <c r="D3196" s="831" t="s">
        <v>796</v>
      </c>
      <c r="E3196" s="832" t="s">
        <v>796</v>
      </c>
      <c r="F3196" s="681">
        <v>3</v>
      </c>
      <c r="G3196" s="682" t="s">
        <v>227</v>
      </c>
      <c r="H3196" s="682">
        <v>50</v>
      </c>
      <c r="I3196" s="682" t="s">
        <v>227</v>
      </c>
      <c r="J3196" s="682"/>
      <c r="K3196" s="682"/>
      <c r="L3196" s="683">
        <v>100</v>
      </c>
      <c r="M3196" s="684" t="s">
        <v>350</v>
      </c>
      <c r="N3196" s="758">
        <v>4</v>
      </c>
      <c r="O3196" s="991">
        <v>4</v>
      </c>
      <c r="P3196" s="991">
        <f t="shared" si="310"/>
        <v>0</v>
      </c>
      <c r="Q3196" s="759">
        <f>F3196*H3196*L3196*0.00000793*N3196</f>
        <v>0.4758</v>
      </c>
      <c r="R3196" s="873">
        <v>3884</v>
      </c>
      <c r="S3196" s="760">
        <f>Q3196*R3196</f>
        <v>1848.0072</v>
      </c>
      <c r="T3196" s="833"/>
      <c r="U3196" s="960"/>
      <c r="W3196" s="686"/>
    </row>
    <row r="3197" spans="1:23" ht="21" customHeight="1">
      <c r="A3197" s="686" t="s">
        <v>1267</v>
      </c>
      <c r="B3197" s="686" t="s">
        <v>804</v>
      </c>
      <c r="C3197" s="830"/>
      <c r="D3197" s="831" t="s">
        <v>804</v>
      </c>
      <c r="E3197" s="832" t="s">
        <v>798</v>
      </c>
      <c r="F3197" s="681" t="s">
        <v>341</v>
      </c>
      <c r="G3197" s="682" t="s">
        <v>227</v>
      </c>
      <c r="H3197" s="682" t="s">
        <v>331</v>
      </c>
      <c r="I3197" s="682"/>
      <c r="J3197" s="682"/>
      <c r="K3197" s="682"/>
      <c r="L3197" s="683"/>
      <c r="M3197" s="684"/>
      <c r="N3197" s="758">
        <v>8</v>
      </c>
      <c r="O3197" s="991">
        <v>8</v>
      </c>
      <c r="P3197" s="991">
        <f t="shared" si="310"/>
        <v>0</v>
      </c>
      <c r="Q3197" s="762"/>
      <c r="R3197" s="873">
        <v>165</v>
      </c>
      <c r="S3197" s="760">
        <f t="shared" ref="S3197:S3208" si="311">N3197*R3197</f>
        <v>1320</v>
      </c>
      <c r="T3197" s="833"/>
      <c r="U3197" s="960"/>
      <c r="W3197" s="686"/>
    </row>
    <row r="3198" spans="1:23" ht="21" customHeight="1">
      <c r="A3198" s="686" t="s">
        <v>1334</v>
      </c>
      <c r="B3198" s="686" t="s">
        <v>799</v>
      </c>
      <c r="C3198" s="830"/>
      <c r="D3198" s="831" t="s">
        <v>799</v>
      </c>
      <c r="E3198" s="832" t="s">
        <v>799</v>
      </c>
      <c r="F3198" s="681" t="s">
        <v>341</v>
      </c>
      <c r="G3198" s="682"/>
      <c r="H3198" s="682"/>
      <c r="I3198" s="682"/>
      <c r="J3198" s="682"/>
      <c r="K3198" s="682"/>
      <c r="L3198" s="683"/>
      <c r="M3198" s="684"/>
      <c r="N3198" s="758">
        <v>8</v>
      </c>
      <c r="O3198" s="991">
        <v>8</v>
      </c>
      <c r="P3198" s="991">
        <f t="shared" si="310"/>
        <v>0</v>
      </c>
      <c r="Q3198" s="762"/>
      <c r="R3198" s="873">
        <v>41.2</v>
      </c>
      <c r="S3198" s="760">
        <f t="shared" si="311"/>
        <v>329.6</v>
      </c>
      <c r="T3198" s="833"/>
      <c r="U3198" s="960"/>
      <c r="W3198" s="686"/>
    </row>
    <row r="3199" spans="1:23" ht="21" customHeight="1">
      <c r="A3199" s="686" t="s">
        <v>1339</v>
      </c>
      <c r="B3199" s="686" t="s">
        <v>1616</v>
      </c>
      <c r="C3199" s="830"/>
      <c r="D3199" s="831" t="s">
        <v>800</v>
      </c>
      <c r="E3199" s="832" t="s">
        <v>800</v>
      </c>
      <c r="F3199" s="681" t="s">
        <v>341</v>
      </c>
      <c r="G3199" s="682"/>
      <c r="H3199" s="682"/>
      <c r="I3199" s="682"/>
      <c r="J3199" s="682"/>
      <c r="K3199" s="682"/>
      <c r="L3199" s="683"/>
      <c r="M3199" s="684"/>
      <c r="N3199" s="758">
        <v>8</v>
      </c>
      <c r="O3199" s="991">
        <v>8</v>
      </c>
      <c r="P3199" s="991">
        <f t="shared" si="310"/>
        <v>0</v>
      </c>
      <c r="Q3199" s="762"/>
      <c r="R3199" s="873">
        <v>5.8</v>
      </c>
      <c r="S3199" s="760">
        <f t="shared" si="311"/>
        <v>46.4</v>
      </c>
      <c r="T3199" s="833"/>
      <c r="U3199" s="960"/>
      <c r="W3199" s="686"/>
    </row>
    <row r="3200" spans="1:23" ht="21" customHeight="1">
      <c r="A3200" s="686" t="s">
        <v>1335</v>
      </c>
      <c r="B3200" s="686" t="s">
        <v>801</v>
      </c>
      <c r="C3200" s="830"/>
      <c r="D3200" s="831" t="s">
        <v>801</v>
      </c>
      <c r="E3200" s="832" t="s">
        <v>801</v>
      </c>
      <c r="F3200" s="681" t="s">
        <v>341</v>
      </c>
      <c r="G3200" s="682"/>
      <c r="H3200" s="682"/>
      <c r="I3200" s="682"/>
      <c r="J3200" s="682"/>
      <c r="K3200" s="682"/>
      <c r="L3200" s="683"/>
      <c r="M3200" s="684"/>
      <c r="N3200" s="758">
        <v>16</v>
      </c>
      <c r="O3200" s="991">
        <v>16</v>
      </c>
      <c r="P3200" s="991">
        <f t="shared" si="310"/>
        <v>0</v>
      </c>
      <c r="Q3200" s="762"/>
      <c r="R3200" s="873">
        <v>7.4</v>
      </c>
      <c r="S3200" s="760">
        <f t="shared" si="311"/>
        <v>118.4</v>
      </c>
      <c r="T3200" s="833"/>
      <c r="U3200" s="960"/>
      <c r="W3200" s="686"/>
    </row>
    <row r="3201" spans="1:23" ht="21" customHeight="1">
      <c r="B3201" s="686" t="s">
        <v>796</v>
      </c>
      <c r="C3201" s="830" t="s">
        <v>1621</v>
      </c>
      <c r="D3201" s="831" t="s">
        <v>796</v>
      </c>
      <c r="E3201" s="832" t="s">
        <v>795</v>
      </c>
      <c r="F3201" s="681">
        <v>3</v>
      </c>
      <c r="G3201" s="682" t="s">
        <v>403</v>
      </c>
      <c r="H3201" s="682">
        <v>96</v>
      </c>
      <c r="I3201" s="682" t="s">
        <v>403</v>
      </c>
      <c r="J3201" s="682"/>
      <c r="K3201" s="682"/>
      <c r="L3201" s="683">
        <v>1138</v>
      </c>
      <c r="M3201" s="684" t="s">
        <v>1579</v>
      </c>
      <c r="N3201" s="758">
        <v>2</v>
      </c>
      <c r="O3201" s="991">
        <v>2</v>
      </c>
      <c r="P3201" s="991">
        <f t="shared" si="310"/>
        <v>0</v>
      </c>
      <c r="Q3201" s="762"/>
      <c r="R3201" s="873">
        <v>5635</v>
      </c>
      <c r="S3201" s="760">
        <f t="shared" si="311"/>
        <v>11270</v>
      </c>
      <c r="T3201" s="833"/>
      <c r="U3201" s="960"/>
      <c r="W3201" s="686"/>
    </row>
    <row r="3202" spans="1:23" ht="21" customHeight="1">
      <c r="B3202" s="686" t="s">
        <v>796</v>
      </c>
      <c r="C3202" s="830"/>
      <c r="D3202" s="831" t="s">
        <v>796</v>
      </c>
      <c r="E3202" s="832" t="s">
        <v>795</v>
      </c>
      <c r="F3202" s="681">
        <v>3</v>
      </c>
      <c r="G3202" s="682" t="s">
        <v>403</v>
      </c>
      <c r="H3202" s="682">
        <v>96</v>
      </c>
      <c r="I3202" s="682" t="s">
        <v>403</v>
      </c>
      <c r="J3202" s="682"/>
      <c r="K3202" s="682"/>
      <c r="L3202" s="683">
        <v>1138</v>
      </c>
      <c r="M3202" s="684" t="s">
        <v>1579</v>
      </c>
      <c r="N3202" s="758">
        <v>2</v>
      </c>
      <c r="O3202" s="991">
        <v>2</v>
      </c>
      <c r="P3202" s="991">
        <f t="shared" si="310"/>
        <v>0</v>
      </c>
      <c r="Q3202" s="762"/>
      <c r="R3202" s="873">
        <v>5635</v>
      </c>
      <c r="S3202" s="760">
        <f t="shared" si="311"/>
        <v>11270</v>
      </c>
      <c r="T3202" s="833"/>
      <c r="U3202" s="960"/>
      <c r="W3202" s="686"/>
    </row>
    <row r="3203" spans="1:23" ht="21" customHeight="1">
      <c r="B3203" s="686" t="s">
        <v>796</v>
      </c>
      <c r="C3203" s="830"/>
      <c r="D3203" s="831" t="s">
        <v>796</v>
      </c>
      <c r="E3203" s="832" t="s">
        <v>795</v>
      </c>
      <c r="F3203" s="681">
        <v>6</v>
      </c>
      <c r="G3203" s="682" t="s">
        <v>403</v>
      </c>
      <c r="H3203" s="682">
        <v>96</v>
      </c>
      <c r="I3203" s="682" t="s">
        <v>403</v>
      </c>
      <c r="J3203" s="682"/>
      <c r="K3203" s="682"/>
      <c r="L3203" s="683">
        <v>1138</v>
      </c>
      <c r="M3203" s="684" t="s">
        <v>1579</v>
      </c>
      <c r="N3203" s="758">
        <v>2</v>
      </c>
      <c r="O3203" s="991">
        <v>2</v>
      </c>
      <c r="P3203" s="991">
        <f t="shared" si="310"/>
        <v>0</v>
      </c>
      <c r="Q3203" s="762"/>
      <c r="R3203" s="873">
        <v>11271</v>
      </c>
      <c r="S3203" s="760">
        <f t="shared" si="311"/>
        <v>22542</v>
      </c>
      <c r="T3203" s="833"/>
      <c r="U3203" s="960"/>
      <c r="W3203" s="686"/>
    </row>
    <row r="3204" spans="1:23" ht="21" customHeight="1">
      <c r="A3204" s="686" t="s">
        <v>1333</v>
      </c>
      <c r="B3204" s="686" t="s">
        <v>804</v>
      </c>
      <c r="C3204" s="830"/>
      <c r="D3204" s="831" t="s">
        <v>804</v>
      </c>
      <c r="E3204" s="832" t="s">
        <v>798</v>
      </c>
      <c r="F3204" s="681" t="s">
        <v>341</v>
      </c>
      <c r="G3204" s="682" t="s">
        <v>227</v>
      </c>
      <c r="H3204" s="682" t="s">
        <v>331</v>
      </c>
      <c r="I3204" s="682"/>
      <c r="J3204" s="682"/>
      <c r="K3204" s="682"/>
      <c r="L3204" s="683"/>
      <c r="M3204" s="684"/>
      <c r="N3204" s="758">
        <v>12</v>
      </c>
      <c r="O3204" s="991">
        <v>12</v>
      </c>
      <c r="P3204" s="991">
        <f t="shared" si="310"/>
        <v>0</v>
      </c>
      <c r="Q3204" s="762"/>
      <c r="R3204" s="873">
        <v>51</v>
      </c>
      <c r="S3204" s="760">
        <f t="shared" si="311"/>
        <v>612</v>
      </c>
      <c r="T3204" s="833"/>
      <c r="U3204" s="960"/>
      <c r="W3204" s="686"/>
    </row>
    <row r="3205" spans="1:23" ht="21" customHeight="1">
      <c r="A3205" s="686" t="s">
        <v>1334</v>
      </c>
      <c r="B3205" s="686" t="s">
        <v>799</v>
      </c>
      <c r="C3205" s="830"/>
      <c r="D3205" s="831" t="s">
        <v>799</v>
      </c>
      <c r="E3205" s="832" t="s">
        <v>799</v>
      </c>
      <c r="F3205" s="681" t="s">
        <v>341</v>
      </c>
      <c r="G3205" s="682"/>
      <c r="H3205" s="682"/>
      <c r="I3205" s="682"/>
      <c r="J3205" s="682"/>
      <c r="K3205" s="682"/>
      <c r="L3205" s="683"/>
      <c r="M3205" s="684"/>
      <c r="N3205" s="758">
        <v>12</v>
      </c>
      <c r="O3205" s="991">
        <v>12</v>
      </c>
      <c r="P3205" s="991">
        <f t="shared" si="310"/>
        <v>0</v>
      </c>
      <c r="Q3205" s="762"/>
      <c r="R3205" s="873">
        <v>41.2</v>
      </c>
      <c r="S3205" s="760">
        <f t="shared" si="311"/>
        <v>494.40000000000003</v>
      </c>
      <c r="T3205" s="833"/>
      <c r="U3205" s="960"/>
      <c r="W3205" s="686"/>
    </row>
    <row r="3206" spans="1:23" ht="21" customHeight="1">
      <c r="A3206" s="686" t="s">
        <v>1339</v>
      </c>
      <c r="B3206" s="686" t="s">
        <v>1616</v>
      </c>
      <c r="C3206" s="830"/>
      <c r="D3206" s="831" t="s">
        <v>800</v>
      </c>
      <c r="E3206" s="832" t="s">
        <v>800</v>
      </c>
      <c r="F3206" s="681" t="s">
        <v>341</v>
      </c>
      <c r="G3206" s="682"/>
      <c r="H3206" s="682"/>
      <c r="I3206" s="682"/>
      <c r="J3206" s="682"/>
      <c r="K3206" s="682"/>
      <c r="L3206" s="683"/>
      <c r="M3206" s="684"/>
      <c r="N3206" s="758">
        <v>12</v>
      </c>
      <c r="O3206" s="991">
        <v>12</v>
      </c>
      <c r="P3206" s="991">
        <f t="shared" si="310"/>
        <v>0</v>
      </c>
      <c r="Q3206" s="762"/>
      <c r="R3206" s="873">
        <v>5.8</v>
      </c>
      <c r="S3206" s="760">
        <f t="shared" si="311"/>
        <v>69.599999999999994</v>
      </c>
      <c r="T3206" s="833"/>
      <c r="U3206" s="960"/>
      <c r="W3206" s="686"/>
    </row>
    <row r="3207" spans="1:23" ht="21" customHeight="1">
      <c r="A3207" s="686" t="s">
        <v>1335</v>
      </c>
      <c r="B3207" s="686" t="s">
        <v>801</v>
      </c>
      <c r="C3207" s="830"/>
      <c r="D3207" s="831" t="s">
        <v>801</v>
      </c>
      <c r="E3207" s="832" t="s">
        <v>801</v>
      </c>
      <c r="F3207" s="681" t="s">
        <v>341</v>
      </c>
      <c r="G3207" s="682"/>
      <c r="H3207" s="682"/>
      <c r="I3207" s="682"/>
      <c r="J3207" s="682"/>
      <c r="K3207" s="682"/>
      <c r="L3207" s="683"/>
      <c r="M3207" s="684"/>
      <c r="N3207" s="758">
        <v>24</v>
      </c>
      <c r="O3207" s="991">
        <v>24</v>
      </c>
      <c r="P3207" s="991">
        <f t="shared" si="310"/>
        <v>0</v>
      </c>
      <c r="Q3207" s="762"/>
      <c r="R3207" s="873">
        <v>7.4</v>
      </c>
      <c r="S3207" s="760">
        <f t="shared" si="311"/>
        <v>177.60000000000002</v>
      </c>
      <c r="T3207" s="833"/>
      <c r="U3207" s="960"/>
      <c r="W3207" s="686"/>
    </row>
    <row r="3208" spans="1:23" ht="21" customHeight="1">
      <c r="A3208" s="686" t="s">
        <v>1349</v>
      </c>
      <c r="B3208" s="686" t="s">
        <v>796</v>
      </c>
      <c r="C3208" s="830" t="s">
        <v>927</v>
      </c>
      <c r="D3208" s="831" t="s">
        <v>796</v>
      </c>
      <c r="E3208" s="832" t="s">
        <v>795</v>
      </c>
      <c r="F3208" s="681">
        <v>3</v>
      </c>
      <c r="G3208" s="682" t="s">
        <v>403</v>
      </c>
      <c r="H3208" s="682">
        <v>96</v>
      </c>
      <c r="I3208" s="682" t="s">
        <v>403</v>
      </c>
      <c r="J3208" s="682"/>
      <c r="K3208" s="682"/>
      <c r="L3208" s="683">
        <v>1890</v>
      </c>
      <c r="M3208" s="684" t="s">
        <v>1579</v>
      </c>
      <c r="N3208" s="758">
        <v>2</v>
      </c>
      <c r="O3208" s="991">
        <v>2</v>
      </c>
      <c r="P3208" s="991">
        <f t="shared" si="310"/>
        <v>0</v>
      </c>
      <c r="Q3208" s="759"/>
      <c r="R3208" s="873">
        <v>9359</v>
      </c>
      <c r="S3208" s="760">
        <f t="shared" si="311"/>
        <v>18718</v>
      </c>
      <c r="T3208" s="833"/>
      <c r="U3208" s="960"/>
      <c r="W3208" s="686"/>
    </row>
    <row r="3209" spans="1:23" ht="21" customHeight="1">
      <c r="A3209" s="686" t="s">
        <v>1363</v>
      </c>
      <c r="B3209" s="686" t="s">
        <v>814</v>
      </c>
      <c r="C3209" s="830"/>
      <c r="D3209" s="831" t="s">
        <v>814</v>
      </c>
      <c r="E3209" s="832" t="s">
        <v>814</v>
      </c>
      <c r="F3209" s="681" t="s">
        <v>1184</v>
      </c>
      <c r="G3209" s="682" t="s">
        <v>227</v>
      </c>
      <c r="H3209" s="682">
        <v>38</v>
      </c>
      <c r="I3209" s="682" t="s">
        <v>227</v>
      </c>
      <c r="J3209" s="682"/>
      <c r="K3209" s="682"/>
      <c r="L3209" s="683">
        <v>280</v>
      </c>
      <c r="M3209" s="684"/>
      <c r="N3209" s="758">
        <v>6</v>
      </c>
      <c r="O3209" s="991">
        <v>6</v>
      </c>
      <c r="P3209" s="991">
        <f t="shared" si="310"/>
        <v>0</v>
      </c>
      <c r="Q3209" s="759">
        <f>L3209/1000*N3209*T3209</f>
        <v>3.0072000000000005</v>
      </c>
      <c r="R3209" s="873">
        <v>1020</v>
      </c>
      <c r="S3209" s="760">
        <f>Q3209*R3209</f>
        <v>3067.3440000000005</v>
      </c>
      <c r="T3209" s="834">
        <v>1.79</v>
      </c>
      <c r="U3209" s="960"/>
      <c r="W3209" s="686"/>
    </row>
    <row r="3210" spans="1:23" ht="21" customHeight="1">
      <c r="A3210" s="686" t="s">
        <v>1363</v>
      </c>
      <c r="B3210" s="686" t="s">
        <v>814</v>
      </c>
      <c r="C3210" s="830"/>
      <c r="D3210" s="831" t="s">
        <v>814</v>
      </c>
      <c r="E3210" s="832" t="s">
        <v>814</v>
      </c>
      <c r="F3210" s="681" t="s">
        <v>1184</v>
      </c>
      <c r="G3210" s="682" t="s">
        <v>227</v>
      </c>
      <c r="H3210" s="682">
        <v>100</v>
      </c>
      <c r="I3210" s="682" t="s">
        <v>227</v>
      </c>
      <c r="J3210" s="682"/>
      <c r="K3210" s="682"/>
      <c r="L3210" s="683">
        <v>280</v>
      </c>
      <c r="M3210" s="684"/>
      <c r="N3210" s="758">
        <v>2</v>
      </c>
      <c r="O3210" s="991">
        <v>2</v>
      </c>
      <c r="P3210" s="991">
        <f t="shared" si="310"/>
        <v>0</v>
      </c>
      <c r="Q3210" s="759">
        <f>L3210/1000*N3210*T3210</f>
        <v>2.6376000000000004</v>
      </c>
      <c r="R3210" s="873">
        <v>1020</v>
      </c>
      <c r="S3210" s="760">
        <f>Q3210*R3210</f>
        <v>2690.3520000000003</v>
      </c>
      <c r="T3210" s="834">
        <v>4.71</v>
      </c>
      <c r="U3210" s="960"/>
      <c r="W3210" s="686"/>
    </row>
    <row r="3211" spans="1:23" ht="21" customHeight="1">
      <c r="A3211" s="686" t="s">
        <v>1329</v>
      </c>
      <c r="B3211" s="686" t="s">
        <v>796</v>
      </c>
      <c r="C3211" s="830"/>
      <c r="D3211" s="831" t="s">
        <v>796</v>
      </c>
      <c r="E3211" s="832" t="s">
        <v>795</v>
      </c>
      <c r="F3211" s="681">
        <v>3</v>
      </c>
      <c r="G3211" s="682" t="s">
        <v>403</v>
      </c>
      <c r="H3211" s="682">
        <v>46</v>
      </c>
      <c r="I3211" s="682" t="s">
        <v>403</v>
      </c>
      <c r="J3211" s="682"/>
      <c r="K3211" s="682"/>
      <c r="L3211" s="683">
        <v>1890</v>
      </c>
      <c r="M3211" s="684" t="s">
        <v>1579</v>
      </c>
      <c r="N3211" s="758">
        <v>2</v>
      </c>
      <c r="O3211" s="991">
        <v>2</v>
      </c>
      <c r="P3211" s="991">
        <f t="shared" si="310"/>
        <v>0</v>
      </c>
      <c r="Q3211" s="759"/>
      <c r="R3211" s="873">
        <v>4485</v>
      </c>
      <c r="S3211" s="760">
        <f>N3211*R3211</f>
        <v>8970</v>
      </c>
      <c r="T3211" s="834"/>
      <c r="U3211" s="960"/>
      <c r="W3211" s="686"/>
    </row>
    <row r="3212" spans="1:23" ht="21" customHeight="1">
      <c r="B3212" s="686" t="s">
        <v>796</v>
      </c>
      <c r="C3212" s="830"/>
      <c r="D3212" s="831" t="s">
        <v>796</v>
      </c>
      <c r="E3212" s="832" t="s">
        <v>795</v>
      </c>
      <c r="F3212" s="681">
        <v>6</v>
      </c>
      <c r="G3212" s="682" t="s">
        <v>403</v>
      </c>
      <c r="H3212" s="682">
        <v>48</v>
      </c>
      <c r="I3212" s="682" t="s">
        <v>403</v>
      </c>
      <c r="J3212" s="682"/>
      <c r="K3212" s="682"/>
      <c r="L3212" s="683">
        <v>1890</v>
      </c>
      <c r="M3212" s="684" t="s">
        <v>1579</v>
      </c>
      <c r="N3212" s="758">
        <v>2</v>
      </c>
      <c r="O3212" s="991">
        <v>2</v>
      </c>
      <c r="P3212" s="991">
        <f t="shared" si="310"/>
        <v>0</v>
      </c>
      <c r="Q3212" s="759"/>
      <c r="R3212" s="873">
        <v>9359</v>
      </c>
      <c r="S3212" s="760">
        <f>N3212*R3212</f>
        <v>18718</v>
      </c>
      <c r="T3212" s="834"/>
      <c r="U3212" s="960"/>
      <c r="W3212" s="686"/>
    </row>
    <row r="3213" spans="1:23" ht="21" customHeight="1">
      <c r="A3213" s="686" t="s">
        <v>1329</v>
      </c>
      <c r="B3213" s="686" t="s">
        <v>770</v>
      </c>
      <c r="C3213" s="830"/>
      <c r="D3213" s="831" t="s">
        <v>770</v>
      </c>
      <c r="E3213" s="832" t="s">
        <v>770</v>
      </c>
      <c r="F3213" s="681">
        <v>3</v>
      </c>
      <c r="G3213" s="682"/>
      <c r="H3213" s="682">
        <v>30</v>
      </c>
      <c r="I3213" s="682"/>
      <c r="J3213" s="682"/>
      <c r="K3213" s="682"/>
      <c r="L3213" s="683">
        <v>3549</v>
      </c>
      <c r="M3213" s="684"/>
      <c r="N3213" s="758">
        <v>3</v>
      </c>
      <c r="O3213" s="991">
        <v>3</v>
      </c>
      <c r="P3213" s="991">
        <f t="shared" si="310"/>
        <v>0</v>
      </c>
      <c r="Q3213" s="759">
        <f>L3213/1000*N3213*T3213</f>
        <v>14.479920000000002</v>
      </c>
      <c r="R3213" s="873">
        <v>1040</v>
      </c>
      <c r="S3213" s="760">
        <f>Q3213*R3213</f>
        <v>15059.116800000002</v>
      </c>
      <c r="T3213" s="834">
        <v>1.36</v>
      </c>
      <c r="U3213" s="960"/>
      <c r="W3213" s="686"/>
    </row>
    <row r="3214" spans="1:23" ht="21" customHeight="1">
      <c r="A3214" s="686" t="s">
        <v>1333</v>
      </c>
      <c r="B3214" s="686" t="s">
        <v>804</v>
      </c>
      <c r="C3214" s="830"/>
      <c r="D3214" s="831" t="s">
        <v>804</v>
      </c>
      <c r="E3214" s="832" t="s">
        <v>798</v>
      </c>
      <c r="F3214" s="681" t="s">
        <v>341</v>
      </c>
      <c r="G3214" s="682" t="s">
        <v>227</v>
      </c>
      <c r="H3214" s="682" t="s">
        <v>331</v>
      </c>
      <c r="I3214" s="682"/>
      <c r="J3214" s="682"/>
      <c r="K3214" s="682"/>
      <c r="L3214" s="683"/>
      <c r="M3214" s="684"/>
      <c r="N3214" s="758">
        <v>26</v>
      </c>
      <c r="O3214" s="991">
        <v>26</v>
      </c>
      <c r="P3214" s="991">
        <f t="shared" si="310"/>
        <v>0</v>
      </c>
      <c r="Q3214" s="762"/>
      <c r="R3214" s="873">
        <v>51</v>
      </c>
      <c r="S3214" s="760">
        <f>N3214*R3214</f>
        <v>1326</v>
      </c>
      <c r="T3214" s="833"/>
      <c r="U3214" s="960"/>
      <c r="W3214" s="686"/>
    </row>
    <row r="3215" spans="1:23" ht="21" customHeight="1">
      <c r="A3215" s="686" t="s">
        <v>1334</v>
      </c>
      <c r="B3215" s="686" t="s">
        <v>799</v>
      </c>
      <c r="C3215" s="830"/>
      <c r="D3215" s="831" t="s">
        <v>799</v>
      </c>
      <c r="E3215" s="832" t="s">
        <v>799</v>
      </c>
      <c r="F3215" s="681" t="s">
        <v>341</v>
      </c>
      <c r="G3215" s="682"/>
      <c r="H3215" s="682"/>
      <c r="I3215" s="682"/>
      <c r="J3215" s="682"/>
      <c r="K3215" s="682"/>
      <c r="L3215" s="683"/>
      <c r="M3215" s="684"/>
      <c r="N3215" s="758">
        <v>26</v>
      </c>
      <c r="O3215" s="991">
        <v>26</v>
      </c>
      <c r="P3215" s="991">
        <f t="shared" si="310"/>
        <v>0</v>
      </c>
      <c r="Q3215" s="762"/>
      <c r="R3215" s="873">
        <v>41.2</v>
      </c>
      <c r="S3215" s="760">
        <f>N3215*R3215</f>
        <v>1071.2</v>
      </c>
      <c r="T3215" s="833"/>
      <c r="U3215" s="960"/>
      <c r="W3215" s="686"/>
    </row>
    <row r="3216" spans="1:23" ht="21" customHeight="1">
      <c r="A3216" s="686" t="s">
        <v>1339</v>
      </c>
      <c r="B3216" s="686" t="s">
        <v>1616</v>
      </c>
      <c r="C3216" s="830"/>
      <c r="D3216" s="831" t="s">
        <v>800</v>
      </c>
      <c r="E3216" s="832" t="s">
        <v>800</v>
      </c>
      <c r="F3216" s="681" t="s">
        <v>341</v>
      </c>
      <c r="G3216" s="682"/>
      <c r="H3216" s="682"/>
      <c r="I3216" s="682"/>
      <c r="J3216" s="682"/>
      <c r="K3216" s="682"/>
      <c r="L3216" s="683"/>
      <c r="M3216" s="684"/>
      <c r="N3216" s="758">
        <v>26</v>
      </c>
      <c r="O3216" s="991">
        <v>26</v>
      </c>
      <c r="P3216" s="991">
        <f t="shared" si="310"/>
        <v>0</v>
      </c>
      <c r="Q3216" s="762"/>
      <c r="R3216" s="873">
        <v>5.8</v>
      </c>
      <c r="S3216" s="760">
        <f>N3216*R3216</f>
        <v>150.79999999999998</v>
      </c>
      <c r="T3216" s="833"/>
      <c r="U3216" s="960"/>
      <c r="W3216" s="686"/>
    </row>
    <row r="3217" spans="1:23" ht="21" customHeight="1">
      <c r="A3217" s="686" t="s">
        <v>1335</v>
      </c>
      <c r="B3217" s="686" t="s">
        <v>801</v>
      </c>
      <c r="C3217" s="830"/>
      <c r="D3217" s="831" t="s">
        <v>801</v>
      </c>
      <c r="E3217" s="832" t="s">
        <v>801</v>
      </c>
      <c r="F3217" s="681" t="s">
        <v>341</v>
      </c>
      <c r="G3217" s="682"/>
      <c r="H3217" s="682"/>
      <c r="I3217" s="682"/>
      <c r="J3217" s="682"/>
      <c r="K3217" s="682"/>
      <c r="L3217" s="683"/>
      <c r="M3217" s="684"/>
      <c r="N3217" s="758">
        <v>52</v>
      </c>
      <c r="O3217" s="991">
        <v>52</v>
      </c>
      <c r="P3217" s="991">
        <f t="shared" si="310"/>
        <v>0</v>
      </c>
      <c r="Q3217" s="762"/>
      <c r="R3217" s="873">
        <v>7.4</v>
      </c>
      <c r="S3217" s="760">
        <f>N3217*R3217</f>
        <v>384.8</v>
      </c>
      <c r="T3217" s="833"/>
      <c r="U3217" s="960"/>
      <c r="W3217" s="686"/>
    </row>
    <row r="3218" spans="1:23" ht="21" customHeight="1">
      <c r="A3218" s="686" t="s">
        <v>1349</v>
      </c>
      <c r="B3218" s="686" t="s">
        <v>796</v>
      </c>
      <c r="C3218" s="830" t="s">
        <v>928</v>
      </c>
      <c r="D3218" s="831" t="s">
        <v>796</v>
      </c>
      <c r="E3218" s="832" t="s">
        <v>795</v>
      </c>
      <c r="F3218" s="681">
        <v>3</v>
      </c>
      <c r="G3218" s="682" t="s">
        <v>403</v>
      </c>
      <c r="H3218" s="682">
        <v>96</v>
      </c>
      <c r="I3218" s="682" t="s">
        <v>403</v>
      </c>
      <c r="J3218" s="682"/>
      <c r="K3218" s="682"/>
      <c r="L3218" s="683">
        <v>3320</v>
      </c>
      <c r="M3218" s="684" t="s">
        <v>1579</v>
      </c>
      <c r="N3218" s="758">
        <v>2</v>
      </c>
      <c r="O3218" s="991">
        <v>2</v>
      </c>
      <c r="P3218" s="991">
        <f t="shared" si="310"/>
        <v>0</v>
      </c>
      <c r="Q3218" s="759"/>
      <c r="R3218" s="873">
        <v>16441</v>
      </c>
      <c r="S3218" s="760">
        <f>N3218*R3218</f>
        <v>32882</v>
      </c>
      <c r="T3218" s="833"/>
      <c r="U3218" s="960"/>
      <c r="W3218" s="686"/>
    </row>
    <row r="3219" spans="1:23" ht="21" customHeight="1">
      <c r="A3219" s="686" t="s">
        <v>1363</v>
      </c>
      <c r="B3219" s="686" t="s">
        <v>814</v>
      </c>
      <c r="C3219" s="830"/>
      <c r="D3219" s="831" t="s">
        <v>814</v>
      </c>
      <c r="E3219" s="832" t="s">
        <v>814</v>
      </c>
      <c r="F3219" s="681" t="s">
        <v>1184</v>
      </c>
      <c r="G3219" s="682" t="s">
        <v>227</v>
      </c>
      <c r="H3219" s="682">
        <v>38</v>
      </c>
      <c r="I3219" s="682" t="s">
        <v>227</v>
      </c>
      <c r="J3219" s="682"/>
      <c r="K3219" s="682"/>
      <c r="L3219" s="683">
        <v>280</v>
      </c>
      <c r="M3219" s="684"/>
      <c r="N3219" s="758">
        <v>4</v>
      </c>
      <c r="O3219" s="991">
        <v>4</v>
      </c>
      <c r="P3219" s="991">
        <f t="shared" si="310"/>
        <v>0</v>
      </c>
      <c r="Q3219" s="759">
        <f>L3219/1000*N3219*T3219</f>
        <v>2.0048000000000004</v>
      </c>
      <c r="R3219" s="873">
        <v>1020</v>
      </c>
      <c r="S3219" s="760">
        <f>Q3219*R3219</f>
        <v>2044.8960000000004</v>
      </c>
      <c r="T3219" s="834">
        <v>1.79</v>
      </c>
      <c r="U3219" s="960"/>
      <c r="W3219" s="686"/>
    </row>
    <row r="3220" spans="1:23" ht="21" customHeight="1">
      <c r="B3220" s="686" t="s">
        <v>796</v>
      </c>
      <c r="C3220" s="830"/>
      <c r="D3220" s="831" t="s">
        <v>796</v>
      </c>
      <c r="E3220" s="832" t="s">
        <v>795</v>
      </c>
      <c r="F3220" s="681">
        <v>3</v>
      </c>
      <c r="G3220" s="682" t="s">
        <v>403</v>
      </c>
      <c r="H3220" s="682">
        <v>46</v>
      </c>
      <c r="I3220" s="682" t="s">
        <v>403</v>
      </c>
      <c r="J3220" s="682"/>
      <c r="K3220" s="682"/>
      <c r="L3220" s="683">
        <v>3320</v>
      </c>
      <c r="M3220" s="684" t="s">
        <v>1579</v>
      </c>
      <c r="N3220" s="758">
        <v>2</v>
      </c>
      <c r="O3220" s="991">
        <v>2</v>
      </c>
      <c r="P3220" s="991">
        <f t="shared" si="310"/>
        <v>0</v>
      </c>
      <c r="Q3220" s="759"/>
      <c r="R3220" s="873">
        <v>7878</v>
      </c>
      <c r="S3220" s="760">
        <f>N3220*R3220</f>
        <v>15756</v>
      </c>
      <c r="T3220" s="834"/>
      <c r="U3220" s="960"/>
      <c r="W3220" s="686"/>
    </row>
    <row r="3221" spans="1:23" ht="21" customHeight="1">
      <c r="B3221" s="686" t="s">
        <v>796</v>
      </c>
      <c r="C3221" s="830"/>
      <c r="D3221" s="831" t="s">
        <v>796</v>
      </c>
      <c r="E3221" s="832" t="s">
        <v>795</v>
      </c>
      <c r="F3221" s="681">
        <v>6</v>
      </c>
      <c r="G3221" s="682" t="s">
        <v>403</v>
      </c>
      <c r="H3221" s="682">
        <v>48</v>
      </c>
      <c r="I3221" s="682" t="s">
        <v>403</v>
      </c>
      <c r="J3221" s="682"/>
      <c r="K3221" s="682"/>
      <c r="L3221" s="683">
        <v>3320</v>
      </c>
      <c r="M3221" s="684" t="s">
        <v>1579</v>
      </c>
      <c r="N3221" s="758">
        <v>2</v>
      </c>
      <c r="O3221" s="991">
        <v>2</v>
      </c>
      <c r="P3221" s="991">
        <f t="shared" si="310"/>
        <v>0</v>
      </c>
      <c r="Q3221" s="759"/>
      <c r="R3221" s="873">
        <v>16441</v>
      </c>
      <c r="S3221" s="760">
        <f>N3221*R3221</f>
        <v>32882</v>
      </c>
      <c r="T3221" s="834"/>
      <c r="U3221" s="960"/>
      <c r="W3221" s="686"/>
    </row>
    <row r="3222" spans="1:23" ht="21" customHeight="1">
      <c r="A3222" s="686" t="s">
        <v>1329</v>
      </c>
      <c r="B3222" s="686" t="s">
        <v>770</v>
      </c>
      <c r="C3222" s="830"/>
      <c r="D3222" s="831" t="s">
        <v>770</v>
      </c>
      <c r="E3222" s="832" t="s">
        <v>770</v>
      </c>
      <c r="F3222" s="681">
        <v>3</v>
      </c>
      <c r="G3222" s="682"/>
      <c r="H3222" s="682">
        <v>30</v>
      </c>
      <c r="I3222" s="682"/>
      <c r="J3222" s="682"/>
      <c r="K3222" s="682"/>
      <c r="L3222" s="683">
        <v>3320</v>
      </c>
      <c r="M3222" s="684"/>
      <c r="N3222" s="758">
        <v>3</v>
      </c>
      <c r="O3222" s="991">
        <v>3</v>
      </c>
      <c r="P3222" s="991">
        <f t="shared" si="310"/>
        <v>0</v>
      </c>
      <c r="Q3222" s="759">
        <f>L3222/1000*N3222*T3222</f>
        <v>13.5456</v>
      </c>
      <c r="R3222" s="873">
        <v>1040</v>
      </c>
      <c r="S3222" s="760">
        <f>Q3222*R3222</f>
        <v>14087.424000000001</v>
      </c>
      <c r="T3222" s="834">
        <v>1.36</v>
      </c>
      <c r="U3222" s="960"/>
      <c r="W3222" s="686"/>
    </row>
    <row r="3223" spans="1:23" ht="21" customHeight="1">
      <c r="A3223" s="686" t="s">
        <v>1333</v>
      </c>
      <c r="B3223" s="686" t="s">
        <v>804</v>
      </c>
      <c r="C3223" s="830"/>
      <c r="D3223" s="831" t="s">
        <v>804</v>
      </c>
      <c r="E3223" s="832" t="s">
        <v>798</v>
      </c>
      <c r="F3223" s="681" t="s">
        <v>341</v>
      </c>
      <c r="G3223" s="682" t="s">
        <v>227</v>
      </c>
      <c r="H3223" s="682" t="s">
        <v>331</v>
      </c>
      <c r="I3223" s="682"/>
      <c r="J3223" s="682"/>
      <c r="K3223" s="682"/>
      <c r="L3223" s="683"/>
      <c r="M3223" s="684"/>
      <c r="N3223" s="758">
        <v>21</v>
      </c>
      <c r="O3223" s="991">
        <v>21</v>
      </c>
      <c r="P3223" s="991">
        <f t="shared" si="310"/>
        <v>0</v>
      </c>
      <c r="Q3223" s="762"/>
      <c r="R3223" s="873">
        <v>51</v>
      </c>
      <c r="S3223" s="760">
        <f t="shared" ref="S3223:S3235" si="312">N3223*R3223</f>
        <v>1071</v>
      </c>
      <c r="T3223" s="833"/>
      <c r="U3223" s="960"/>
      <c r="W3223" s="686"/>
    </row>
    <row r="3224" spans="1:23" ht="21" customHeight="1">
      <c r="A3224" s="686" t="s">
        <v>1334</v>
      </c>
      <c r="B3224" s="686" t="s">
        <v>799</v>
      </c>
      <c r="C3224" s="830"/>
      <c r="D3224" s="831" t="s">
        <v>799</v>
      </c>
      <c r="E3224" s="832" t="s">
        <v>799</v>
      </c>
      <c r="F3224" s="681" t="s">
        <v>341</v>
      </c>
      <c r="G3224" s="682"/>
      <c r="H3224" s="682"/>
      <c r="I3224" s="682"/>
      <c r="J3224" s="682"/>
      <c r="K3224" s="682"/>
      <c r="L3224" s="683"/>
      <c r="M3224" s="684"/>
      <c r="N3224" s="758">
        <v>21</v>
      </c>
      <c r="O3224" s="991">
        <v>21</v>
      </c>
      <c r="P3224" s="991">
        <f t="shared" si="310"/>
        <v>0</v>
      </c>
      <c r="Q3224" s="762"/>
      <c r="R3224" s="873">
        <v>41.2</v>
      </c>
      <c r="S3224" s="760">
        <f t="shared" si="312"/>
        <v>865.2</v>
      </c>
      <c r="T3224" s="833"/>
      <c r="U3224" s="960"/>
      <c r="W3224" s="686"/>
    </row>
    <row r="3225" spans="1:23" ht="21" customHeight="1">
      <c r="A3225" s="686" t="s">
        <v>1339</v>
      </c>
      <c r="B3225" s="686" t="s">
        <v>1616</v>
      </c>
      <c r="C3225" s="830"/>
      <c r="D3225" s="831" t="s">
        <v>800</v>
      </c>
      <c r="E3225" s="832" t="s">
        <v>800</v>
      </c>
      <c r="F3225" s="681" t="s">
        <v>341</v>
      </c>
      <c r="G3225" s="682"/>
      <c r="H3225" s="682"/>
      <c r="I3225" s="682"/>
      <c r="J3225" s="682"/>
      <c r="K3225" s="682"/>
      <c r="L3225" s="683"/>
      <c r="M3225" s="684"/>
      <c r="N3225" s="758">
        <v>21</v>
      </c>
      <c r="O3225" s="991">
        <v>21</v>
      </c>
      <c r="P3225" s="991">
        <f t="shared" si="310"/>
        <v>0</v>
      </c>
      <c r="Q3225" s="762"/>
      <c r="R3225" s="873">
        <v>5.8</v>
      </c>
      <c r="S3225" s="760">
        <f t="shared" si="312"/>
        <v>121.8</v>
      </c>
      <c r="T3225" s="833"/>
      <c r="U3225" s="960"/>
      <c r="W3225" s="686"/>
    </row>
    <row r="3226" spans="1:23" ht="21" customHeight="1">
      <c r="A3226" s="686" t="s">
        <v>1335</v>
      </c>
      <c r="B3226" s="686" t="s">
        <v>801</v>
      </c>
      <c r="C3226" s="830"/>
      <c r="D3226" s="831" t="s">
        <v>801</v>
      </c>
      <c r="E3226" s="832" t="s">
        <v>801</v>
      </c>
      <c r="F3226" s="681" t="s">
        <v>341</v>
      </c>
      <c r="G3226" s="682"/>
      <c r="H3226" s="682"/>
      <c r="I3226" s="682"/>
      <c r="J3226" s="682"/>
      <c r="K3226" s="682"/>
      <c r="L3226" s="683"/>
      <c r="M3226" s="684"/>
      <c r="N3226" s="758">
        <v>42</v>
      </c>
      <c r="O3226" s="991">
        <v>42</v>
      </c>
      <c r="P3226" s="991">
        <f t="shared" si="310"/>
        <v>0</v>
      </c>
      <c r="Q3226" s="762"/>
      <c r="R3226" s="873">
        <v>7.4</v>
      </c>
      <c r="S3226" s="760">
        <f t="shared" si="312"/>
        <v>310.8</v>
      </c>
      <c r="T3226" s="833"/>
      <c r="U3226" s="960"/>
      <c r="W3226" s="686"/>
    </row>
    <row r="3227" spans="1:23" ht="21" customHeight="1">
      <c r="B3227" s="686" t="s">
        <v>796</v>
      </c>
      <c r="C3227" s="830"/>
      <c r="D3227" s="831" t="s">
        <v>796</v>
      </c>
      <c r="E3227" s="832" t="s">
        <v>795</v>
      </c>
      <c r="F3227" s="681">
        <v>3</v>
      </c>
      <c r="G3227" s="682" t="s">
        <v>403</v>
      </c>
      <c r="H3227" s="682">
        <v>96</v>
      </c>
      <c r="I3227" s="682" t="s">
        <v>403</v>
      </c>
      <c r="J3227" s="682"/>
      <c r="K3227" s="682"/>
      <c r="L3227" s="683">
        <v>1187</v>
      </c>
      <c r="M3227" s="684" t="s">
        <v>1579</v>
      </c>
      <c r="N3227" s="758">
        <v>2</v>
      </c>
      <c r="O3227" s="991">
        <v>2</v>
      </c>
      <c r="P3227" s="991">
        <f t="shared" si="310"/>
        <v>0</v>
      </c>
      <c r="Q3227" s="762"/>
      <c r="R3227" s="873">
        <v>5878</v>
      </c>
      <c r="S3227" s="760">
        <f t="shared" si="312"/>
        <v>11756</v>
      </c>
      <c r="T3227" s="833"/>
      <c r="U3227" s="960"/>
      <c r="W3227" s="686"/>
    </row>
    <row r="3228" spans="1:23" ht="21" customHeight="1">
      <c r="B3228" s="686" t="s">
        <v>796</v>
      </c>
      <c r="C3228" s="830"/>
      <c r="D3228" s="831" t="s">
        <v>796</v>
      </c>
      <c r="E3228" s="832" t="s">
        <v>795</v>
      </c>
      <c r="F3228" s="681">
        <v>3</v>
      </c>
      <c r="G3228" s="682" t="s">
        <v>403</v>
      </c>
      <c r="H3228" s="682">
        <v>46</v>
      </c>
      <c r="I3228" s="682" t="s">
        <v>403</v>
      </c>
      <c r="J3228" s="682"/>
      <c r="K3228" s="682"/>
      <c r="L3228" s="683">
        <v>1187</v>
      </c>
      <c r="M3228" s="684" t="s">
        <v>1579</v>
      </c>
      <c r="N3228" s="758">
        <v>2</v>
      </c>
      <c r="O3228" s="991">
        <v>2</v>
      </c>
      <c r="P3228" s="991">
        <f t="shared" si="310"/>
        <v>0</v>
      </c>
      <c r="Q3228" s="762"/>
      <c r="R3228" s="873">
        <v>2817</v>
      </c>
      <c r="S3228" s="760">
        <f t="shared" si="312"/>
        <v>5634</v>
      </c>
      <c r="T3228" s="833"/>
      <c r="U3228" s="960"/>
      <c r="W3228" s="686"/>
    </row>
    <row r="3229" spans="1:23" ht="21" customHeight="1">
      <c r="B3229" s="686" t="s">
        <v>796</v>
      </c>
      <c r="C3229" s="830"/>
      <c r="D3229" s="831" t="s">
        <v>796</v>
      </c>
      <c r="E3229" s="832" t="s">
        <v>795</v>
      </c>
      <c r="F3229" s="681">
        <v>6</v>
      </c>
      <c r="G3229" s="682" t="s">
        <v>403</v>
      </c>
      <c r="H3229" s="682">
        <v>48</v>
      </c>
      <c r="I3229" s="682" t="s">
        <v>403</v>
      </c>
      <c r="J3229" s="682"/>
      <c r="K3229" s="682"/>
      <c r="L3229" s="683">
        <v>1187</v>
      </c>
      <c r="M3229" s="684" t="s">
        <v>1579</v>
      </c>
      <c r="N3229" s="758">
        <v>2</v>
      </c>
      <c r="O3229" s="991">
        <v>2</v>
      </c>
      <c r="P3229" s="991">
        <f t="shared" si="310"/>
        <v>0</v>
      </c>
      <c r="Q3229" s="762"/>
      <c r="R3229" s="873">
        <v>5878</v>
      </c>
      <c r="S3229" s="760">
        <f t="shared" si="312"/>
        <v>11756</v>
      </c>
      <c r="T3229" s="833"/>
      <c r="U3229" s="960"/>
      <c r="W3229" s="686"/>
    </row>
    <row r="3230" spans="1:23" ht="21" customHeight="1">
      <c r="B3230" s="686" t="s">
        <v>770</v>
      </c>
      <c r="C3230" s="830"/>
      <c r="D3230" s="831" t="s">
        <v>770</v>
      </c>
      <c r="E3230" s="832" t="s">
        <v>770</v>
      </c>
      <c r="F3230" s="681">
        <v>3</v>
      </c>
      <c r="G3230" s="682"/>
      <c r="H3230" s="682">
        <v>30</v>
      </c>
      <c r="I3230" s="682"/>
      <c r="J3230" s="682"/>
      <c r="K3230" s="682"/>
      <c r="L3230" s="683">
        <v>1198</v>
      </c>
      <c r="M3230" s="684"/>
      <c r="N3230" s="758">
        <v>3</v>
      </c>
      <c r="O3230" s="991">
        <v>3</v>
      </c>
      <c r="P3230" s="991">
        <f t="shared" si="310"/>
        <v>0</v>
      </c>
      <c r="Q3230" s="762"/>
      <c r="R3230" s="873">
        <v>1678</v>
      </c>
      <c r="S3230" s="760">
        <f t="shared" si="312"/>
        <v>5034</v>
      </c>
      <c r="T3230" s="833"/>
      <c r="U3230" s="960"/>
      <c r="W3230" s="686"/>
    </row>
    <row r="3231" spans="1:23" ht="21" customHeight="1">
      <c r="A3231" s="686" t="s">
        <v>1333</v>
      </c>
      <c r="B3231" s="686" t="s">
        <v>804</v>
      </c>
      <c r="C3231" s="830"/>
      <c r="D3231" s="831" t="s">
        <v>804</v>
      </c>
      <c r="E3231" s="832" t="s">
        <v>798</v>
      </c>
      <c r="F3231" s="681" t="s">
        <v>341</v>
      </c>
      <c r="G3231" s="682" t="s">
        <v>227</v>
      </c>
      <c r="H3231" s="682" t="s">
        <v>331</v>
      </c>
      <c r="I3231" s="682"/>
      <c r="J3231" s="682"/>
      <c r="K3231" s="682"/>
      <c r="L3231" s="683"/>
      <c r="M3231" s="684"/>
      <c r="N3231" s="758">
        <v>22</v>
      </c>
      <c r="O3231" s="991">
        <v>22</v>
      </c>
      <c r="P3231" s="991">
        <f t="shared" si="310"/>
        <v>0</v>
      </c>
      <c r="Q3231" s="762"/>
      <c r="R3231" s="873">
        <v>51</v>
      </c>
      <c r="S3231" s="760">
        <f t="shared" si="312"/>
        <v>1122</v>
      </c>
      <c r="T3231" s="833"/>
      <c r="U3231" s="960"/>
      <c r="W3231" s="686"/>
    </row>
    <row r="3232" spans="1:23" ht="21" customHeight="1">
      <c r="A3232" s="686" t="s">
        <v>1334</v>
      </c>
      <c r="B3232" s="686" t="s">
        <v>799</v>
      </c>
      <c r="C3232" s="830"/>
      <c r="D3232" s="831" t="s">
        <v>799</v>
      </c>
      <c r="E3232" s="832" t="s">
        <v>799</v>
      </c>
      <c r="F3232" s="681" t="s">
        <v>341</v>
      </c>
      <c r="G3232" s="682"/>
      <c r="H3232" s="682"/>
      <c r="I3232" s="682"/>
      <c r="J3232" s="682"/>
      <c r="K3232" s="682"/>
      <c r="L3232" s="683"/>
      <c r="M3232" s="684"/>
      <c r="N3232" s="758">
        <v>22</v>
      </c>
      <c r="O3232" s="991">
        <v>22</v>
      </c>
      <c r="P3232" s="991">
        <f t="shared" si="310"/>
        <v>0</v>
      </c>
      <c r="Q3232" s="762"/>
      <c r="R3232" s="873">
        <v>41.2</v>
      </c>
      <c r="S3232" s="760">
        <f t="shared" si="312"/>
        <v>906.40000000000009</v>
      </c>
      <c r="T3232" s="833"/>
      <c r="U3232" s="960"/>
      <c r="W3232" s="686"/>
    </row>
    <row r="3233" spans="1:23" ht="21" customHeight="1">
      <c r="A3233" s="686" t="s">
        <v>1339</v>
      </c>
      <c r="B3233" s="686" t="s">
        <v>1616</v>
      </c>
      <c r="C3233" s="830"/>
      <c r="D3233" s="831" t="s">
        <v>800</v>
      </c>
      <c r="E3233" s="832" t="s">
        <v>800</v>
      </c>
      <c r="F3233" s="681" t="s">
        <v>341</v>
      </c>
      <c r="G3233" s="682"/>
      <c r="H3233" s="682"/>
      <c r="I3233" s="682"/>
      <c r="J3233" s="682"/>
      <c r="K3233" s="682"/>
      <c r="L3233" s="683"/>
      <c r="M3233" s="684"/>
      <c r="N3233" s="758">
        <v>22</v>
      </c>
      <c r="O3233" s="991">
        <v>22</v>
      </c>
      <c r="P3233" s="991">
        <f t="shared" si="310"/>
        <v>0</v>
      </c>
      <c r="Q3233" s="762"/>
      <c r="R3233" s="873">
        <v>5.8</v>
      </c>
      <c r="S3233" s="760">
        <f t="shared" si="312"/>
        <v>127.6</v>
      </c>
      <c r="T3233" s="833"/>
      <c r="U3233" s="960"/>
      <c r="W3233" s="686"/>
    </row>
    <row r="3234" spans="1:23" ht="21" customHeight="1">
      <c r="A3234" s="686" t="s">
        <v>1335</v>
      </c>
      <c r="B3234" s="686" t="s">
        <v>801</v>
      </c>
      <c r="C3234" s="830"/>
      <c r="D3234" s="831" t="s">
        <v>801</v>
      </c>
      <c r="E3234" s="832" t="s">
        <v>801</v>
      </c>
      <c r="F3234" s="681" t="s">
        <v>341</v>
      </c>
      <c r="G3234" s="682"/>
      <c r="H3234" s="682"/>
      <c r="I3234" s="682"/>
      <c r="J3234" s="682"/>
      <c r="K3234" s="682"/>
      <c r="L3234" s="683"/>
      <c r="M3234" s="684"/>
      <c r="N3234" s="758">
        <v>44</v>
      </c>
      <c r="O3234" s="991">
        <v>44</v>
      </c>
      <c r="P3234" s="991">
        <f t="shared" si="310"/>
        <v>0</v>
      </c>
      <c r="Q3234" s="762"/>
      <c r="R3234" s="873">
        <v>7.4</v>
      </c>
      <c r="S3234" s="760">
        <f t="shared" si="312"/>
        <v>325.60000000000002</v>
      </c>
      <c r="T3234" s="833"/>
      <c r="U3234" s="960"/>
      <c r="W3234" s="686"/>
    </row>
    <row r="3235" spans="1:23" ht="21" customHeight="1">
      <c r="B3235" s="686" t="s">
        <v>796</v>
      </c>
      <c r="C3235" s="830" t="s">
        <v>929</v>
      </c>
      <c r="D3235" s="831" t="s">
        <v>796</v>
      </c>
      <c r="E3235" s="832" t="s">
        <v>796</v>
      </c>
      <c r="F3235" s="681">
        <v>9</v>
      </c>
      <c r="G3235" s="682"/>
      <c r="H3235" s="682">
        <v>110</v>
      </c>
      <c r="I3235" s="682"/>
      <c r="J3235" s="682"/>
      <c r="K3235" s="682"/>
      <c r="L3235" s="683">
        <v>370</v>
      </c>
      <c r="M3235" s="684" t="s">
        <v>337</v>
      </c>
      <c r="N3235" s="758">
        <v>4</v>
      </c>
      <c r="O3235" s="991">
        <v>4</v>
      </c>
      <c r="P3235" s="991">
        <f t="shared" si="310"/>
        <v>0</v>
      </c>
      <c r="Q3235" s="759"/>
      <c r="R3235" s="873">
        <v>5912</v>
      </c>
      <c r="S3235" s="760">
        <f t="shared" si="312"/>
        <v>23648</v>
      </c>
      <c r="T3235" s="833"/>
      <c r="U3235" s="960"/>
      <c r="W3235" s="686"/>
    </row>
    <row r="3236" spans="1:23" ht="21" customHeight="1">
      <c r="A3236" s="686" t="s">
        <v>1318</v>
      </c>
      <c r="B3236" s="686" t="s">
        <v>797</v>
      </c>
      <c r="C3236" s="830"/>
      <c r="D3236" s="831" t="s">
        <v>797</v>
      </c>
      <c r="E3236" s="832" t="s">
        <v>797</v>
      </c>
      <c r="F3236" s="681">
        <v>60</v>
      </c>
      <c r="G3236" s="682"/>
      <c r="H3236" s="682"/>
      <c r="I3236" s="682"/>
      <c r="J3236" s="682"/>
      <c r="K3236" s="682"/>
      <c r="L3236" s="683">
        <v>110</v>
      </c>
      <c r="M3236" s="684"/>
      <c r="N3236" s="758">
        <v>8</v>
      </c>
      <c r="O3236" s="991">
        <v>8</v>
      </c>
      <c r="P3236" s="991">
        <f t="shared" si="310"/>
        <v>0</v>
      </c>
      <c r="Q3236" s="759">
        <f>3.14156295*(F3236/2)^2*L3236*0.00000785*N3236</f>
        <v>19.531725172739996</v>
      </c>
      <c r="R3236" s="873">
        <v>990</v>
      </c>
      <c r="S3236" s="760">
        <f>Q3236*R3236</f>
        <v>19336.407921012596</v>
      </c>
      <c r="T3236" s="833"/>
      <c r="U3236" s="960"/>
      <c r="W3236" s="686"/>
    </row>
    <row r="3237" spans="1:23" ht="21" customHeight="1">
      <c r="A3237" s="686" t="s">
        <v>1232</v>
      </c>
      <c r="B3237" s="686" t="s">
        <v>804</v>
      </c>
      <c r="C3237" s="830"/>
      <c r="D3237" s="831" t="s">
        <v>804</v>
      </c>
      <c r="E3237" s="832" t="s">
        <v>798</v>
      </c>
      <c r="F3237" s="681" t="s">
        <v>330</v>
      </c>
      <c r="G3237" s="682" t="s">
        <v>227</v>
      </c>
      <c r="H3237" s="682" t="s">
        <v>331</v>
      </c>
      <c r="I3237" s="682"/>
      <c r="J3237" s="682"/>
      <c r="K3237" s="682"/>
      <c r="L3237" s="683"/>
      <c r="M3237" s="684"/>
      <c r="N3237" s="758">
        <v>8</v>
      </c>
      <c r="O3237" s="991">
        <v>8</v>
      </c>
      <c r="P3237" s="991">
        <f t="shared" si="310"/>
        <v>0</v>
      </c>
      <c r="Q3237" s="762"/>
      <c r="R3237" s="873">
        <v>129.80000000000001</v>
      </c>
      <c r="S3237" s="760">
        <f>N3237*R3237</f>
        <v>1038.4000000000001</v>
      </c>
      <c r="T3237" s="833"/>
      <c r="U3237" s="960"/>
      <c r="W3237" s="686"/>
    </row>
    <row r="3238" spans="1:23" ht="21" customHeight="1">
      <c r="A3238" s="686" t="s">
        <v>1233</v>
      </c>
      <c r="B3238" s="686" t="s">
        <v>1616</v>
      </c>
      <c r="C3238" s="830"/>
      <c r="D3238" s="831" t="s">
        <v>800</v>
      </c>
      <c r="E3238" s="832" t="s">
        <v>800</v>
      </c>
      <c r="F3238" s="681" t="s">
        <v>330</v>
      </c>
      <c r="G3238" s="682"/>
      <c r="H3238" s="682"/>
      <c r="I3238" s="682"/>
      <c r="J3238" s="682"/>
      <c r="K3238" s="682"/>
      <c r="L3238" s="683"/>
      <c r="M3238" s="684"/>
      <c r="N3238" s="758">
        <v>8</v>
      </c>
      <c r="O3238" s="991">
        <v>8</v>
      </c>
      <c r="P3238" s="991">
        <f t="shared" si="310"/>
        <v>0</v>
      </c>
      <c r="Q3238" s="762"/>
      <c r="R3238" s="873">
        <v>14</v>
      </c>
      <c r="S3238" s="760">
        <f>N3238*R3238</f>
        <v>112</v>
      </c>
      <c r="T3238" s="833"/>
      <c r="U3238" s="960"/>
      <c r="W3238" s="686"/>
    </row>
    <row r="3239" spans="1:23" ht="21" customHeight="1">
      <c r="A3239" s="686" t="s">
        <v>1326</v>
      </c>
      <c r="B3239" s="686" t="s">
        <v>801</v>
      </c>
      <c r="C3239" s="830"/>
      <c r="D3239" s="831" t="s">
        <v>801</v>
      </c>
      <c r="E3239" s="832" t="s">
        <v>801</v>
      </c>
      <c r="F3239" s="681" t="s">
        <v>330</v>
      </c>
      <c r="G3239" s="682"/>
      <c r="H3239" s="682"/>
      <c r="I3239" s="682"/>
      <c r="J3239" s="682"/>
      <c r="K3239" s="682"/>
      <c r="L3239" s="683"/>
      <c r="M3239" s="684"/>
      <c r="N3239" s="758">
        <v>8</v>
      </c>
      <c r="O3239" s="991">
        <v>8</v>
      </c>
      <c r="P3239" s="991">
        <f t="shared" si="310"/>
        <v>0</v>
      </c>
      <c r="Q3239" s="762"/>
      <c r="R3239" s="873">
        <v>22.9</v>
      </c>
      <c r="S3239" s="760">
        <f>N3239*R3239</f>
        <v>183.2</v>
      </c>
      <c r="T3239" s="833"/>
      <c r="U3239" s="960"/>
      <c r="W3239" s="686"/>
    </row>
    <row r="3240" spans="1:23" ht="21" customHeight="1">
      <c r="A3240" s="686" t="s">
        <v>1221</v>
      </c>
      <c r="B3240" s="686" t="s">
        <v>796</v>
      </c>
      <c r="C3240" s="830" t="s">
        <v>930</v>
      </c>
      <c r="D3240" s="831" t="s">
        <v>796</v>
      </c>
      <c r="E3240" s="832" t="s">
        <v>796</v>
      </c>
      <c r="F3240" s="681">
        <v>6</v>
      </c>
      <c r="G3240" s="682"/>
      <c r="H3240" s="682">
        <v>340</v>
      </c>
      <c r="I3240" s="682"/>
      <c r="J3240" s="682"/>
      <c r="K3240" s="682"/>
      <c r="L3240" s="683">
        <v>265</v>
      </c>
      <c r="M3240" s="684" t="s">
        <v>1579</v>
      </c>
      <c r="N3240" s="758">
        <v>2</v>
      </c>
      <c r="O3240" s="991">
        <v>2</v>
      </c>
      <c r="P3240" s="991">
        <f t="shared" si="310"/>
        <v>0</v>
      </c>
      <c r="Q3240" s="759">
        <f>F3240*H3240*L3240*0.00000785*N3240</f>
        <v>8.4874200000000002</v>
      </c>
      <c r="R3240" s="873">
        <v>939</v>
      </c>
      <c r="S3240" s="760">
        <f>Q3240*R3240</f>
        <v>7969.6873800000003</v>
      </c>
      <c r="T3240" s="833"/>
      <c r="U3240" s="960"/>
      <c r="W3240" s="686"/>
    </row>
    <row r="3241" spans="1:23" ht="21" customHeight="1">
      <c r="A3241" s="686" t="s">
        <v>1336</v>
      </c>
      <c r="B3241" s="686" t="s">
        <v>874</v>
      </c>
      <c r="C3241" s="830"/>
      <c r="D3241" s="831" t="s">
        <v>874</v>
      </c>
      <c r="E3241" s="832" t="s">
        <v>816</v>
      </c>
      <c r="F3241" s="681" t="s">
        <v>330</v>
      </c>
      <c r="G3241" s="682" t="s">
        <v>227</v>
      </c>
      <c r="H3241" s="682"/>
      <c r="I3241" s="682"/>
      <c r="J3241" s="682"/>
      <c r="K3241" s="682"/>
      <c r="L3241" s="683">
        <v>100</v>
      </c>
      <c r="M3241" s="684"/>
      <c r="N3241" s="758">
        <v>3</v>
      </c>
      <c r="O3241" s="991">
        <v>3</v>
      </c>
      <c r="P3241" s="991">
        <f t="shared" si="310"/>
        <v>0</v>
      </c>
      <c r="Q3241" s="764">
        <f>L3241/1000*N3241</f>
        <v>0.30000000000000004</v>
      </c>
      <c r="R3241" s="873">
        <v>1785</v>
      </c>
      <c r="S3241" s="760">
        <f>Q3241*R3241</f>
        <v>535.50000000000011</v>
      </c>
      <c r="T3241" s="833"/>
      <c r="U3241" s="960"/>
      <c r="W3241" s="686"/>
    </row>
    <row r="3242" spans="1:23" ht="21" customHeight="1">
      <c r="A3242" s="686" t="s">
        <v>1328</v>
      </c>
      <c r="B3242" s="686" t="s">
        <v>799</v>
      </c>
      <c r="C3242" s="830"/>
      <c r="D3242" s="831" t="s">
        <v>799</v>
      </c>
      <c r="E3242" s="832" t="s">
        <v>799</v>
      </c>
      <c r="F3242" s="681" t="s">
        <v>330</v>
      </c>
      <c r="G3242" s="682"/>
      <c r="H3242" s="682"/>
      <c r="I3242" s="682"/>
      <c r="J3242" s="682"/>
      <c r="K3242" s="682"/>
      <c r="L3242" s="683"/>
      <c r="M3242" s="684"/>
      <c r="N3242" s="758">
        <f>N3241*3</f>
        <v>9</v>
      </c>
      <c r="O3242" s="991">
        <v>9</v>
      </c>
      <c r="P3242" s="991">
        <f t="shared" si="310"/>
        <v>0</v>
      </c>
      <c r="Q3242" s="762"/>
      <c r="R3242" s="873">
        <v>41.2</v>
      </c>
      <c r="S3242" s="760">
        <f>N3242*R3242</f>
        <v>370.8</v>
      </c>
      <c r="T3242" s="833"/>
      <c r="U3242" s="960"/>
      <c r="W3242" s="686"/>
    </row>
    <row r="3243" spans="1:23" ht="21" customHeight="1">
      <c r="A3243" s="686" t="s">
        <v>1233</v>
      </c>
      <c r="B3243" s="686" t="s">
        <v>1616</v>
      </c>
      <c r="C3243" s="830"/>
      <c r="D3243" s="831" t="s">
        <v>800</v>
      </c>
      <c r="E3243" s="832" t="s">
        <v>800</v>
      </c>
      <c r="F3243" s="681" t="s">
        <v>330</v>
      </c>
      <c r="G3243" s="682"/>
      <c r="H3243" s="682"/>
      <c r="I3243" s="682"/>
      <c r="J3243" s="682"/>
      <c r="K3243" s="682"/>
      <c r="L3243" s="683"/>
      <c r="M3243" s="684"/>
      <c r="N3243" s="758">
        <f>N3242</f>
        <v>9</v>
      </c>
      <c r="O3243" s="991">
        <v>9</v>
      </c>
      <c r="P3243" s="991">
        <f t="shared" si="310"/>
        <v>0</v>
      </c>
      <c r="Q3243" s="762"/>
      <c r="R3243" s="873">
        <v>14</v>
      </c>
      <c r="S3243" s="760">
        <f>N3243*R3243</f>
        <v>126</v>
      </c>
      <c r="T3243" s="833"/>
      <c r="U3243" s="960"/>
      <c r="W3243" s="686"/>
    </row>
    <row r="3244" spans="1:23" ht="21" customHeight="1">
      <c r="A3244" s="686" t="s">
        <v>1326</v>
      </c>
      <c r="B3244" s="686" t="s">
        <v>801</v>
      </c>
      <c r="C3244" s="830"/>
      <c r="D3244" s="831" t="s">
        <v>801</v>
      </c>
      <c r="E3244" s="832" t="s">
        <v>801</v>
      </c>
      <c r="F3244" s="681" t="s">
        <v>330</v>
      </c>
      <c r="G3244" s="682"/>
      <c r="H3244" s="682"/>
      <c r="I3244" s="682"/>
      <c r="J3244" s="682"/>
      <c r="K3244" s="682"/>
      <c r="L3244" s="683"/>
      <c r="M3244" s="684"/>
      <c r="N3244" s="758">
        <f>N3243*2</f>
        <v>18</v>
      </c>
      <c r="O3244" s="991">
        <v>18</v>
      </c>
      <c r="P3244" s="991">
        <f t="shared" si="310"/>
        <v>0</v>
      </c>
      <c r="Q3244" s="762"/>
      <c r="R3244" s="873">
        <v>22.9</v>
      </c>
      <c r="S3244" s="760">
        <f>N3244*R3244</f>
        <v>412.2</v>
      </c>
      <c r="T3244" s="833"/>
      <c r="U3244" s="960"/>
      <c r="W3244" s="686"/>
    </row>
    <row r="3245" spans="1:23" ht="21" customHeight="1">
      <c r="A3245" s="686" t="s">
        <v>1243</v>
      </c>
      <c r="B3245" s="686" t="s">
        <v>796</v>
      </c>
      <c r="C3245" s="830" t="s">
        <v>931</v>
      </c>
      <c r="D3245" s="831" t="s">
        <v>796</v>
      </c>
      <c r="E3245" s="832" t="s">
        <v>796</v>
      </c>
      <c r="F3245" s="681">
        <v>4.5</v>
      </c>
      <c r="G3245" s="682"/>
      <c r="H3245" s="682">
        <v>200</v>
      </c>
      <c r="I3245" s="682"/>
      <c r="J3245" s="682"/>
      <c r="K3245" s="682"/>
      <c r="L3245" s="683">
        <v>400</v>
      </c>
      <c r="M3245" s="684" t="s">
        <v>1579</v>
      </c>
      <c r="N3245" s="758">
        <v>2</v>
      </c>
      <c r="O3245" s="991">
        <v>2</v>
      </c>
      <c r="P3245" s="991">
        <f t="shared" si="310"/>
        <v>0</v>
      </c>
      <c r="Q3245" s="759">
        <f>F3245*H3245*L3245*0.00000785*N3245</f>
        <v>5.6519999999999992</v>
      </c>
      <c r="R3245" s="873">
        <v>939</v>
      </c>
      <c r="S3245" s="760">
        <f>Q3245*R3245</f>
        <v>5307.2279999999992</v>
      </c>
      <c r="T3245" s="833"/>
      <c r="U3245" s="960"/>
      <c r="W3245" s="686"/>
    </row>
    <row r="3246" spans="1:23" ht="21" customHeight="1">
      <c r="A3246" s="686" t="s">
        <v>1336</v>
      </c>
      <c r="B3246" s="686" t="s">
        <v>874</v>
      </c>
      <c r="C3246" s="830"/>
      <c r="D3246" s="831" t="s">
        <v>874</v>
      </c>
      <c r="E3246" s="832" t="s">
        <v>816</v>
      </c>
      <c r="F3246" s="681" t="s">
        <v>330</v>
      </c>
      <c r="G3246" s="682" t="s">
        <v>227</v>
      </c>
      <c r="H3246" s="682"/>
      <c r="I3246" s="682"/>
      <c r="J3246" s="682"/>
      <c r="K3246" s="682"/>
      <c r="L3246" s="683">
        <v>140</v>
      </c>
      <c r="M3246" s="684"/>
      <c r="N3246" s="758">
        <v>8</v>
      </c>
      <c r="O3246" s="991">
        <v>8</v>
      </c>
      <c r="P3246" s="991">
        <f t="shared" si="310"/>
        <v>0</v>
      </c>
      <c r="Q3246" s="764">
        <f>L3246/1000*N3246</f>
        <v>1.1200000000000001</v>
      </c>
      <c r="R3246" s="873">
        <v>1785</v>
      </c>
      <c r="S3246" s="760">
        <f>Q3246*R3246</f>
        <v>1999.2000000000003</v>
      </c>
      <c r="T3246" s="833"/>
      <c r="U3246" s="960"/>
      <c r="W3246" s="686"/>
    </row>
    <row r="3247" spans="1:23" ht="21" customHeight="1">
      <c r="A3247" s="686" t="s">
        <v>1328</v>
      </c>
      <c r="B3247" s="686" t="s">
        <v>799</v>
      </c>
      <c r="C3247" s="830"/>
      <c r="D3247" s="831" t="s">
        <v>799</v>
      </c>
      <c r="E3247" s="832" t="s">
        <v>799</v>
      </c>
      <c r="F3247" s="681" t="s">
        <v>330</v>
      </c>
      <c r="G3247" s="682"/>
      <c r="H3247" s="682"/>
      <c r="I3247" s="682"/>
      <c r="J3247" s="682"/>
      <c r="K3247" s="682"/>
      <c r="L3247" s="683"/>
      <c r="M3247" s="684"/>
      <c r="N3247" s="758">
        <v>24</v>
      </c>
      <c r="O3247" s="991">
        <v>24</v>
      </c>
      <c r="P3247" s="991">
        <f t="shared" si="310"/>
        <v>0</v>
      </c>
      <c r="Q3247" s="762"/>
      <c r="R3247" s="873">
        <v>41.2</v>
      </c>
      <c r="S3247" s="760">
        <f>N3247*R3247</f>
        <v>988.80000000000007</v>
      </c>
      <c r="T3247" s="833"/>
      <c r="U3247" s="960"/>
      <c r="W3247" s="686"/>
    </row>
    <row r="3248" spans="1:23" ht="21" customHeight="1">
      <c r="A3248" s="686" t="s">
        <v>1233</v>
      </c>
      <c r="B3248" s="686" t="s">
        <v>1616</v>
      </c>
      <c r="C3248" s="830"/>
      <c r="D3248" s="831" t="s">
        <v>800</v>
      </c>
      <c r="E3248" s="832" t="s">
        <v>800</v>
      </c>
      <c r="F3248" s="681" t="s">
        <v>330</v>
      </c>
      <c r="G3248" s="682"/>
      <c r="H3248" s="682"/>
      <c r="I3248" s="682"/>
      <c r="J3248" s="682"/>
      <c r="K3248" s="682"/>
      <c r="L3248" s="683"/>
      <c r="M3248" s="684"/>
      <c r="N3248" s="758">
        <v>24</v>
      </c>
      <c r="O3248" s="991">
        <v>24</v>
      </c>
      <c r="P3248" s="991">
        <f t="shared" si="310"/>
        <v>0</v>
      </c>
      <c r="Q3248" s="762"/>
      <c r="R3248" s="873">
        <v>14</v>
      </c>
      <c r="S3248" s="760">
        <f>N3248*R3248</f>
        <v>336</v>
      </c>
      <c r="T3248" s="833"/>
      <c r="U3248" s="960"/>
      <c r="W3248" s="686"/>
    </row>
    <row r="3249" spans="1:23" ht="21" customHeight="1">
      <c r="A3249" s="686" t="s">
        <v>1326</v>
      </c>
      <c r="B3249" s="686" t="s">
        <v>801</v>
      </c>
      <c r="C3249" s="830"/>
      <c r="D3249" s="831" t="s">
        <v>801</v>
      </c>
      <c r="E3249" s="832" t="s">
        <v>801</v>
      </c>
      <c r="F3249" s="681" t="s">
        <v>330</v>
      </c>
      <c r="G3249" s="682"/>
      <c r="H3249" s="682"/>
      <c r="I3249" s="682"/>
      <c r="J3249" s="682"/>
      <c r="K3249" s="682"/>
      <c r="L3249" s="683"/>
      <c r="M3249" s="684"/>
      <c r="N3249" s="758">
        <v>48</v>
      </c>
      <c r="O3249" s="991">
        <v>48</v>
      </c>
      <c r="P3249" s="991">
        <f t="shared" si="310"/>
        <v>0</v>
      </c>
      <c r="Q3249" s="762"/>
      <c r="R3249" s="873">
        <v>22.9</v>
      </c>
      <c r="S3249" s="760">
        <f>N3249*R3249</f>
        <v>1099.1999999999998</v>
      </c>
      <c r="T3249" s="833"/>
      <c r="U3249" s="960"/>
      <c r="W3249" s="686"/>
    </row>
    <row r="3250" spans="1:23" ht="21" customHeight="1">
      <c r="A3250" s="686" t="s">
        <v>1243</v>
      </c>
      <c r="B3250" s="686" t="s">
        <v>796</v>
      </c>
      <c r="C3250" s="830" t="s">
        <v>932</v>
      </c>
      <c r="D3250" s="831" t="s">
        <v>796</v>
      </c>
      <c r="E3250" s="832" t="s">
        <v>796</v>
      </c>
      <c r="F3250" s="681">
        <v>4.5</v>
      </c>
      <c r="G3250" s="682"/>
      <c r="H3250" s="682">
        <v>165</v>
      </c>
      <c r="I3250" s="682"/>
      <c r="J3250" s="682"/>
      <c r="K3250" s="682"/>
      <c r="L3250" s="683">
        <v>380</v>
      </c>
      <c r="M3250" s="684" t="s">
        <v>1579</v>
      </c>
      <c r="N3250" s="758">
        <v>2</v>
      </c>
      <c r="O3250" s="991">
        <v>2</v>
      </c>
      <c r="P3250" s="991">
        <f t="shared" si="310"/>
        <v>0</v>
      </c>
      <c r="Q3250" s="759">
        <f>F3250*H3250*L3250*0.00000785*N3250</f>
        <v>4.4297549999999992</v>
      </c>
      <c r="R3250" s="873">
        <v>939</v>
      </c>
      <c r="S3250" s="760">
        <f>Q3250*R3250</f>
        <v>4159.5399449999995</v>
      </c>
      <c r="T3250" s="833"/>
      <c r="U3250" s="960"/>
      <c r="W3250" s="686"/>
    </row>
    <row r="3251" spans="1:23" ht="21" customHeight="1">
      <c r="A3251" s="686" t="s">
        <v>1360</v>
      </c>
      <c r="B3251" s="686" t="s">
        <v>797</v>
      </c>
      <c r="C3251" s="830"/>
      <c r="D3251" s="831" t="s">
        <v>797</v>
      </c>
      <c r="E3251" s="832" t="s">
        <v>797</v>
      </c>
      <c r="F3251" s="681">
        <v>20</v>
      </c>
      <c r="G3251" s="682"/>
      <c r="H3251" s="682"/>
      <c r="I3251" s="682"/>
      <c r="J3251" s="682"/>
      <c r="K3251" s="682"/>
      <c r="L3251" s="683">
        <v>100</v>
      </c>
      <c r="M3251" s="684"/>
      <c r="N3251" s="758">
        <v>4</v>
      </c>
      <c r="O3251" s="991">
        <v>4</v>
      </c>
      <c r="P3251" s="991">
        <f t="shared" si="310"/>
        <v>0</v>
      </c>
      <c r="Q3251" s="759">
        <f>3.14156295*(F3251/2)^2*L3251*0.00000785*N3251</f>
        <v>0.98645076629999995</v>
      </c>
      <c r="R3251" s="873">
        <v>990</v>
      </c>
      <c r="S3251" s="760">
        <f>Q3251*R3251</f>
        <v>976.5862586369999</v>
      </c>
      <c r="T3251" s="833"/>
      <c r="U3251" s="960"/>
      <c r="W3251" s="686"/>
    </row>
    <row r="3252" spans="1:23" ht="21" customHeight="1">
      <c r="A3252" s="686" t="s">
        <v>1449</v>
      </c>
      <c r="B3252" s="686" t="s">
        <v>808</v>
      </c>
      <c r="C3252" s="830"/>
      <c r="D3252" s="831" t="s">
        <v>808</v>
      </c>
      <c r="E3252" s="832" t="s">
        <v>933</v>
      </c>
      <c r="F3252" s="681" t="s">
        <v>341</v>
      </c>
      <c r="G3252" s="682" t="s">
        <v>227</v>
      </c>
      <c r="H3252" s="682"/>
      <c r="I3252" s="682"/>
      <c r="J3252" s="682"/>
      <c r="K3252" s="682"/>
      <c r="L3252" s="683">
        <v>20</v>
      </c>
      <c r="M3252" s="684"/>
      <c r="N3252" s="758">
        <v>4</v>
      </c>
      <c r="O3252" s="991">
        <v>4</v>
      </c>
      <c r="P3252" s="991">
        <f t="shared" si="310"/>
        <v>0</v>
      </c>
      <c r="Q3252" s="762"/>
      <c r="R3252" s="873">
        <v>42.9</v>
      </c>
      <c r="S3252" s="760">
        <f>N3252*R3252</f>
        <v>171.6</v>
      </c>
      <c r="T3252" s="833"/>
      <c r="U3252" s="960"/>
      <c r="W3252" s="686"/>
    </row>
    <row r="3253" spans="1:23" ht="21" customHeight="1">
      <c r="A3253" s="686" t="s">
        <v>1315</v>
      </c>
      <c r="B3253" s="686" t="s">
        <v>808</v>
      </c>
      <c r="C3253" s="830"/>
      <c r="D3253" s="831" t="s">
        <v>808</v>
      </c>
      <c r="E3253" s="832" t="s">
        <v>798</v>
      </c>
      <c r="F3253" s="681" t="s">
        <v>330</v>
      </c>
      <c r="G3253" s="682"/>
      <c r="H3253" s="682">
        <v>25</v>
      </c>
      <c r="I3253" s="682"/>
      <c r="J3253" s="682"/>
      <c r="K3253" s="682"/>
      <c r="L3253" s="683"/>
      <c r="M3253" s="684"/>
      <c r="N3253" s="758">
        <v>4</v>
      </c>
      <c r="O3253" s="991">
        <v>4</v>
      </c>
      <c r="P3253" s="991">
        <f t="shared" ref="P3253:P3316" si="313">N3253-O3253</f>
        <v>0</v>
      </c>
      <c r="Q3253" s="762"/>
      <c r="R3253" s="873">
        <v>124.3</v>
      </c>
      <c r="S3253" s="760">
        <f>N3253*R3253</f>
        <v>497.2</v>
      </c>
      <c r="T3253" s="833"/>
      <c r="U3253" s="960"/>
      <c r="W3253" s="686"/>
    </row>
    <row r="3254" spans="1:23" ht="21" customHeight="1">
      <c r="A3254" s="686" t="s">
        <v>1233</v>
      </c>
      <c r="B3254" s="686" t="s">
        <v>1616</v>
      </c>
      <c r="C3254" s="830"/>
      <c r="D3254" s="831" t="s">
        <v>800</v>
      </c>
      <c r="E3254" s="832" t="s">
        <v>800</v>
      </c>
      <c r="F3254" s="681" t="s">
        <v>330</v>
      </c>
      <c r="G3254" s="682"/>
      <c r="H3254" s="682"/>
      <c r="I3254" s="682"/>
      <c r="J3254" s="682"/>
      <c r="K3254" s="682"/>
      <c r="L3254" s="683"/>
      <c r="M3254" s="684"/>
      <c r="N3254" s="758">
        <v>4</v>
      </c>
      <c r="O3254" s="991">
        <v>4</v>
      </c>
      <c r="P3254" s="991">
        <f t="shared" si="313"/>
        <v>0</v>
      </c>
      <c r="Q3254" s="762"/>
      <c r="R3254" s="873">
        <v>14</v>
      </c>
      <c r="S3254" s="760">
        <f>N3254*R3254</f>
        <v>56</v>
      </c>
      <c r="T3254" s="833"/>
      <c r="U3254" s="960"/>
      <c r="W3254" s="686"/>
    </row>
    <row r="3255" spans="1:23" ht="21" customHeight="1">
      <c r="A3255" s="686" t="s">
        <v>1326</v>
      </c>
      <c r="B3255" s="686" t="s">
        <v>801</v>
      </c>
      <c r="C3255" s="830"/>
      <c r="D3255" s="831" t="s">
        <v>801</v>
      </c>
      <c r="E3255" s="832" t="s">
        <v>801</v>
      </c>
      <c r="F3255" s="681" t="s">
        <v>330</v>
      </c>
      <c r="G3255" s="682"/>
      <c r="H3255" s="682"/>
      <c r="I3255" s="682"/>
      <c r="J3255" s="682"/>
      <c r="K3255" s="682"/>
      <c r="L3255" s="683"/>
      <c r="M3255" s="684"/>
      <c r="N3255" s="758">
        <v>4</v>
      </c>
      <c r="O3255" s="991">
        <v>4</v>
      </c>
      <c r="P3255" s="991">
        <f t="shared" si="313"/>
        <v>0</v>
      </c>
      <c r="Q3255" s="762"/>
      <c r="R3255" s="873">
        <v>22.9</v>
      </c>
      <c r="S3255" s="760">
        <f>N3255*R3255</f>
        <v>91.6</v>
      </c>
      <c r="T3255" s="833"/>
      <c r="U3255" s="960"/>
      <c r="W3255" s="686"/>
    </row>
    <row r="3256" spans="1:23" ht="21" customHeight="1">
      <c r="A3256" s="686" t="s">
        <v>1243</v>
      </c>
      <c r="B3256" s="686" t="s">
        <v>796</v>
      </c>
      <c r="C3256" s="830" t="s">
        <v>934</v>
      </c>
      <c r="D3256" s="831" t="s">
        <v>796</v>
      </c>
      <c r="E3256" s="832" t="s">
        <v>796</v>
      </c>
      <c r="F3256" s="681">
        <v>4.5</v>
      </c>
      <c r="G3256" s="682"/>
      <c r="H3256" s="682">
        <v>380</v>
      </c>
      <c r="I3256" s="682"/>
      <c r="J3256" s="682"/>
      <c r="K3256" s="682"/>
      <c r="L3256" s="683">
        <v>340</v>
      </c>
      <c r="M3256" s="684" t="s">
        <v>1579</v>
      </c>
      <c r="N3256" s="758">
        <v>2</v>
      </c>
      <c r="O3256" s="991">
        <v>2</v>
      </c>
      <c r="P3256" s="991">
        <f t="shared" si="313"/>
        <v>0</v>
      </c>
      <c r="Q3256" s="759">
        <f>F3256*H3256*L3256*0.00000785*N3256</f>
        <v>9.1279799999999991</v>
      </c>
      <c r="R3256" s="873">
        <v>939</v>
      </c>
      <c r="S3256" s="760">
        <f>Q3256*R3256</f>
        <v>8571.1732199999988</v>
      </c>
      <c r="T3256" s="833"/>
      <c r="U3256" s="960"/>
      <c r="W3256" s="686"/>
    </row>
    <row r="3257" spans="1:23" ht="21" customHeight="1">
      <c r="A3257" s="686" t="s">
        <v>1360</v>
      </c>
      <c r="B3257" s="686" t="s">
        <v>797</v>
      </c>
      <c r="C3257" s="830"/>
      <c r="D3257" s="831" t="s">
        <v>797</v>
      </c>
      <c r="E3257" s="832" t="s">
        <v>797</v>
      </c>
      <c r="F3257" s="681">
        <v>20</v>
      </c>
      <c r="G3257" s="682"/>
      <c r="H3257" s="682"/>
      <c r="I3257" s="682"/>
      <c r="J3257" s="682"/>
      <c r="K3257" s="682"/>
      <c r="L3257" s="683">
        <v>100</v>
      </c>
      <c r="M3257" s="684"/>
      <c r="N3257" s="758">
        <v>8</v>
      </c>
      <c r="O3257" s="991">
        <v>8</v>
      </c>
      <c r="P3257" s="991">
        <f t="shared" si="313"/>
        <v>0</v>
      </c>
      <c r="Q3257" s="759">
        <f>3.14156295*(F3257/2)^2*L3257*0.00000785*N3257</f>
        <v>1.9729015325999999</v>
      </c>
      <c r="R3257" s="873">
        <v>990</v>
      </c>
      <c r="S3257" s="760">
        <f>Q3257*R3257</f>
        <v>1953.1725172739998</v>
      </c>
      <c r="T3257" s="833"/>
      <c r="U3257" s="960"/>
      <c r="W3257" s="686"/>
    </row>
    <row r="3258" spans="1:23" ht="21" customHeight="1">
      <c r="A3258" s="686" t="s">
        <v>1449</v>
      </c>
      <c r="B3258" s="686" t="s">
        <v>808</v>
      </c>
      <c r="C3258" s="830"/>
      <c r="D3258" s="831" t="s">
        <v>808</v>
      </c>
      <c r="E3258" s="832" t="s">
        <v>933</v>
      </c>
      <c r="F3258" s="681" t="s">
        <v>341</v>
      </c>
      <c r="G3258" s="682" t="s">
        <v>227</v>
      </c>
      <c r="H3258" s="682"/>
      <c r="I3258" s="682"/>
      <c r="J3258" s="682"/>
      <c r="K3258" s="682"/>
      <c r="L3258" s="683">
        <v>20</v>
      </c>
      <c r="M3258" s="684"/>
      <c r="N3258" s="758">
        <v>8</v>
      </c>
      <c r="O3258" s="991">
        <v>8</v>
      </c>
      <c r="P3258" s="991">
        <f t="shared" si="313"/>
        <v>0</v>
      </c>
      <c r="Q3258" s="762"/>
      <c r="R3258" s="873">
        <v>42.9</v>
      </c>
      <c r="S3258" s="760">
        <f>N3258*R3258</f>
        <v>343.2</v>
      </c>
      <c r="T3258" s="833"/>
      <c r="U3258" s="960"/>
      <c r="W3258" s="686"/>
    </row>
    <row r="3259" spans="1:23" ht="21" customHeight="1">
      <c r="A3259" s="686" t="s">
        <v>1315</v>
      </c>
      <c r="B3259" s="686" t="s">
        <v>808</v>
      </c>
      <c r="C3259" s="830"/>
      <c r="D3259" s="831" t="s">
        <v>808</v>
      </c>
      <c r="E3259" s="832" t="s">
        <v>798</v>
      </c>
      <c r="F3259" s="681" t="s">
        <v>330</v>
      </c>
      <c r="G3259" s="682"/>
      <c r="H3259" s="682">
        <v>25</v>
      </c>
      <c r="I3259" s="682"/>
      <c r="J3259" s="682"/>
      <c r="K3259" s="682"/>
      <c r="L3259" s="683"/>
      <c r="M3259" s="684"/>
      <c r="N3259" s="758">
        <v>8</v>
      </c>
      <c r="O3259" s="991">
        <v>8</v>
      </c>
      <c r="P3259" s="991">
        <f t="shared" si="313"/>
        <v>0</v>
      </c>
      <c r="Q3259" s="762"/>
      <c r="R3259" s="873">
        <v>124.3</v>
      </c>
      <c r="S3259" s="760">
        <f>N3259*R3259</f>
        <v>994.4</v>
      </c>
      <c r="T3259" s="833"/>
      <c r="U3259" s="960"/>
      <c r="W3259" s="686"/>
    </row>
    <row r="3260" spans="1:23" ht="21" customHeight="1">
      <c r="A3260" s="686" t="s">
        <v>1233</v>
      </c>
      <c r="B3260" s="686" t="s">
        <v>1616</v>
      </c>
      <c r="C3260" s="830"/>
      <c r="D3260" s="831" t="s">
        <v>800</v>
      </c>
      <c r="E3260" s="832" t="s">
        <v>800</v>
      </c>
      <c r="F3260" s="681" t="s">
        <v>330</v>
      </c>
      <c r="G3260" s="682"/>
      <c r="H3260" s="682"/>
      <c r="I3260" s="682"/>
      <c r="J3260" s="682"/>
      <c r="K3260" s="682"/>
      <c r="L3260" s="683"/>
      <c r="M3260" s="684"/>
      <c r="N3260" s="758">
        <v>8</v>
      </c>
      <c r="O3260" s="991">
        <v>8</v>
      </c>
      <c r="P3260" s="991">
        <f t="shared" si="313"/>
        <v>0</v>
      </c>
      <c r="Q3260" s="762"/>
      <c r="R3260" s="873">
        <v>14</v>
      </c>
      <c r="S3260" s="760">
        <f>N3260*R3260</f>
        <v>112</v>
      </c>
      <c r="T3260" s="833"/>
      <c r="U3260" s="960"/>
      <c r="W3260" s="686"/>
    </row>
    <row r="3261" spans="1:23" ht="21" customHeight="1">
      <c r="A3261" s="686" t="s">
        <v>1326</v>
      </c>
      <c r="B3261" s="686" t="s">
        <v>801</v>
      </c>
      <c r="C3261" s="830"/>
      <c r="D3261" s="831" t="s">
        <v>801</v>
      </c>
      <c r="E3261" s="832" t="s">
        <v>801</v>
      </c>
      <c r="F3261" s="681" t="s">
        <v>330</v>
      </c>
      <c r="G3261" s="682"/>
      <c r="H3261" s="682"/>
      <c r="I3261" s="682"/>
      <c r="J3261" s="682"/>
      <c r="K3261" s="682"/>
      <c r="L3261" s="683"/>
      <c r="M3261" s="684"/>
      <c r="N3261" s="758">
        <v>8</v>
      </c>
      <c r="O3261" s="991">
        <v>8</v>
      </c>
      <c r="P3261" s="991">
        <f t="shared" si="313"/>
        <v>0</v>
      </c>
      <c r="Q3261" s="762"/>
      <c r="R3261" s="873">
        <v>22.9</v>
      </c>
      <c r="S3261" s="760">
        <f>N3261*R3261</f>
        <v>183.2</v>
      </c>
      <c r="T3261" s="833"/>
      <c r="U3261" s="960"/>
      <c r="W3261" s="686"/>
    </row>
    <row r="3262" spans="1:23" ht="21" customHeight="1">
      <c r="A3262" s="686" t="s">
        <v>1292</v>
      </c>
      <c r="B3262" s="686" t="s">
        <v>808</v>
      </c>
      <c r="C3262" s="830"/>
      <c r="D3262" s="831" t="s">
        <v>808</v>
      </c>
      <c r="E3262" s="832" t="s">
        <v>798</v>
      </c>
      <c r="F3262" s="681" t="s">
        <v>341</v>
      </c>
      <c r="G3262" s="682"/>
      <c r="H3262" s="682">
        <v>25</v>
      </c>
      <c r="I3262" s="682"/>
      <c r="J3262" s="682"/>
      <c r="K3262" s="682"/>
      <c r="L3262" s="683"/>
      <c r="M3262" s="684"/>
      <c r="N3262" s="758">
        <v>2</v>
      </c>
      <c r="O3262" s="991">
        <v>2</v>
      </c>
      <c r="P3262" s="991">
        <f t="shared" si="313"/>
        <v>0</v>
      </c>
      <c r="Q3262" s="762"/>
      <c r="R3262" s="873">
        <v>151</v>
      </c>
      <c r="S3262" s="760">
        <f>N3262*R3262</f>
        <v>302</v>
      </c>
      <c r="T3262" s="833"/>
      <c r="U3262" s="960"/>
      <c r="W3262" s="686"/>
    </row>
    <row r="3263" spans="1:23" ht="21" customHeight="1">
      <c r="A3263" s="686" t="s">
        <v>1243</v>
      </c>
      <c r="B3263" s="686" t="s">
        <v>796</v>
      </c>
      <c r="C3263" s="830" t="s">
        <v>935</v>
      </c>
      <c r="D3263" s="831" t="s">
        <v>796</v>
      </c>
      <c r="E3263" s="832" t="s">
        <v>796</v>
      </c>
      <c r="F3263" s="681">
        <v>4.5</v>
      </c>
      <c r="G3263" s="682"/>
      <c r="H3263" s="682">
        <v>70</v>
      </c>
      <c r="I3263" s="682"/>
      <c r="J3263" s="682"/>
      <c r="K3263" s="682"/>
      <c r="L3263" s="683">
        <v>50</v>
      </c>
      <c r="M3263" s="684" t="s">
        <v>1579</v>
      </c>
      <c r="N3263" s="758">
        <v>2</v>
      </c>
      <c r="O3263" s="991">
        <v>2</v>
      </c>
      <c r="P3263" s="991">
        <f t="shared" si="313"/>
        <v>0</v>
      </c>
      <c r="Q3263" s="759">
        <f>F3263*H3263*L3263*0.00000785*N3263</f>
        <v>0.24727499999999997</v>
      </c>
      <c r="R3263" s="873">
        <v>939</v>
      </c>
      <c r="S3263" s="760">
        <f>Q3263*R3263</f>
        <v>232.19122499999997</v>
      </c>
      <c r="T3263" s="833"/>
      <c r="U3263" s="960"/>
      <c r="W3263" s="686"/>
    </row>
    <row r="3264" spans="1:23" ht="21" customHeight="1">
      <c r="A3264" s="686" t="s">
        <v>1243</v>
      </c>
      <c r="B3264" s="686" t="s">
        <v>796</v>
      </c>
      <c r="C3264" s="830" t="s">
        <v>936</v>
      </c>
      <c r="D3264" s="831" t="s">
        <v>796</v>
      </c>
      <c r="E3264" s="832" t="s">
        <v>796</v>
      </c>
      <c r="F3264" s="681">
        <v>4.5</v>
      </c>
      <c r="G3264" s="682"/>
      <c r="H3264" s="682">
        <v>470</v>
      </c>
      <c r="I3264" s="682"/>
      <c r="J3264" s="682"/>
      <c r="K3264" s="682"/>
      <c r="L3264" s="683">
        <v>320</v>
      </c>
      <c r="M3264" s="684" t="s">
        <v>1579</v>
      </c>
      <c r="N3264" s="758">
        <v>2</v>
      </c>
      <c r="O3264" s="991">
        <v>2</v>
      </c>
      <c r="P3264" s="991">
        <f t="shared" si="313"/>
        <v>0</v>
      </c>
      <c r="Q3264" s="759">
        <f>F3264*H3264*L3264*0.00000785*N3264</f>
        <v>10.62576</v>
      </c>
      <c r="R3264" s="873">
        <v>939</v>
      </c>
      <c r="S3264" s="760">
        <f>Q3264*R3264</f>
        <v>9977.5886399999999</v>
      </c>
      <c r="T3264" s="833"/>
      <c r="U3264" s="960"/>
      <c r="W3264" s="686"/>
    </row>
    <row r="3265" spans="1:23" ht="21" customHeight="1">
      <c r="A3265" s="686" t="s">
        <v>1360</v>
      </c>
      <c r="B3265" s="686" t="s">
        <v>797</v>
      </c>
      <c r="C3265" s="830"/>
      <c r="D3265" s="831" t="s">
        <v>797</v>
      </c>
      <c r="E3265" s="832" t="s">
        <v>797</v>
      </c>
      <c r="F3265" s="681">
        <v>20</v>
      </c>
      <c r="G3265" s="682"/>
      <c r="H3265" s="682"/>
      <c r="I3265" s="682"/>
      <c r="J3265" s="682"/>
      <c r="K3265" s="682"/>
      <c r="L3265" s="683">
        <v>100</v>
      </c>
      <c r="M3265" s="684"/>
      <c r="N3265" s="758">
        <v>8</v>
      </c>
      <c r="O3265" s="991">
        <v>8</v>
      </c>
      <c r="P3265" s="991">
        <f t="shared" si="313"/>
        <v>0</v>
      </c>
      <c r="Q3265" s="759">
        <f>3.14156295*(F3265/2)^2*L3265*0.00000785*N3265</f>
        <v>1.9729015325999999</v>
      </c>
      <c r="R3265" s="873">
        <v>990</v>
      </c>
      <c r="S3265" s="760">
        <f>Q3265*R3265</f>
        <v>1953.1725172739998</v>
      </c>
      <c r="T3265" s="833"/>
      <c r="U3265" s="960"/>
      <c r="W3265" s="686"/>
    </row>
    <row r="3266" spans="1:23" ht="21" customHeight="1">
      <c r="A3266" s="686" t="s">
        <v>1449</v>
      </c>
      <c r="B3266" s="686" t="s">
        <v>874</v>
      </c>
      <c r="C3266" s="830"/>
      <c r="D3266" s="831" t="s">
        <v>874</v>
      </c>
      <c r="E3266" s="832" t="s">
        <v>933</v>
      </c>
      <c r="F3266" s="681" t="s">
        <v>341</v>
      </c>
      <c r="G3266" s="682" t="s">
        <v>227</v>
      </c>
      <c r="H3266" s="682"/>
      <c r="I3266" s="682"/>
      <c r="J3266" s="682"/>
      <c r="K3266" s="682"/>
      <c r="L3266" s="683">
        <v>20</v>
      </c>
      <c r="M3266" s="684"/>
      <c r="N3266" s="758">
        <v>8</v>
      </c>
      <c r="O3266" s="991">
        <v>8</v>
      </c>
      <c r="P3266" s="991">
        <f t="shared" si="313"/>
        <v>0</v>
      </c>
      <c r="Q3266" s="762"/>
      <c r="R3266" s="873">
        <v>42.9</v>
      </c>
      <c r="S3266" s="760">
        <f t="shared" ref="S3266:S3272" si="314">N3266*R3266</f>
        <v>343.2</v>
      </c>
      <c r="T3266" s="833"/>
      <c r="U3266" s="960"/>
      <c r="W3266" s="686"/>
    </row>
    <row r="3267" spans="1:23" ht="21" customHeight="1">
      <c r="A3267" s="686" t="s">
        <v>1315</v>
      </c>
      <c r="B3267" s="686" t="s">
        <v>808</v>
      </c>
      <c r="C3267" s="830"/>
      <c r="D3267" s="831" t="s">
        <v>808</v>
      </c>
      <c r="E3267" s="832" t="s">
        <v>798</v>
      </c>
      <c r="F3267" s="681" t="s">
        <v>330</v>
      </c>
      <c r="G3267" s="682"/>
      <c r="H3267" s="682">
        <v>25</v>
      </c>
      <c r="I3267" s="682"/>
      <c r="J3267" s="682"/>
      <c r="K3267" s="682"/>
      <c r="L3267" s="683"/>
      <c r="M3267" s="684"/>
      <c r="N3267" s="758">
        <v>8</v>
      </c>
      <c r="O3267" s="991">
        <v>8</v>
      </c>
      <c r="P3267" s="991">
        <f t="shared" si="313"/>
        <v>0</v>
      </c>
      <c r="Q3267" s="762"/>
      <c r="R3267" s="873">
        <v>124.3</v>
      </c>
      <c r="S3267" s="760">
        <f t="shared" si="314"/>
        <v>994.4</v>
      </c>
      <c r="T3267" s="833"/>
      <c r="U3267" s="960"/>
      <c r="W3267" s="686"/>
    </row>
    <row r="3268" spans="1:23" ht="21" customHeight="1">
      <c r="A3268" s="686" t="s">
        <v>1233</v>
      </c>
      <c r="B3268" s="686" t="s">
        <v>1616</v>
      </c>
      <c r="C3268" s="830"/>
      <c r="D3268" s="831" t="s">
        <v>800</v>
      </c>
      <c r="E3268" s="832" t="s">
        <v>800</v>
      </c>
      <c r="F3268" s="681" t="s">
        <v>330</v>
      </c>
      <c r="G3268" s="682"/>
      <c r="H3268" s="682"/>
      <c r="I3268" s="682"/>
      <c r="J3268" s="682"/>
      <c r="K3268" s="682"/>
      <c r="L3268" s="683"/>
      <c r="M3268" s="684"/>
      <c r="N3268" s="758">
        <v>8</v>
      </c>
      <c r="O3268" s="991">
        <v>8</v>
      </c>
      <c r="P3268" s="991">
        <f t="shared" si="313"/>
        <v>0</v>
      </c>
      <c r="Q3268" s="762"/>
      <c r="R3268" s="873">
        <v>14</v>
      </c>
      <c r="S3268" s="760">
        <f t="shared" si="314"/>
        <v>112</v>
      </c>
      <c r="T3268" s="833"/>
      <c r="U3268" s="960"/>
      <c r="W3268" s="686"/>
    </row>
    <row r="3269" spans="1:23" ht="21" customHeight="1">
      <c r="A3269" s="686" t="s">
        <v>1326</v>
      </c>
      <c r="B3269" s="686" t="s">
        <v>801</v>
      </c>
      <c r="C3269" s="830"/>
      <c r="D3269" s="831" t="s">
        <v>801</v>
      </c>
      <c r="E3269" s="832" t="s">
        <v>801</v>
      </c>
      <c r="F3269" s="681" t="s">
        <v>330</v>
      </c>
      <c r="G3269" s="682"/>
      <c r="H3269" s="682"/>
      <c r="I3269" s="682"/>
      <c r="J3269" s="682"/>
      <c r="K3269" s="682"/>
      <c r="L3269" s="683"/>
      <c r="M3269" s="684"/>
      <c r="N3269" s="758">
        <v>8</v>
      </c>
      <c r="O3269" s="991">
        <v>8</v>
      </c>
      <c r="P3269" s="991">
        <f t="shared" si="313"/>
        <v>0</v>
      </c>
      <c r="Q3269" s="762"/>
      <c r="R3269" s="873">
        <v>22.9</v>
      </c>
      <c r="S3269" s="760">
        <f t="shared" si="314"/>
        <v>183.2</v>
      </c>
      <c r="T3269" s="833"/>
      <c r="U3269" s="960"/>
      <c r="W3269" s="686"/>
    </row>
    <row r="3270" spans="1:23" ht="21" customHeight="1">
      <c r="A3270" s="686" t="s">
        <v>1353</v>
      </c>
      <c r="B3270" s="686" t="s">
        <v>808</v>
      </c>
      <c r="C3270" s="830"/>
      <c r="D3270" s="831" t="s">
        <v>808</v>
      </c>
      <c r="E3270" s="832" t="s">
        <v>798</v>
      </c>
      <c r="F3270" s="681" t="s">
        <v>341</v>
      </c>
      <c r="G3270" s="682"/>
      <c r="H3270" s="682">
        <v>25</v>
      </c>
      <c r="I3270" s="682"/>
      <c r="J3270" s="682"/>
      <c r="K3270" s="682"/>
      <c r="L3270" s="683"/>
      <c r="M3270" s="684"/>
      <c r="N3270" s="758">
        <v>16</v>
      </c>
      <c r="O3270" s="991">
        <v>16</v>
      </c>
      <c r="P3270" s="991">
        <f t="shared" si="313"/>
        <v>0</v>
      </c>
      <c r="Q3270" s="762"/>
      <c r="R3270" s="873">
        <v>47.4</v>
      </c>
      <c r="S3270" s="760">
        <f t="shared" si="314"/>
        <v>758.4</v>
      </c>
      <c r="T3270" s="833"/>
      <c r="U3270" s="960"/>
      <c r="W3270" s="686"/>
    </row>
    <row r="3271" spans="1:23" ht="21" customHeight="1">
      <c r="B3271" s="686" t="s">
        <v>796</v>
      </c>
      <c r="C3271" s="830" t="s">
        <v>937</v>
      </c>
      <c r="D3271" s="831" t="s">
        <v>796</v>
      </c>
      <c r="E3271" s="832" t="s">
        <v>796</v>
      </c>
      <c r="F3271" s="681">
        <v>4.5</v>
      </c>
      <c r="G3271" s="682"/>
      <c r="H3271" s="682">
        <v>70</v>
      </c>
      <c r="I3271" s="682"/>
      <c r="J3271" s="682"/>
      <c r="K3271" s="682"/>
      <c r="L3271" s="683">
        <v>50</v>
      </c>
      <c r="M3271" s="684" t="s">
        <v>2304</v>
      </c>
      <c r="N3271" s="758">
        <v>2</v>
      </c>
      <c r="O3271" s="991">
        <v>2</v>
      </c>
      <c r="P3271" s="991">
        <f t="shared" si="313"/>
        <v>0</v>
      </c>
      <c r="Q3271" s="759"/>
      <c r="R3271" s="873">
        <v>254</v>
      </c>
      <c r="S3271" s="760">
        <f t="shared" si="314"/>
        <v>508</v>
      </c>
      <c r="T3271" s="833"/>
      <c r="U3271" s="960"/>
      <c r="W3271" s="686"/>
    </row>
    <row r="3272" spans="1:23" ht="21" customHeight="1">
      <c r="B3272" s="686" t="s">
        <v>796</v>
      </c>
      <c r="C3272" s="830" t="s">
        <v>938</v>
      </c>
      <c r="D3272" s="831" t="s">
        <v>796</v>
      </c>
      <c r="E3272" s="832" t="s">
        <v>796</v>
      </c>
      <c r="F3272" s="681">
        <v>4.5</v>
      </c>
      <c r="G3272" s="682"/>
      <c r="H3272" s="682">
        <v>190</v>
      </c>
      <c r="I3272" s="682"/>
      <c r="J3272" s="682"/>
      <c r="K3272" s="682"/>
      <c r="L3272" s="683">
        <v>130</v>
      </c>
      <c r="M3272" s="684" t="s">
        <v>2304</v>
      </c>
      <c r="N3272" s="758">
        <v>2</v>
      </c>
      <c r="O3272" s="991">
        <v>2</v>
      </c>
      <c r="P3272" s="991">
        <f t="shared" si="313"/>
        <v>0</v>
      </c>
      <c r="Q3272" s="759"/>
      <c r="R3272" s="873">
        <v>1794</v>
      </c>
      <c r="S3272" s="760">
        <f t="shared" si="314"/>
        <v>3588</v>
      </c>
      <c r="T3272" s="833"/>
      <c r="U3272" s="960"/>
      <c r="W3272" s="686"/>
    </row>
    <row r="3273" spans="1:23" ht="21" customHeight="1">
      <c r="A3273" s="686" t="s">
        <v>1221</v>
      </c>
      <c r="B3273" s="686" t="s">
        <v>796</v>
      </c>
      <c r="C3273" s="830" t="s">
        <v>939</v>
      </c>
      <c r="D3273" s="831" t="s">
        <v>796</v>
      </c>
      <c r="E3273" s="832" t="s">
        <v>796</v>
      </c>
      <c r="F3273" s="681">
        <v>6</v>
      </c>
      <c r="G3273" s="682"/>
      <c r="H3273" s="682">
        <v>200</v>
      </c>
      <c r="I3273" s="682"/>
      <c r="J3273" s="682"/>
      <c r="K3273" s="682"/>
      <c r="L3273" s="683">
        <v>100</v>
      </c>
      <c r="M3273" s="684"/>
      <c r="N3273" s="758">
        <v>2</v>
      </c>
      <c r="O3273" s="991">
        <v>2</v>
      </c>
      <c r="P3273" s="991">
        <f t="shared" si="313"/>
        <v>0</v>
      </c>
      <c r="Q3273" s="759">
        <f>F3273*H3273*L3273*0.00000785*N3273</f>
        <v>1.8839999999999999</v>
      </c>
      <c r="R3273" s="873">
        <v>939</v>
      </c>
      <c r="S3273" s="760">
        <f>Q3273*R3273</f>
        <v>1769.0759999999998</v>
      </c>
      <c r="T3273" s="833"/>
      <c r="U3273" s="960"/>
      <c r="W3273" s="686"/>
    </row>
    <row r="3274" spans="1:23" ht="21" customHeight="1">
      <c r="A3274" s="686" t="s">
        <v>1336</v>
      </c>
      <c r="B3274" s="686" t="s">
        <v>874</v>
      </c>
      <c r="C3274" s="830"/>
      <c r="D3274" s="831" t="s">
        <v>874</v>
      </c>
      <c r="E3274" s="832" t="s">
        <v>816</v>
      </c>
      <c r="F3274" s="681" t="s">
        <v>330</v>
      </c>
      <c r="G3274" s="682" t="s">
        <v>227</v>
      </c>
      <c r="H3274" s="682"/>
      <c r="I3274" s="682"/>
      <c r="J3274" s="682"/>
      <c r="K3274" s="682"/>
      <c r="L3274" s="683">
        <v>100</v>
      </c>
      <c r="M3274" s="684"/>
      <c r="N3274" s="758">
        <v>8</v>
      </c>
      <c r="O3274" s="991">
        <v>8</v>
      </c>
      <c r="P3274" s="991">
        <f t="shared" si="313"/>
        <v>0</v>
      </c>
      <c r="Q3274" s="764">
        <f>L3274/1000*N3274</f>
        <v>0.8</v>
      </c>
      <c r="R3274" s="873">
        <v>1785</v>
      </c>
      <c r="S3274" s="760">
        <f>Q3274*R3274</f>
        <v>1428</v>
      </c>
      <c r="T3274" s="833"/>
      <c r="U3274" s="960"/>
      <c r="W3274" s="686"/>
    </row>
    <row r="3275" spans="1:23" ht="21" customHeight="1">
      <c r="A3275" s="686" t="s">
        <v>1328</v>
      </c>
      <c r="B3275" s="686" t="s">
        <v>799</v>
      </c>
      <c r="C3275" s="830"/>
      <c r="D3275" s="831" t="s">
        <v>799</v>
      </c>
      <c r="E3275" s="832" t="s">
        <v>799</v>
      </c>
      <c r="F3275" s="681" t="s">
        <v>330</v>
      </c>
      <c r="G3275" s="682"/>
      <c r="H3275" s="682"/>
      <c r="I3275" s="682"/>
      <c r="J3275" s="682"/>
      <c r="K3275" s="682"/>
      <c r="L3275" s="683"/>
      <c r="M3275" s="684"/>
      <c r="N3275" s="758">
        <v>24</v>
      </c>
      <c r="O3275" s="991">
        <v>24</v>
      </c>
      <c r="P3275" s="991">
        <f t="shared" si="313"/>
        <v>0</v>
      </c>
      <c r="Q3275" s="762"/>
      <c r="R3275" s="873">
        <v>41.2</v>
      </c>
      <c r="S3275" s="760">
        <f>N3275*R3275</f>
        <v>988.80000000000007</v>
      </c>
      <c r="T3275" s="833"/>
      <c r="U3275" s="960"/>
      <c r="W3275" s="686"/>
    </row>
    <row r="3276" spans="1:23" ht="21" customHeight="1">
      <c r="A3276" s="686" t="s">
        <v>1233</v>
      </c>
      <c r="B3276" s="686" t="s">
        <v>1616</v>
      </c>
      <c r="C3276" s="830"/>
      <c r="D3276" s="831" t="s">
        <v>800</v>
      </c>
      <c r="E3276" s="832" t="s">
        <v>800</v>
      </c>
      <c r="F3276" s="681" t="s">
        <v>330</v>
      </c>
      <c r="G3276" s="682"/>
      <c r="H3276" s="682"/>
      <c r="I3276" s="682"/>
      <c r="J3276" s="682"/>
      <c r="K3276" s="682"/>
      <c r="L3276" s="683"/>
      <c r="M3276" s="684"/>
      <c r="N3276" s="758">
        <v>24</v>
      </c>
      <c r="O3276" s="991">
        <v>24</v>
      </c>
      <c r="P3276" s="991">
        <f t="shared" si="313"/>
        <v>0</v>
      </c>
      <c r="Q3276" s="762"/>
      <c r="R3276" s="873">
        <v>14</v>
      </c>
      <c r="S3276" s="760">
        <f>N3276*R3276</f>
        <v>336</v>
      </c>
      <c r="T3276" s="833"/>
      <c r="U3276" s="960"/>
      <c r="W3276" s="686"/>
    </row>
    <row r="3277" spans="1:23" ht="21" customHeight="1">
      <c r="A3277" s="686" t="s">
        <v>1326</v>
      </c>
      <c r="B3277" s="686" t="s">
        <v>801</v>
      </c>
      <c r="C3277" s="830"/>
      <c r="D3277" s="831" t="s">
        <v>801</v>
      </c>
      <c r="E3277" s="832" t="s">
        <v>801</v>
      </c>
      <c r="F3277" s="681" t="s">
        <v>330</v>
      </c>
      <c r="G3277" s="682"/>
      <c r="H3277" s="682"/>
      <c r="I3277" s="682"/>
      <c r="J3277" s="682"/>
      <c r="K3277" s="682"/>
      <c r="L3277" s="683"/>
      <c r="M3277" s="684"/>
      <c r="N3277" s="758">
        <v>48</v>
      </c>
      <c r="O3277" s="991">
        <v>48</v>
      </c>
      <c r="P3277" s="991">
        <f t="shared" si="313"/>
        <v>0</v>
      </c>
      <c r="Q3277" s="762"/>
      <c r="R3277" s="873">
        <v>22.9</v>
      </c>
      <c r="S3277" s="760">
        <f>N3277*R3277</f>
        <v>1099.1999999999998</v>
      </c>
      <c r="T3277" s="833"/>
      <c r="U3277" s="960"/>
      <c r="W3277" s="686"/>
    </row>
    <row r="3278" spans="1:23" ht="21" customHeight="1">
      <c r="A3278" s="686" t="s">
        <v>1243</v>
      </c>
      <c r="B3278" s="686" t="s">
        <v>796</v>
      </c>
      <c r="C3278" s="830" t="s">
        <v>940</v>
      </c>
      <c r="D3278" s="831" t="s">
        <v>796</v>
      </c>
      <c r="E3278" s="832" t="s">
        <v>796</v>
      </c>
      <c r="F3278" s="681">
        <v>4.5</v>
      </c>
      <c r="G3278" s="682"/>
      <c r="H3278" s="682">
        <v>750</v>
      </c>
      <c r="I3278" s="682"/>
      <c r="J3278" s="682"/>
      <c r="K3278" s="682"/>
      <c r="L3278" s="683">
        <v>260</v>
      </c>
      <c r="M3278" s="684" t="s">
        <v>1579</v>
      </c>
      <c r="N3278" s="758">
        <v>2</v>
      </c>
      <c r="O3278" s="991">
        <v>2</v>
      </c>
      <c r="P3278" s="991">
        <f t="shared" si="313"/>
        <v>0</v>
      </c>
      <c r="Q3278" s="759">
        <f>F3278*H3278*L3278*0.00000785*N3278</f>
        <v>13.776749999999998</v>
      </c>
      <c r="R3278" s="873">
        <v>939</v>
      </c>
      <c r="S3278" s="760">
        <f>Q3278*R3278</f>
        <v>12936.368249999998</v>
      </c>
      <c r="T3278" s="833"/>
      <c r="U3278" s="960"/>
      <c r="W3278" s="686"/>
    </row>
    <row r="3279" spans="1:23" ht="21" customHeight="1">
      <c r="A3279" s="686" t="s">
        <v>1336</v>
      </c>
      <c r="B3279" s="686" t="s">
        <v>874</v>
      </c>
      <c r="C3279" s="830"/>
      <c r="D3279" s="831" t="s">
        <v>874</v>
      </c>
      <c r="E3279" s="832" t="s">
        <v>816</v>
      </c>
      <c r="F3279" s="681" t="s">
        <v>330</v>
      </c>
      <c r="G3279" s="682" t="s">
        <v>227</v>
      </c>
      <c r="H3279" s="682"/>
      <c r="I3279" s="682"/>
      <c r="J3279" s="682"/>
      <c r="K3279" s="682"/>
      <c r="L3279" s="683">
        <v>100</v>
      </c>
      <c r="M3279" s="684"/>
      <c r="N3279" s="758">
        <v>14</v>
      </c>
      <c r="O3279" s="991">
        <v>14</v>
      </c>
      <c r="P3279" s="991">
        <f t="shared" si="313"/>
        <v>0</v>
      </c>
      <c r="Q3279" s="764">
        <f>L3279/1000*N3279</f>
        <v>1.4000000000000001</v>
      </c>
      <c r="R3279" s="873">
        <v>1785</v>
      </c>
      <c r="S3279" s="760">
        <f>Q3279*R3279</f>
        <v>2499.0000000000005</v>
      </c>
      <c r="T3279" s="833"/>
      <c r="U3279" s="960"/>
      <c r="W3279" s="686"/>
    </row>
    <row r="3280" spans="1:23" ht="21" customHeight="1">
      <c r="A3280" s="686" t="s">
        <v>1328</v>
      </c>
      <c r="B3280" s="686" t="s">
        <v>799</v>
      </c>
      <c r="C3280" s="830"/>
      <c r="D3280" s="831" t="s">
        <v>799</v>
      </c>
      <c r="E3280" s="832" t="s">
        <v>799</v>
      </c>
      <c r="F3280" s="681" t="s">
        <v>330</v>
      </c>
      <c r="G3280" s="682"/>
      <c r="H3280" s="682"/>
      <c r="I3280" s="682"/>
      <c r="J3280" s="682"/>
      <c r="K3280" s="682"/>
      <c r="L3280" s="683"/>
      <c r="M3280" s="684"/>
      <c r="N3280" s="758">
        <f>N3279*3</f>
        <v>42</v>
      </c>
      <c r="O3280" s="991">
        <v>42</v>
      </c>
      <c r="P3280" s="991">
        <f t="shared" si="313"/>
        <v>0</v>
      </c>
      <c r="Q3280" s="762"/>
      <c r="R3280" s="873">
        <v>41.2</v>
      </c>
      <c r="S3280" s="760">
        <f>N3280*R3280</f>
        <v>1730.4</v>
      </c>
      <c r="T3280" s="833"/>
      <c r="U3280" s="960"/>
      <c r="W3280" s="686"/>
    </row>
    <row r="3281" spans="1:23" ht="21" customHeight="1">
      <c r="A3281" s="686" t="s">
        <v>1233</v>
      </c>
      <c r="B3281" s="686" t="s">
        <v>1616</v>
      </c>
      <c r="C3281" s="830"/>
      <c r="D3281" s="831" t="s">
        <v>800</v>
      </c>
      <c r="E3281" s="832" t="s">
        <v>800</v>
      </c>
      <c r="F3281" s="681" t="s">
        <v>330</v>
      </c>
      <c r="G3281" s="682"/>
      <c r="H3281" s="682"/>
      <c r="I3281" s="682"/>
      <c r="J3281" s="682"/>
      <c r="K3281" s="682"/>
      <c r="L3281" s="683"/>
      <c r="M3281" s="684"/>
      <c r="N3281" s="758">
        <v>14</v>
      </c>
      <c r="O3281" s="991">
        <v>14</v>
      </c>
      <c r="P3281" s="991">
        <f t="shared" si="313"/>
        <v>0</v>
      </c>
      <c r="Q3281" s="762"/>
      <c r="R3281" s="873">
        <v>14</v>
      </c>
      <c r="S3281" s="760">
        <f>N3281*R3281</f>
        <v>196</v>
      </c>
      <c r="T3281" s="833"/>
      <c r="U3281" s="960"/>
      <c r="W3281" s="686"/>
    </row>
    <row r="3282" spans="1:23" ht="21" customHeight="1">
      <c r="A3282" s="686" t="s">
        <v>1326</v>
      </c>
      <c r="B3282" s="686" t="s">
        <v>801</v>
      </c>
      <c r="C3282" s="830"/>
      <c r="D3282" s="831" t="s">
        <v>801</v>
      </c>
      <c r="E3282" s="832" t="s">
        <v>801</v>
      </c>
      <c r="F3282" s="681" t="s">
        <v>330</v>
      </c>
      <c r="G3282" s="682"/>
      <c r="H3282" s="682"/>
      <c r="I3282" s="682"/>
      <c r="J3282" s="682"/>
      <c r="K3282" s="682"/>
      <c r="L3282" s="683"/>
      <c r="M3282" s="684"/>
      <c r="N3282" s="758">
        <v>48</v>
      </c>
      <c r="O3282" s="991">
        <v>48</v>
      </c>
      <c r="P3282" s="991">
        <f t="shared" si="313"/>
        <v>0</v>
      </c>
      <c r="Q3282" s="762"/>
      <c r="R3282" s="873">
        <v>22.9</v>
      </c>
      <c r="S3282" s="760">
        <f>N3282*R3282</f>
        <v>1099.1999999999998</v>
      </c>
      <c r="T3282" s="833"/>
      <c r="U3282" s="960"/>
      <c r="W3282" s="686"/>
    </row>
    <row r="3283" spans="1:23" ht="21" customHeight="1">
      <c r="A3283" s="686" t="s">
        <v>1349</v>
      </c>
      <c r="B3283" s="686" t="s">
        <v>796</v>
      </c>
      <c r="C3283" s="830" t="s">
        <v>941</v>
      </c>
      <c r="D3283" s="831" t="s">
        <v>796</v>
      </c>
      <c r="E3283" s="832" t="s">
        <v>796</v>
      </c>
      <c r="F3283" s="681">
        <v>3</v>
      </c>
      <c r="G3283" s="682"/>
      <c r="H3283" s="682">
        <v>185</v>
      </c>
      <c r="I3283" s="682"/>
      <c r="J3283" s="682"/>
      <c r="K3283" s="682"/>
      <c r="L3283" s="683">
        <v>75</v>
      </c>
      <c r="M3283" s="684"/>
      <c r="N3283" s="758">
        <v>4</v>
      </c>
      <c r="O3283" s="991">
        <v>4</v>
      </c>
      <c r="P3283" s="991">
        <f t="shared" si="313"/>
        <v>0</v>
      </c>
      <c r="Q3283" s="759">
        <f>F3283*H3283*L3283*0.00000785*N3283</f>
        <v>1.3070249999999999</v>
      </c>
      <c r="R3283" s="873">
        <v>939</v>
      </c>
      <c r="S3283" s="760">
        <f>Q3283*R3283</f>
        <v>1227.2964749999999</v>
      </c>
      <c r="T3283" s="833"/>
      <c r="U3283" s="960"/>
      <c r="W3283" s="686"/>
    </row>
    <row r="3284" spans="1:23" ht="21" customHeight="1">
      <c r="B3284" s="686" t="s">
        <v>811</v>
      </c>
      <c r="C3284" s="830"/>
      <c r="D3284" s="831" t="s">
        <v>811</v>
      </c>
      <c r="E3284" s="832" t="s">
        <v>811</v>
      </c>
      <c r="F3284" s="681"/>
      <c r="G3284" s="682"/>
      <c r="H3284" s="682"/>
      <c r="I3284" s="682"/>
      <c r="J3284" s="682"/>
      <c r="K3284" s="682"/>
      <c r="L3284" s="683"/>
      <c r="M3284" s="684"/>
      <c r="N3284" s="758">
        <v>4</v>
      </c>
      <c r="O3284" s="991">
        <v>4</v>
      </c>
      <c r="P3284" s="991">
        <f t="shared" si="313"/>
        <v>0</v>
      </c>
      <c r="Q3284" s="759"/>
      <c r="R3284" s="873">
        <v>11387</v>
      </c>
      <c r="S3284" s="760">
        <f t="shared" ref="S3284:S3290" si="315">N3284*R3284</f>
        <v>45548</v>
      </c>
      <c r="T3284" s="833"/>
      <c r="U3284" s="960"/>
      <c r="W3284" s="686"/>
    </row>
    <row r="3285" spans="1:23" ht="21" customHeight="1">
      <c r="A3285" s="686" t="s">
        <v>1353</v>
      </c>
      <c r="B3285" s="686" t="s">
        <v>808</v>
      </c>
      <c r="C3285" s="830"/>
      <c r="D3285" s="831" t="s">
        <v>808</v>
      </c>
      <c r="E3285" s="832" t="s">
        <v>798</v>
      </c>
      <c r="F3285" s="681" t="s">
        <v>341</v>
      </c>
      <c r="G3285" s="682"/>
      <c r="H3285" s="682">
        <v>25</v>
      </c>
      <c r="I3285" s="682"/>
      <c r="J3285" s="682"/>
      <c r="K3285" s="682"/>
      <c r="L3285" s="683"/>
      <c r="M3285" s="684"/>
      <c r="N3285" s="758">
        <v>2</v>
      </c>
      <c r="O3285" s="991">
        <v>2</v>
      </c>
      <c r="P3285" s="991">
        <f t="shared" si="313"/>
        <v>0</v>
      </c>
      <c r="Q3285" s="762"/>
      <c r="R3285" s="873">
        <v>47.4</v>
      </c>
      <c r="S3285" s="760">
        <f t="shared" si="315"/>
        <v>94.8</v>
      </c>
      <c r="T3285" s="833"/>
      <c r="U3285" s="960"/>
      <c r="W3285" s="686"/>
    </row>
    <row r="3286" spans="1:23" ht="21" customHeight="1">
      <c r="B3286" s="686" t="s">
        <v>1586</v>
      </c>
      <c r="C3286" s="830"/>
      <c r="D3286" s="831" t="s">
        <v>1586</v>
      </c>
      <c r="E3286" s="832" t="s">
        <v>1586</v>
      </c>
      <c r="F3286" s="681">
        <v>3</v>
      </c>
      <c r="G3286" s="682"/>
      <c r="H3286" s="682">
        <v>40</v>
      </c>
      <c r="I3286" s="682"/>
      <c r="J3286" s="682"/>
      <c r="K3286" s="682"/>
      <c r="L3286" s="683">
        <v>130</v>
      </c>
      <c r="M3286" s="684"/>
      <c r="N3286" s="758">
        <v>4</v>
      </c>
      <c r="O3286" s="991">
        <v>4</v>
      </c>
      <c r="P3286" s="991">
        <f t="shared" si="313"/>
        <v>0</v>
      </c>
      <c r="Q3286" s="762"/>
      <c r="R3286" s="873">
        <v>1100</v>
      </c>
      <c r="S3286" s="760">
        <f t="shared" si="315"/>
        <v>4400</v>
      </c>
      <c r="T3286" s="833"/>
      <c r="U3286" s="960"/>
      <c r="W3286" s="686"/>
    </row>
    <row r="3287" spans="1:23" ht="21" customHeight="1">
      <c r="A3287" s="686" t="s">
        <v>1315</v>
      </c>
      <c r="B3287" s="686" t="s">
        <v>804</v>
      </c>
      <c r="C3287" s="830"/>
      <c r="D3287" s="831" t="s">
        <v>804</v>
      </c>
      <c r="E3287" s="832" t="s">
        <v>798</v>
      </c>
      <c r="F3287" s="681" t="s">
        <v>330</v>
      </c>
      <c r="G3287" s="682" t="s">
        <v>227</v>
      </c>
      <c r="H3287" s="682" t="s">
        <v>345</v>
      </c>
      <c r="I3287" s="682"/>
      <c r="J3287" s="682"/>
      <c r="K3287" s="682"/>
      <c r="L3287" s="683"/>
      <c r="M3287" s="684"/>
      <c r="N3287" s="758">
        <v>14</v>
      </c>
      <c r="O3287" s="991">
        <v>14</v>
      </c>
      <c r="P3287" s="991">
        <f t="shared" si="313"/>
        <v>0</v>
      </c>
      <c r="Q3287" s="762"/>
      <c r="R3287" s="873">
        <v>124.3</v>
      </c>
      <c r="S3287" s="760">
        <f t="shared" si="315"/>
        <v>1740.2</v>
      </c>
      <c r="T3287" s="833"/>
      <c r="U3287" s="960"/>
      <c r="W3287" s="686"/>
    </row>
    <row r="3288" spans="1:23" ht="21" customHeight="1">
      <c r="A3288" s="686" t="s">
        <v>1328</v>
      </c>
      <c r="B3288" s="686" t="s">
        <v>799</v>
      </c>
      <c r="C3288" s="830"/>
      <c r="D3288" s="831" t="s">
        <v>799</v>
      </c>
      <c r="E3288" s="832" t="s">
        <v>799</v>
      </c>
      <c r="F3288" s="681" t="s">
        <v>330</v>
      </c>
      <c r="G3288" s="682"/>
      <c r="H3288" s="682"/>
      <c r="I3288" s="682"/>
      <c r="J3288" s="682"/>
      <c r="K3288" s="682"/>
      <c r="L3288" s="683"/>
      <c r="M3288" s="684"/>
      <c r="N3288" s="758">
        <v>14</v>
      </c>
      <c r="O3288" s="991">
        <v>14</v>
      </c>
      <c r="P3288" s="991">
        <f t="shared" si="313"/>
        <v>0</v>
      </c>
      <c r="Q3288" s="762"/>
      <c r="R3288" s="873">
        <v>41.2</v>
      </c>
      <c r="S3288" s="760">
        <f t="shared" si="315"/>
        <v>576.80000000000007</v>
      </c>
      <c r="T3288" s="833"/>
      <c r="U3288" s="960"/>
      <c r="W3288" s="686"/>
    </row>
    <row r="3289" spans="1:23" ht="21" customHeight="1">
      <c r="A3289" s="686" t="s">
        <v>1233</v>
      </c>
      <c r="B3289" s="686" t="s">
        <v>1616</v>
      </c>
      <c r="C3289" s="830"/>
      <c r="D3289" s="831" t="s">
        <v>800</v>
      </c>
      <c r="E3289" s="832" t="s">
        <v>800</v>
      </c>
      <c r="F3289" s="681" t="s">
        <v>330</v>
      </c>
      <c r="G3289" s="682"/>
      <c r="H3289" s="682"/>
      <c r="I3289" s="682"/>
      <c r="J3289" s="682"/>
      <c r="K3289" s="682"/>
      <c r="L3289" s="683"/>
      <c r="M3289" s="684"/>
      <c r="N3289" s="758">
        <v>14</v>
      </c>
      <c r="O3289" s="991">
        <v>14</v>
      </c>
      <c r="P3289" s="991">
        <f t="shared" si="313"/>
        <v>0</v>
      </c>
      <c r="Q3289" s="762"/>
      <c r="R3289" s="873">
        <v>14</v>
      </c>
      <c r="S3289" s="760">
        <f t="shared" si="315"/>
        <v>196</v>
      </c>
      <c r="T3289" s="833"/>
      <c r="U3289" s="960"/>
      <c r="W3289" s="686"/>
    </row>
    <row r="3290" spans="1:23" ht="21" customHeight="1">
      <c r="A3290" s="686" t="s">
        <v>1326</v>
      </c>
      <c r="B3290" s="686" t="s">
        <v>801</v>
      </c>
      <c r="C3290" s="830"/>
      <c r="D3290" s="831" t="s">
        <v>801</v>
      </c>
      <c r="E3290" s="832" t="s">
        <v>801</v>
      </c>
      <c r="F3290" s="681" t="s">
        <v>330</v>
      </c>
      <c r="G3290" s="682"/>
      <c r="H3290" s="682"/>
      <c r="I3290" s="682"/>
      <c r="J3290" s="682"/>
      <c r="K3290" s="682"/>
      <c r="L3290" s="683"/>
      <c r="M3290" s="684"/>
      <c r="N3290" s="758">
        <v>28</v>
      </c>
      <c r="O3290" s="991">
        <v>28</v>
      </c>
      <c r="P3290" s="991">
        <f t="shared" si="313"/>
        <v>0</v>
      </c>
      <c r="Q3290" s="762"/>
      <c r="R3290" s="873">
        <v>22.9</v>
      </c>
      <c r="S3290" s="760">
        <f t="shared" si="315"/>
        <v>641.19999999999993</v>
      </c>
      <c r="T3290" s="833"/>
      <c r="U3290" s="960"/>
      <c r="W3290" s="686"/>
    </row>
    <row r="3291" spans="1:23" ht="21" customHeight="1">
      <c r="A3291" s="686" t="s">
        <v>1294</v>
      </c>
      <c r="B3291" s="686" t="s">
        <v>820</v>
      </c>
      <c r="C3291" s="830"/>
      <c r="D3291" s="831" t="s">
        <v>820</v>
      </c>
      <c r="E3291" s="832" t="s">
        <v>797</v>
      </c>
      <c r="F3291" s="681">
        <v>30</v>
      </c>
      <c r="G3291" s="682"/>
      <c r="H3291" s="682"/>
      <c r="I3291" s="682"/>
      <c r="J3291" s="682"/>
      <c r="K3291" s="682"/>
      <c r="L3291" s="683">
        <v>10</v>
      </c>
      <c r="M3291" s="684"/>
      <c r="N3291" s="758">
        <v>4</v>
      </c>
      <c r="O3291" s="991">
        <v>4</v>
      </c>
      <c r="P3291" s="991">
        <f t="shared" si="313"/>
        <v>0</v>
      </c>
      <c r="Q3291" s="759">
        <f>3.14156295*(F3291/2)^2*L3291*0.00000785*N3291</f>
        <v>0.22195142241749996</v>
      </c>
      <c r="R3291" s="873">
        <v>990</v>
      </c>
      <c r="S3291" s="760">
        <f>Q3291*R3291</f>
        <v>219.73190819332495</v>
      </c>
      <c r="T3291" s="833"/>
      <c r="U3291" s="960"/>
      <c r="W3291" s="686"/>
    </row>
    <row r="3292" spans="1:23" ht="21" customHeight="1">
      <c r="A3292" s="686" t="s">
        <v>1243</v>
      </c>
      <c r="B3292" s="686" t="s">
        <v>796</v>
      </c>
      <c r="C3292" s="830" t="s">
        <v>942</v>
      </c>
      <c r="D3292" s="831" t="s">
        <v>796</v>
      </c>
      <c r="E3292" s="832" t="s">
        <v>796</v>
      </c>
      <c r="F3292" s="681">
        <v>4.5</v>
      </c>
      <c r="G3292" s="682"/>
      <c r="H3292" s="682">
        <v>57</v>
      </c>
      <c r="I3292" s="682"/>
      <c r="J3292" s="682"/>
      <c r="K3292" s="682"/>
      <c r="L3292" s="683">
        <v>72</v>
      </c>
      <c r="M3292" s="684"/>
      <c r="N3292" s="758">
        <v>2</v>
      </c>
      <c r="O3292" s="991">
        <v>2</v>
      </c>
      <c r="P3292" s="991">
        <f t="shared" si="313"/>
        <v>0</v>
      </c>
      <c r="Q3292" s="759">
        <f>F3292*H3292*L3292*0.00000785*N3292</f>
        <v>0.28994759999999997</v>
      </c>
      <c r="R3292" s="873">
        <v>939</v>
      </c>
      <c r="S3292" s="760">
        <f>Q3292*R3292</f>
        <v>272.26079639999995</v>
      </c>
      <c r="T3292" s="833"/>
      <c r="U3292" s="960"/>
      <c r="W3292" s="686"/>
    </row>
    <row r="3293" spans="1:23" ht="21" customHeight="1">
      <c r="A3293" s="686" t="s">
        <v>1243</v>
      </c>
      <c r="B3293" s="686" t="s">
        <v>796</v>
      </c>
      <c r="C3293" s="830" t="s">
        <v>943</v>
      </c>
      <c r="D3293" s="831" t="s">
        <v>796</v>
      </c>
      <c r="E3293" s="832" t="s">
        <v>796</v>
      </c>
      <c r="F3293" s="681">
        <v>4.5</v>
      </c>
      <c r="G3293" s="682"/>
      <c r="H3293" s="682">
        <v>300</v>
      </c>
      <c r="I3293" s="682"/>
      <c r="J3293" s="682"/>
      <c r="K3293" s="682"/>
      <c r="L3293" s="683">
        <v>436</v>
      </c>
      <c r="M3293" s="684" t="s">
        <v>1579</v>
      </c>
      <c r="N3293" s="758">
        <v>2</v>
      </c>
      <c r="O3293" s="991">
        <v>2</v>
      </c>
      <c r="P3293" s="991">
        <f t="shared" si="313"/>
        <v>0</v>
      </c>
      <c r="Q3293" s="759">
        <f>F3293*H3293*L3293*0.00000785*N3293</f>
        <v>9.2410199999999989</v>
      </c>
      <c r="R3293" s="873">
        <v>939</v>
      </c>
      <c r="S3293" s="760">
        <f>Q3293*R3293</f>
        <v>8677.3177799999994</v>
      </c>
      <c r="T3293" s="833"/>
      <c r="U3293" s="960"/>
      <c r="W3293" s="686"/>
    </row>
    <row r="3294" spans="1:23" ht="21" customHeight="1">
      <c r="A3294" s="686" t="s">
        <v>1336</v>
      </c>
      <c r="B3294" s="686" t="s">
        <v>874</v>
      </c>
      <c r="C3294" s="830"/>
      <c r="D3294" s="831" t="s">
        <v>874</v>
      </c>
      <c r="E3294" s="832" t="s">
        <v>816</v>
      </c>
      <c r="F3294" s="681" t="s">
        <v>330</v>
      </c>
      <c r="G3294" s="682" t="s">
        <v>227</v>
      </c>
      <c r="H3294" s="682"/>
      <c r="I3294" s="682"/>
      <c r="J3294" s="682"/>
      <c r="K3294" s="682"/>
      <c r="L3294" s="683">
        <v>100</v>
      </c>
      <c r="M3294" s="684"/>
      <c r="N3294" s="758">
        <v>14</v>
      </c>
      <c r="O3294" s="991">
        <v>14</v>
      </c>
      <c r="P3294" s="991">
        <f t="shared" si="313"/>
        <v>0</v>
      </c>
      <c r="Q3294" s="764">
        <f>L3294/1000*N3294</f>
        <v>1.4000000000000001</v>
      </c>
      <c r="R3294" s="873">
        <v>1785</v>
      </c>
      <c r="S3294" s="760">
        <f>Q3294*R3294</f>
        <v>2499.0000000000005</v>
      </c>
      <c r="T3294" s="833"/>
      <c r="U3294" s="960"/>
      <c r="W3294" s="686"/>
    </row>
    <row r="3295" spans="1:23" ht="21" customHeight="1">
      <c r="A3295" s="686" t="s">
        <v>1328</v>
      </c>
      <c r="B3295" s="686" t="s">
        <v>799</v>
      </c>
      <c r="C3295" s="830"/>
      <c r="D3295" s="831" t="s">
        <v>799</v>
      </c>
      <c r="E3295" s="832" t="s">
        <v>799</v>
      </c>
      <c r="F3295" s="681" t="s">
        <v>330</v>
      </c>
      <c r="G3295" s="682"/>
      <c r="H3295" s="682"/>
      <c r="I3295" s="682"/>
      <c r="J3295" s="682"/>
      <c r="K3295" s="682"/>
      <c r="L3295" s="683"/>
      <c r="M3295" s="684"/>
      <c r="N3295" s="758">
        <f>N3294*3</f>
        <v>42</v>
      </c>
      <c r="O3295" s="991">
        <v>42</v>
      </c>
      <c r="P3295" s="991">
        <f t="shared" si="313"/>
        <v>0</v>
      </c>
      <c r="Q3295" s="762"/>
      <c r="R3295" s="873">
        <v>41.2</v>
      </c>
      <c r="S3295" s="760">
        <f>N3295*R3295</f>
        <v>1730.4</v>
      </c>
      <c r="T3295" s="833"/>
      <c r="U3295" s="960"/>
      <c r="W3295" s="686"/>
    </row>
    <row r="3296" spans="1:23" ht="21" customHeight="1">
      <c r="A3296" s="686" t="s">
        <v>1233</v>
      </c>
      <c r="B3296" s="686" t="s">
        <v>1616</v>
      </c>
      <c r="C3296" s="830"/>
      <c r="D3296" s="831" t="s">
        <v>800</v>
      </c>
      <c r="E3296" s="832" t="s">
        <v>800</v>
      </c>
      <c r="F3296" s="681" t="s">
        <v>330</v>
      </c>
      <c r="G3296" s="682"/>
      <c r="H3296" s="682"/>
      <c r="I3296" s="682"/>
      <c r="J3296" s="682"/>
      <c r="K3296" s="682"/>
      <c r="L3296" s="683"/>
      <c r="M3296" s="684"/>
      <c r="N3296" s="758">
        <v>14</v>
      </c>
      <c r="O3296" s="991">
        <v>14</v>
      </c>
      <c r="P3296" s="991">
        <f t="shared" si="313"/>
        <v>0</v>
      </c>
      <c r="Q3296" s="762"/>
      <c r="R3296" s="873">
        <v>14</v>
      </c>
      <c r="S3296" s="760">
        <f>N3296*R3296</f>
        <v>196</v>
      </c>
      <c r="T3296" s="833"/>
      <c r="U3296" s="960"/>
      <c r="W3296" s="686"/>
    </row>
    <row r="3297" spans="1:23" ht="21" customHeight="1">
      <c r="A3297" s="686" t="s">
        <v>1326</v>
      </c>
      <c r="B3297" s="686" t="s">
        <v>801</v>
      </c>
      <c r="C3297" s="830"/>
      <c r="D3297" s="831" t="s">
        <v>801</v>
      </c>
      <c r="E3297" s="832" t="s">
        <v>801</v>
      </c>
      <c r="F3297" s="681" t="s">
        <v>330</v>
      </c>
      <c r="G3297" s="682"/>
      <c r="H3297" s="682"/>
      <c r="I3297" s="682"/>
      <c r="J3297" s="682"/>
      <c r="K3297" s="682"/>
      <c r="L3297" s="683"/>
      <c r="M3297" s="684"/>
      <c r="N3297" s="758">
        <v>48</v>
      </c>
      <c r="O3297" s="991">
        <v>48</v>
      </c>
      <c r="P3297" s="991">
        <f t="shared" si="313"/>
        <v>0</v>
      </c>
      <c r="Q3297" s="762"/>
      <c r="R3297" s="873">
        <v>22.9</v>
      </c>
      <c r="S3297" s="760">
        <f>N3297*R3297</f>
        <v>1099.1999999999998</v>
      </c>
      <c r="T3297" s="833"/>
      <c r="U3297" s="960"/>
      <c r="W3297" s="686"/>
    </row>
    <row r="3298" spans="1:23" ht="21" customHeight="1">
      <c r="A3298" s="686" t="s">
        <v>1243</v>
      </c>
      <c r="B3298" s="686" t="s">
        <v>796</v>
      </c>
      <c r="C3298" s="830" t="s">
        <v>944</v>
      </c>
      <c r="D3298" s="831" t="s">
        <v>796</v>
      </c>
      <c r="E3298" s="832" t="s">
        <v>796</v>
      </c>
      <c r="F3298" s="681">
        <v>4.5</v>
      </c>
      <c r="G3298" s="682"/>
      <c r="H3298" s="682">
        <v>490</v>
      </c>
      <c r="I3298" s="682"/>
      <c r="J3298" s="682"/>
      <c r="K3298" s="682"/>
      <c r="L3298" s="683">
        <v>120</v>
      </c>
      <c r="M3298" s="684" t="s">
        <v>1579</v>
      </c>
      <c r="N3298" s="758">
        <v>2</v>
      </c>
      <c r="O3298" s="991">
        <v>2</v>
      </c>
      <c r="P3298" s="991">
        <f t="shared" si="313"/>
        <v>0</v>
      </c>
      <c r="Q3298" s="759">
        <f>F3298*H3298*L3298*0.00000785*N3298</f>
        <v>4.1542199999999996</v>
      </c>
      <c r="R3298" s="873">
        <v>939</v>
      </c>
      <c r="S3298" s="760">
        <f>Q3298*R3298</f>
        <v>3900.8125799999998</v>
      </c>
      <c r="T3298" s="833"/>
      <c r="U3298" s="960"/>
      <c r="W3298" s="686"/>
    </row>
    <row r="3299" spans="1:23" ht="21" customHeight="1">
      <c r="A3299" s="686" t="s">
        <v>1296</v>
      </c>
      <c r="B3299" s="686" t="s">
        <v>797</v>
      </c>
      <c r="C3299" s="830"/>
      <c r="D3299" s="831" t="s">
        <v>797</v>
      </c>
      <c r="E3299" s="832" t="s">
        <v>797</v>
      </c>
      <c r="F3299" s="681">
        <v>6</v>
      </c>
      <c r="G3299" s="682"/>
      <c r="H3299" s="682"/>
      <c r="I3299" s="682"/>
      <c r="J3299" s="682"/>
      <c r="K3299" s="682"/>
      <c r="L3299" s="683">
        <v>500</v>
      </c>
      <c r="M3299" s="684"/>
      <c r="N3299" s="758">
        <v>2</v>
      </c>
      <c r="O3299" s="991">
        <v>2</v>
      </c>
      <c r="P3299" s="991">
        <f t="shared" si="313"/>
        <v>0</v>
      </c>
      <c r="Q3299" s="759">
        <f>3.14156295*(F3299/2)^2*L3299*0.00000785*N3299</f>
        <v>0.22195142241749999</v>
      </c>
      <c r="R3299" s="873">
        <v>990</v>
      </c>
      <c r="S3299" s="760">
        <f>Q3299*R3299</f>
        <v>219.73190819332498</v>
      </c>
      <c r="T3299" s="833"/>
      <c r="U3299" s="960"/>
      <c r="W3299" s="686"/>
    </row>
    <row r="3300" spans="1:23" ht="21" customHeight="1">
      <c r="A3300" s="686" t="s">
        <v>1315</v>
      </c>
      <c r="B3300" s="686" t="s">
        <v>808</v>
      </c>
      <c r="C3300" s="830"/>
      <c r="D3300" s="831" t="s">
        <v>808</v>
      </c>
      <c r="E3300" s="832" t="s">
        <v>798</v>
      </c>
      <c r="F3300" s="681" t="s">
        <v>330</v>
      </c>
      <c r="G3300" s="682" t="s">
        <v>227</v>
      </c>
      <c r="H3300" s="682" t="s">
        <v>345</v>
      </c>
      <c r="I3300" s="682"/>
      <c r="J3300" s="682"/>
      <c r="K3300" s="682"/>
      <c r="L3300" s="683"/>
      <c r="M3300" s="684"/>
      <c r="N3300" s="758">
        <v>12</v>
      </c>
      <c r="O3300" s="991">
        <v>12</v>
      </c>
      <c r="P3300" s="991">
        <f t="shared" si="313"/>
        <v>0</v>
      </c>
      <c r="Q3300" s="762"/>
      <c r="R3300" s="873">
        <v>124.3</v>
      </c>
      <c r="S3300" s="760">
        <f>N3300*R3300</f>
        <v>1491.6</v>
      </c>
      <c r="T3300" s="833"/>
      <c r="U3300" s="960"/>
      <c r="W3300" s="686"/>
    </row>
    <row r="3301" spans="1:23" ht="21" customHeight="1">
      <c r="A3301" s="686" t="s">
        <v>1328</v>
      </c>
      <c r="B3301" s="686" t="s">
        <v>799</v>
      </c>
      <c r="C3301" s="830"/>
      <c r="D3301" s="831" t="s">
        <v>799</v>
      </c>
      <c r="E3301" s="832" t="s">
        <v>799</v>
      </c>
      <c r="F3301" s="681" t="s">
        <v>330</v>
      </c>
      <c r="G3301" s="682"/>
      <c r="H3301" s="682"/>
      <c r="I3301" s="682"/>
      <c r="J3301" s="682"/>
      <c r="K3301" s="682"/>
      <c r="L3301" s="683"/>
      <c r="M3301" s="684"/>
      <c r="N3301" s="758">
        <v>12</v>
      </c>
      <c r="O3301" s="991">
        <v>12</v>
      </c>
      <c r="P3301" s="991">
        <f t="shared" si="313"/>
        <v>0</v>
      </c>
      <c r="Q3301" s="762"/>
      <c r="R3301" s="873">
        <v>41.2</v>
      </c>
      <c r="S3301" s="760">
        <f>N3301*R3301</f>
        <v>494.40000000000003</v>
      </c>
      <c r="T3301" s="833"/>
      <c r="U3301" s="960"/>
      <c r="W3301" s="686"/>
    </row>
    <row r="3302" spans="1:23" ht="21" customHeight="1">
      <c r="A3302" s="686" t="s">
        <v>1233</v>
      </c>
      <c r="B3302" s="686" t="s">
        <v>1616</v>
      </c>
      <c r="C3302" s="830"/>
      <c r="D3302" s="831" t="s">
        <v>800</v>
      </c>
      <c r="E3302" s="832" t="s">
        <v>800</v>
      </c>
      <c r="F3302" s="681" t="s">
        <v>330</v>
      </c>
      <c r="G3302" s="682"/>
      <c r="H3302" s="682"/>
      <c r="I3302" s="682"/>
      <c r="J3302" s="682"/>
      <c r="K3302" s="682"/>
      <c r="L3302" s="683"/>
      <c r="M3302" s="684"/>
      <c r="N3302" s="758">
        <v>12</v>
      </c>
      <c r="O3302" s="991">
        <v>12</v>
      </c>
      <c r="P3302" s="991">
        <f t="shared" si="313"/>
        <v>0</v>
      </c>
      <c r="Q3302" s="762"/>
      <c r="R3302" s="873">
        <v>14</v>
      </c>
      <c r="S3302" s="760">
        <f>N3302*R3302</f>
        <v>168</v>
      </c>
      <c r="T3302" s="833"/>
      <c r="U3302" s="960"/>
      <c r="W3302" s="686"/>
    </row>
    <row r="3303" spans="1:23" ht="21" customHeight="1">
      <c r="A3303" s="686" t="s">
        <v>1326</v>
      </c>
      <c r="B3303" s="686" t="s">
        <v>801</v>
      </c>
      <c r="C3303" s="830"/>
      <c r="D3303" s="831" t="s">
        <v>801</v>
      </c>
      <c r="E3303" s="832" t="s">
        <v>801</v>
      </c>
      <c r="F3303" s="681" t="s">
        <v>330</v>
      </c>
      <c r="G3303" s="682"/>
      <c r="H3303" s="682"/>
      <c r="I3303" s="682"/>
      <c r="J3303" s="682"/>
      <c r="K3303" s="682"/>
      <c r="L3303" s="683"/>
      <c r="M3303" s="684"/>
      <c r="N3303" s="758">
        <v>24</v>
      </c>
      <c r="O3303" s="991">
        <v>24</v>
      </c>
      <c r="P3303" s="991">
        <f t="shared" si="313"/>
        <v>0</v>
      </c>
      <c r="Q3303" s="762"/>
      <c r="R3303" s="873">
        <v>22.9</v>
      </c>
      <c r="S3303" s="760">
        <f>N3303*R3303</f>
        <v>549.59999999999991</v>
      </c>
      <c r="T3303" s="833"/>
      <c r="U3303" s="960"/>
      <c r="W3303" s="686"/>
    </row>
    <row r="3304" spans="1:23" ht="21" customHeight="1">
      <c r="A3304" s="686" t="s">
        <v>1349</v>
      </c>
      <c r="B3304" s="686" t="s">
        <v>796</v>
      </c>
      <c r="C3304" s="830" t="s">
        <v>945</v>
      </c>
      <c r="D3304" s="831" t="s">
        <v>796</v>
      </c>
      <c r="E3304" s="832" t="s">
        <v>796</v>
      </c>
      <c r="F3304" s="681">
        <v>3</v>
      </c>
      <c r="G3304" s="682"/>
      <c r="H3304" s="682">
        <v>220</v>
      </c>
      <c r="I3304" s="682"/>
      <c r="J3304" s="682"/>
      <c r="K3304" s="682"/>
      <c r="L3304" s="683">
        <v>280</v>
      </c>
      <c r="M3304" s="684" t="s">
        <v>1579</v>
      </c>
      <c r="N3304" s="758">
        <v>2</v>
      </c>
      <c r="O3304" s="991">
        <v>2</v>
      </c>
      <c r="P3304" s="991">
        <f t="shared" si="313"/>
        <v>0</v>
      </c>
      <c r="Q3304" s="759">
        <f>F3304*H3304*L3304*0.00000785*N3304</f>
        <v>2.9013599999999999</v>
      </c>
      <c r="R3304" s="873">
        <v>939</v>
      </c>
      <c r="S3304" s="760">
        <f>Q3304*R3304</f>
        <v>2724.3770399999999</v>
      </c>
      <c r="T3304" s="833"/>
      <c r="U3304" s="960"/>
      <c r="W3304" s="686"/>
    </row>
    <row r="3305" spans="1:23" ht="21" customHeight="1">
      <c r="A3305" s="686" t="s">
        <v>1315</v>
      </c>
      <c r="B3305" s="686" t="s">
        <v>808</v>
      </c>
      <c r="C3305" s="830"/>
      <c r="D3305" s="831" t="s">
        <v>808</v>
      </c>
      <c r="E3305" s="832" t="s">
        <v>798</v>
      </c>
      <c r="F3305" s="681" t="s">
        <v>330</v>
      </c>
      <c r="G3305" s="682" t="s">
        <v>227</v>
      </c>
      <c r="H3305" s="682" t="s">
        <v>345</v>
      </c>
      <c r="I3305" s="682"/>
      <c r="J3305" s="682"/>
      <c r="K3305" s="682"/>
      <c r="L3305" s="683"/>
      <c r="M3305" s="684"/>
      <c r="N3305" s="758">
        <v>2</v>
      </c>
      <c r="O3305" s="991">
        <v>2</v>
      </c>
      <c r="P3305" s="991">
        <f t="shared" si="313"/>
        <v>0</v>
      </c>
      <c r="Q3305" s="762"/>
      <c r="R3305" s="873">
        <v>124.3</v>
      </c>
      <c r="S3305" s="760">
        <f>N3305*R3305</f>
        <v>248.6</v>
      </c>
      <c r="T3305" s="833"/>
      <c r="U3305" s="960"/>
      <c r="W3305" s="686"/>
    </row>
    <row r="3306" spans="1:23" ht="21" customHeight="1">
      <c r="A3306" s="686" t="s">
        <v>1328</v>
      </c>
      <c r="B3306" s="686" t="s">
        <v>799</v>
      </c>
      <c r="C3306" s="830"/>
      <c r="D3306" s="831" t="s">
        <v>799</v>
      </c>
      <c r="E3306" s="832" t="s">
        <v>799</v>
      </c>
      <c r="F3306" s="681" t="s">
        <v>330</v>
      </c>
      <c r="G3306" s="682"/>
      <c r="H3306" s="682"/>
      <c r="I3306" s="682"/>
      <c r="J3306" s="682"/>
      <c r="K3306" s="682"/>
      <c r="L3306" s="683"/>
      <c r="M3306" s="684"/>
      <c r="N3306" s="758">
        <v>2</v>
      </c>
      <c r="O3306" s="991">
        <v>2</v>
      </c>
      <c r="P3306" s="991">
        <f t="shared" si="313"/>
        <v>0</v>
      </c>
      <c r="Q3306" s="762"/>
      <c r="R3306" s="873">
        <v>41.2</v>
      </c>
      <c r="S3306" s="760">
        <f>N3306*R3306</f>
        <v>82.4</v>
      </c>
      <c r="T3306" s="833"/>
      <c r="U3306" s="960"/>
      <c r="W3306" s="686"/>
    </row>
    <row r="3307" spans="1:23" ht="21" customHeight="1">
      <c r="A3307" s="686" t="s">
        <v>1233</v>
      </c>
      <c r="B3307" s="686" t="s">
        <v>1616</v>
      </c>
      <c r="C3307" s="830"/>
      <c r="D3307" s="831" t="s">
        <v>800</v>
      </c>
      <c r="E3307" s="832" t="s">
        <v>800</v>
      </c>
      <c r="F3307" s="681" t="s">
        <v>330</v>
      </c>
      <c r="G3307" s="682"/>
      <c r="H3307" s="682"/>
      <c r="I3307" s="682"/>
      <c r="J3307" s="682"/>
      <c r="K3307" s="682"/>
      <c r="L3307" s="683"/>
      <c r="M3307" s="684"/>
      <c r="N3307" s="758">
        <v>2</v>
      </c>
      <c r="O3307" s="991">
        <v>2</v>
      </c>
      <c r="P3307" s="991">
        <f t="shared" si="313"/>
        <v>0</v>
      </c>
      <c r="Q3307" s="762"/>
      <c r="R3307" s="873">
        <v>14</v>
      </c>
      <c r="S3307" s="760">
        <f>N3307*R3307</f>
        <v>28</v>
      </c>
      <c r="T3307" s="833"/>
      <c r="U3307" s="960"/>
      <c r="W3307" s="686"/>
    </row>
    <row r="3308" spans="1:23" ht="21" customHeight="1">
      <c r="A3308" s="686" t="s">
        <v>1326</v>
      </c>
      <c r="B3308" s="686" t="s">
        <v>801</v>
      </c>
      <c r="C3308" s="830"/>
      <c r="D3308" s="831" t="s">
        <v>801</v>
      </c>
      <c r="E3308" s="832" t="s">
        <v>801</v>
      </c>
      <c r="F3308" s="681" t="s">
        <v>330</v>
      </c>
      <c r="G3308" s="682"/>
      <c r="H3308" s="682"/>
      <c r="I3308" s="682"/>
      <c r="J3308" s="682"/>
      <c r="K3308" s="682"/>
      <c r="L3308" s="683"/>
      <c r="M3308" s="684"/>
      <c r="N3308" s="758">
        <v>4</v>
      </c>
      <c r="O3308" s="991">
        <v>4</v>
      </c>
      <c r="P3308" s="991">
        <f t="shared" si="313"/>
        <v>0</v>
      </c>
      <c r="Q3308" s="762"/>
      <c r="R3308" s="873">
        <v>22.9</v>
      </c>
      <c r="S3308" s="760">
        <f>N3308*R3308</f>
        <v>91.6</v>
      </c>
      <c r="T3308" s="833"/>
      <c r="U3308" s="960"/>
      <c r="W3308" s="686"/>
    </row>
    <row r="3309" spans="1:23" ht="21" customHeight="1">
      <c r="A3309" s="686" t="s">
        <v>1243</v>
      </c>
      <c r="B3309" s="686" t="s">
        <v>796</v>
      </c>
      <c r="C3309" s="830" t="s">
        <v>946</v>
      </c>
      <c r="D3309" s="831" t="s">
        <v>796</v>
      </c>
      <c r="E3309" s="832" t="s">
        <v>796</v>
      </c>
      <c r="F3309" s="681">
        <v>4.5</v>
      </c>
      <c r="G3309" s="682"/>
      <c r="H3309" s="682">
        <v>640</v>
      </c>
      <c r="I3309" s="682"/>
      <c r="J3309" s="682"/>
      <c r="K3309" s="682"/>
      <c r="L3309" s="683">
        <v>430</v>
      </c>
      <c r="M3309" s="684" t="s">
        <v>1579</v>
      </c>
      <c r="N3309" s="758">
        <v>2</v>
      </c>
      <c r="O3309" s="991">
        <v>2</v>
      </c>
      <c r="P3309" s="991">
        <f t="shared" si="313"/>
        <v>0</v>
      </c>
      <c r="Q3309" s="759">
        <f>F3309*H3309*L3309*0.00000785*N3309</f>
        <v>19.442879999999999</v>
      </c>
      <c r="R3309" s="873">
        <v>939</v>
      </c>
      <c r="S3309" s="760">
        <f>Q3309*R3309</f>
        <v>18256.864320000001</v>
      </c>
      <c r="T3309" s="833"/>
      <c r="U3309" s="960"/>
      <c r="W3309" s="686"/>
    </row>
    <row r="3310" spans="1:23" ht="21" customHeight="1">
      <c r="A3310" s="686" t="s">
        <v>1315</v>
      </c>
      <c r="B3310" s="686" t="s">
        <v>808</v>
      </c>
      <c r="C3310" s="830"/>
      <c r="D3310" s="831" t="s">
        <v>808</v>
      </c>
      <c r="E3310" s="832" t="s">
        <v>798</v>
      </c>
      <c r="F3310" s="681" t="s">
        <v>330</v>
      </c>
      <c r="G3310" s="682" t="s">
        <v>227</v>
      </c>
      <c r="H3310" s="682" t="s">
        <v>345</v>
      </c>
      <c r="I3310" s="682"/>
      <c r="J3310" s="682"/>
      <c r="K3310" s="682"/>
      <c r="L3310" s="683"/>
      <c r="M3310" s="684"/>
      <c r="N3310" s="758">
        <v>2</v>
      </c>
      <c r="O3310" s="991">
        <v>2</v>
      </c>
      <c r="P3310" s="991">
        <f t="shared" si="313"/>
        <v>0</v>
      </c>
      <c r="Q3310" s="762"/>
      <c r="R3310" s="873">
        <v>124.3</v>
      </c>
      <c r="S3310" s="760">
        <f>N3310*R3310</f>
        <v>248.6</v>
      </c>
      <c r="T3310" s="833"/>
      <c r="U3310" s="960"/>
      <c r="W3310" s="686"/>
    </row>
    <row r="3311" spans="1:23" ht="21" customHeight="1">
      <c r="A3311" s="686" t="s">
        <v>1328</v>
      </c>
      <c r="B3311" s="686" t="s">
        <v>799</v>
      </c>
      <c r="C3311" s="830"/>
      <c r="D3311" s="831" t="s">
        <v>799</v>
      </c>
      <c r="E3311" s="832" t="s">
        <v>799</v>
      </c>
      <c r="F3311" s="681" t="s">
        <v>330</v>
      </c>
      <c r="G3311" s="682"/>
      <c r="H3311" s="682"/>
      <c r="I3311" s="682"/>
      <c r="J3311" s="682"/>
      <c r="K3311" s="682"/>
      <c r="L3311" s="683"/>
      <c r="M3311" s="684"/>
      <c r="N3311" s="758">
        <v>2</v>
      </c>
      <c r="O3311" s="991">
        <v>2</v>
      </c>
      <c r="P3311" s="991">
        <f t="shared" si="313"/>
        <v>0</v>
      </c>
      <c r="Q3311" s="762"/>
      <c r="R3311" s="873">
        <v>41.2</v>
      </c>
      <c r="S3311" s="760">
        <f>N3311*R3311</f>
        <v>82.4</v>
      </c>
      <c r="T3311" s="833"/>
      <c r="U3311" s="960"/>
      <c r="W3311" s="686"/>
    </row>
    <row r="3312" spans="1:23" ht="21" customHeight="1">
      <c r="A3312" s="686" t="s">
        <v>1233</v>
      </c>
      <c r="B3312" s="686" t="s">
        <v>1616</v>
      </c>
      <c r="C3312" s="830"/>
      <c r="D3312" s="831" t="s">
        <v>800</v>
      </c>
      <c r="E3312" s="832" t="s">
        <v>800</v>
      </c>
      <c r="F3312" s="681" t="s">
        <v>330</v>
      </c>
      <c r="G3312" s="682"/>
      <c r="H3312" s="682"/>
      <c r="I3312" s="682"/>
      <c r="J3312" s="682"/>
      <c r="K3312" s="682"/>
      <c r="L3312" s="683"/>
      <c r="M3312" s="684"/>
      <c r="N3312" s="758">
        <v>2</v>
      </c>
      <c r="O3312" s="991">
        <v>2</v>
      </c>
      <c r="P3312" s="991">
        <f t="shared" si="313"/>
        <v>0</v>
      </c>
      <c r="Q3312" s="762"/>
      <c r="R3312" s="873">
        <v>14</v>
      </c>
      <c r="S3312" s="760">
        <f>N3312*R3312</f>
        <v>28</v>
      </c>
      <c r="T3312" s="833"/>
      <c r="U3312" s="960"/>
      <c r="W3312" s="686"/>
    </row>
    <row r="3313" spans="1:23" ht="21" customHeight="1">
      <c r="A3313" s="686" t="s">
        <v>1326</v>
      </c>
      <c r="B3313" s="686" t="s">
        <v>801</v>
      </c>
      <c r="C3313" s="830"/>
      <c r="D3313" s="831" t="s">
        <v>801</v>
      </c>
      <c r="E3313" s="832" t="s">
        <v>801</v>
      </c>
      <c r="F3313" s="681" t="s">
        <v>330</v>
      </c>
      <c r="G3313" s="682"/>
      <c r="H3313" s="682"/>
      <c r="I3313" s="682"/>
      <c r="J3313" s="682"/>
      <c r="K3313" s="682"/>
      <c r="L3313" s="683"/>
      <c r="M3313" s="684"/>
      <c r="N3313" s="758">
        <v>4</v>
      </c>
      <c r="O3313" s="991">
        <v>4</v>
      </c>
      <c r="P3313" s="991">
        <f t="shared" si="313"/>
        <v>0</v>
      </c>
      <c r="Q3313" s="762"/>
      <c r="R3313" s="873">
        <v>22.9</v>
      </c>
      <c r="S3313" s="760">
        <f>N3313*R3313</f>
        <v>91.6</v>
      </c>
      <c r="T3313" s="833"/>
      <c r="U3313" s="960"/>
      <c r="W3313" s="686"/>
    </row>
    <row r="3314" spans="1:23" ht="21" customHeight="1">
      <c r="A3314" s="686" t="s">
        <v>1243</v>
      </c>
      <c r="B3314" s="686" t="s">
        <v>796</v>
      </c>
      <c r="C3314" s="830" t="s">
        <v>947</v>
      </c>
      <c r="D3314" s="831" t="s">
        <v>796</v>
      </c>
      <c r="E3314" s="832" t="s">
        <v>796</v>
      </c>
      <c r="F3314" s="681">
        <v>4.5</v>
      </c>
      <c r="G3314" s="682"/>
      <c r="H3314" s="682">
        <v>400</v>
      </c>
      <c r="I3314" s="682"/>
      <c r="J3314" s="682"/>
      <c r="K3314" s="682"/>
      <c r="L3314" s="683">
        <v>214</v>
      </c>
      <c r="M3314" s="684" t="s">
        <v>1579</v>
      </c>
      <c r="N3314" s="758">
        <v>2</v>
      </c>
      <c r="O3314" s="991">
        <v>2</v>
      </c>
      <c r="P3314" s="991">
        <f t="shared" si="313"/>
        <v>0</v>
      </c>
      <c r="Q3314" s="759">
        <f>F3314*H3314*L3314*0.00000785*N3314</f>
        <v>6.0476399999999995</v>
      </c>
      <c r="R3314" s="873">
        <v>939</v>
      </c>
      <c r="S3314" s="760">
        <f>Q3314*R3314</f>
        <v>5678.7339599999996</v>
      </c>
      <c r="T3314" s="833"/>
      <c r="U3314" s="960"/>
      <c r="W3314" s="686"/>
    </row>
    <row r="3315" spans="1:23" ht="21" customHeight="1">
      <c r="A3315" s="686" t="s">
        <v>1315</v>
      </c>
      <c r="B3315" s="686" t="s">
        <v>808</v>
      </c>
      <c r="C3315" s="830"/>
      <c r="D3315" s="831" t="s">
        <v>808</v>
      </c>
      <c r="E3315" s="832" t="s">
        <v>798</v>
      </c>
      <c r="F3315" s="681" t="s">
        <v>330</v>
      </c>
      <c r="G3315" s="682" t="s">
        <v>227</v>
      </c>
      <c r="H3315" s="682" t="s">
        <v>345</v>
      </c>
      <c r="I3315" s="682"/>
      <c r="J3315" s="682"/>
      <c r="K3315" s="682"/>
      <c r="L3315" s="683"/>
      <c r="M3315" s="684"/>
      <c r="N3315" s="758">
        <v>2</v>
      </c>
      <c r="O3315" s="991">
        <v>2</v>
      </c>
      <c r="P3315" s="991">
        <f t="shared" si="313"/>
        <v>0</v>
      </c>
      <c r="Q3315" s="762"/>
      <c r="R3315" s="873">
        <v>124.3</v>
      </c>
      <c r="S3315" s="760">
        <f>N3315*R3315</f>
        <v>248.6</v>
      </c>
      <c r="T3315" s="833"/>
      <c r="U3315" s="960"/>
      <c r="W3315" s="686"/>
    </row>
    <row r="3316" spans="1:23" ht="21" customHeight="1">
      <c r="A3316" s="686" t="s">
        <v>1328</v>
      </c>
      <c r="B3316" s="686" t="s">
        <v>799</v>
      </c>
      <c r="C3316" s="830"/>
      <c r="D3316" s="831" t="s">
        <v>799</v>
      </c>
      <c r="E3316" s="832" t="s">
        <v>799</v>
      </c>
      <c r="F3316" s="681" t="s">
        <v>330</v>
      </c>
      <c r="G3316" s="682"/>
      <c r="H3316" s="682"/>
      <c r="I3316" s="682"/>
      <c r="J3316" s="682"/>
      <c r="K3316" s="682"/>
      <c r="L3316" s="683"/>
      <c r="M3316" s="684"/>
      <c r="N3316" s="758">
        <v>2</v>
      </c>
      <c r="O3316" s="991">
        <v>2</v>
      </c>
      <c r="P3316" s="991">
        <f t="shared" si="313"/>
        <v>0</v>
      </c>
      <c r="Q3316" s="762"/>
      <c r="R3316" s="873">
        <v>41.2</v>
      </c>
      <c r="S3316" s="760">
        <f>N3316*R3316</f>
        <v>82.4</v>
      </c>
      <c r="T3316" s="833"/>
      <c r="U3316" s="960"/>
      <c r="W3316" s="686"/>
    </row>
    <row r="3317" spans="1:23" ht="21" customHeight="1">
      <c r="A3317" s="686" t="s">
        <v>1233</v>
      </c>
      <c r="B3317" s="686" t="s">
        <v>1616</v>
      </c>
      <c r="C3317" s="830"/>
      <c r="D3317" s="831" t="s">
        <v>800</v>
      </c>
      <c r="E3317" s="832" t="s">
        <v>800</v>
      </c>
      <c r="F3317" s="681" t="s">
        <v>330</v>
      </c>
      <c r="G3317" s="682"/>
      <c r="H3317" s="682"/>
      <c r="I3317" s="682"/>
      <c r="J3317" s="682"/>
      <c r="K3317" s="682"/>
      <c r="L3317" s="683"/>
      <c r="M3317" s="684"/>
      <c r="N3317" s="758">
        <v>2</v>
      </c>
      <c r="O3317" s="991">
        <v>2</v>
      </c>
      <c r="P3317" s="991">
        <f t="shared" ref="P3317:P3380" si="316">N3317-O3317</f>
        <v>0</v>
      </c>
      <c r="Q3317" s="762"/>
      <c r="R3317" s="873">
        <v>14</v>
      </c>
      <c r="S3317" s="760">
        <f>N3317*R3317</f>
        <v>28</v>
      </c>
      <c r="T3317" s="833"/>
      <c r="U3317" s="960"/>
      <c r="W3317" s="686"/>
    </row>
    <row r="3318" spans="1:23" ht="21" customHeight="1">
      <c r="A3318" s="686" t="s">
        <v>1326</v>
      </c>
      <c r="B3318" s="686" t="s">
        <v>801</v>
      </c>
      <c r="C3318" s="830"/>
      <c r="D3318" s="831" t="s">
        <v>801</v>
      </c>
      <c r="E3318" s="832" t="s">
        <v>801</v>
      </c>
      <c r="F3318" s="681" t="s">
        <v>330</v>
      </c>
      <c r="G3318" s="682"/>
      <c r="H3318" s="682"/>
      <c r="I3318" s="682"/>
      <c r="J3318" s="682"/>
      <c r="K3318" s="682"/>
      <c r="L3318" s="683"/>
      <c r="M3318" s="684"/>
      <c r="N3318" s="758">
        <v>4</v>
      </c>
      <c r="O3318" s="991">
        <v>4</v>
      </c>
      <c r="P3318" s="991">
        <f t="shared" si="316"/>
        <v>0</v>
      </c>
      <c r="Q3318" s="762"/>
      <c r="R3318" s="873">
        <v>22.9</v>
      </c>
      <c r="S3318" s="760">
        <f>N3318*R3318</f>
        <v>91.6</v>
      </c>
      <c r="T3318" s="833"/>
      <c r="U3318" s="960"/>
      <c r="W3318" s="686"/>
    </row>
    <row r="3319" spans="1:23" ht="21" customHeight="1">
      <c r="A3319" s="686" t="s">
        <v>1221</v>
      </c>
      <c r="B3319" s="686" t="s">
        <v>796</v>
      </c>
      <c r="C3319" s="830" t="s">
        <v>948</v>
      </c>
      <c r="D3319" s="831" t="s">
        <v>796</v>
      </c>
      <c r="E3319" s="832" t="s">
        <v>796</v>
      </c>
      <c r="F3319" s="681">
        <v>6</v>
      </c>
      <c r="G3319" s="682"/>
      <c r="H3319" s="682">
        <v>730</v>
      </c>
      <c r="I3319" s="682"/>
      <c r="J3319" s="682"/>
      <c r="K3319" s="682"/>
      <c r="L3319" s="683">
        <v>480</v>
      </c>
      <c r="M3319" s="684" t="s">
        <v>1579</v>
      </c>
      <c r="N3319" s="758">
        <v>2</v>
      </c>
      <c r="O3319" s="991">
        <v>2</v>
      </c>
      <c r="P3319" s="991">
        <f t="shared" si="316"/>
        <v>0</v>
      </c>
      <c r="Q3319" s="759">
        <f>F3319*H3319*L3319*0.00000785*N3319</f>
        <v>33.007680000000001</v>
      </c>
      <c r="R3319" s="873">
        <v>939</v>
      </c>
      <c r="S3319" s="760">
        <f>Q3319*R3319</f>
        <v>30994.211520000001</v>
      </c>
      <c r="T3319" s="833"/>
      <c r="U3319" s="960"/>
      <c r="W3319" s="686"/>
    </row>
    <row r="3320" spans="1:23" ht="21" customHeight="1">
      <c r="A3320" s="686" t="s">
        <v>1336</v>
      </c>
      <c r="B3320" s="686" t="s">
        <v>874</v>
      </c>
      <c r="C3320" s="830"/>
      <c r="D3320" s="831" t="s">
        <v>874</v>
      </c>
      <c r="E3320" s="832" t="s">
        <v>816</v>
      </c>
      <c r="F3320" s="681" t="s">
        <v>330</v>
      </c>
      <c r="G3320" s="682" t="s">
        <v>227</v>
      </c>
      <c r="H3320" s="682"/>
      <c r="I3320" s="682"/>
      <c r="J3320" s="682"/>
      <c r="K3320" s="682"/>
      <c r="L3320" s="683">
        <v>100</v>
      </c>
      <c r="M3320" s="684"/>
      <c r="N3320" s="758">
        <v>8</v>
      </c>
      <c r="O3320" s="991">
        <v>8</v>
      </c>
      <c r="P3320" s="991">
        <f t="shared" si="316"/>
        <v>0</v>
      </c>
      <c r="Q3320" s="764">
        <f>L3320/1000*N3320</f>
        <v>0.8</v>
      </c>
      <c r="R3320" s="873">
        <v>1785</v>
      </c>
      <c r="S3320" s="760">
        <f>Q3320*R3320</f>
        <v>1428</v>
      </c>
      <c r="T3320" s="833"/>
      <c r="U3320" s="960"/>
      <c r="W3320" s="686"/>
    </row>
    <row r="3321" spans="1:23" ht="21" customHeight="1">
      <c r="A3321" s="686" t="s">
        <v>1328</v>
      </c>
      <c r="B3321" s="686" t="s">
        <v>799</v>
      </c>
      <c r="C3321" s="830"/>
      <c r="D3321" s="831" t="s">
        <v>799</v>
      </c>
      <c r="E3321" s="832" t="s">
        <v>799</v>
      </c>
      <c r="F3321" s="681" t="s">
        <v>330</v>
      </c>
      <c r="G3321" s="682"/>
      <c r="H3321" s="682"/>
      <c r="I3321" s="682"/>
      <c r="J3321" s="682"/>
      <c r="K3321" s="682"/>
      <c r="L3321" s="683"/>
      <c r="M3321" s="684"/>
      <c r="N3321" s="758">
        <f>N3320*3</f>
        <v>24</v>
      </c>
      <c r="O3321" s="991">
        <v>24</v>
      </c>
      <c r="P3321" s="991">
        <f t="shared" si="316"/>
        <v>0</v>
      </c>
      <c r="Q3321" s="762"/>
      <c r="R3321" s="873">
        <v>41.2</v>
      </c>
      <c r="S3321" s="760">
        <f>N3321*R3321</f>
        <v>988.80000000000007</v>
      </c>
      <c r="T3321" s="833"/>
      <c r="U3321" s="960"/>
      <c r="W3321" s="686"/>
    </row>
    <row r="3322" spans="1:23" ht="21" customHeight="1">
      <c r="A3322" s="686" t="s">
        <v>1233</v>
      </c>
      <c r="B3322" s="686" t="s">
        <v>1616</v>
      </c>
      <c r="C3322" s="830"/>
      <c r="D3322" s="831" t="s">
        <v>800</v>
      </c>
      <c r="E3322" s="832" t="s">
        <v>800</v>
      </c>
      <c r="F3322" s="681" t="s">
        <v>330</v>
      </c>
      <c r="G3322" s="682"/>
      <c r="H3322" s="682"/>
      <c r="I3322" s="682"/>
      <c r="J3322" s="682"/>
      <c r="K3322" s="682"/>
      <c r="L3322" s="683"/>
      <c r="M3322" s="684"/>
      <c r="N3322" s="758">
        <v>14</v>
      </c>
      <c r="O3322" s="991">
        <v>14</v>
      </c>
      <c r="P3322" s="991">
        <f t="shared" si="316"/>
        <v>0</v>
      </c>
      <c r="Q3322" s="762"/>
      <c r="R3322" s="873">
        <v>14</v>
      </c>
      <c r="S3322" s="760">
        <f>N3322*R3322</f>
        <v>196</v>
      </c>
      <c r="T3322" s="833"/>
      <c r="U3322" s="960"/>
      <c r="W3322" s="686"/>
    </row>
    <row r="3323" spans="1:23" ht="21" customHeight="1">
      <c r="A3323" s="686" t="s">
        <v>1326</v>
      </c>
      <c r="B3323" s="686" t="s">
        <v>801</v>
      </c>
      <c r="C3323" s="830"/>
      <c r="D3323" s="831" t="s">
        <v>801</v>
      </c>
      <c r="E3323" s="832" t="s">
        <v>801</v>
      </c>
      <c r="F3323" s="681" t="s">
        <v>330</v>
      </c>
      <c r="G3323" s="682"/>
      <c r="H3323" s="682"/>
      <c r="I3323" s="682"/>
      <c r="J3323" s="682"/>
      <c r="K3323" s="682"/>
      <c r="L3323" s="683"/>
      <c r="M3323" s="684"/>
      <c r="N3323" s="758">
        <v>48</v>
      </c>
      <c r="O3323" s="991">
        <v>48</v>
      </c>
      <c r="P3323" s="991">
        <f t="shared" si="316"/>
        <v>0</v>
      </c>
      <c r="Q3323" s="762"/>
      <c r="R3323" s="873">
        <v>22.9</v>
      </c>
      <c r="S3323" s="760">
        <f>N3323*R3323</f>
        <v>1099.1999999999998</v>
      </c>
      <c r="T3323" s="833"/>
      <c r="U3323" s="960"/>
      <c r="W3323" s="686"/>
    </row>
    <row r="3324" spans="1:23" ht="21" customHeight="1">
      <c r="A3324" s="686" t="s">
        <v>1221</v>
      </c>
      <c r="B3324" s="686" t="s">
        <v>796</v>
      </c>
      <c r="C3324" s="830" t="s">
        <v>949</v>
      </c>
      <c r="D3324" s="831" t="s">
        <v>796</v>
      </c>
      <c r="E3324" s="832" t="s">
        <v>796</v>
      </c>
      <c r="F3324" s="681">
        <v>6</v>
      </c>
      <c r="G3324" s="682"/>
      <c r="H3324" s="682">
        <v>75</v>
      </c>
      <c r="I3324" s="682"/>
      <c r="J3324" s="682"/>
      <c r="K3324" s="682"/>
      <c r="L3324" s="683">
        <v>100</v>
      </c>
      <c r="M3324" s="684"/>
      <c r="N3324" s="758">
        <v>2</v>
      </c>
      <c r="O3324" s="991">
        <v>2</v>
      </c>
      <c r="P3324" s="991">
        <f t="shared" si="316"/>
        <v>0</v>
      </c>
      <c r="Q3324" s="759">
        <f>F3324*H3324*L3324*0.00000785*N3324</f>
        <v>0.70649999999999991</v>
      </c>
      <c r="R3324" s="873">
        <v>939</v>
      </c>
      <c r="S3324" s="760">
        <f>Q3324*R3324</f>
        <v>663.40349999999989</v>
      </c>
      <c r="T3324" s="833"/>
      <c r="U3324" s="960"/>
      <c r="W3324" s="686"/>
    </row>
    <row r="3325" spans="1:23" ht="21" customHeight="1">
      <c r="A3325" s="686" t="s">
        <v>1243</v>
      </c>
      <c r="B3325" s="686" t="s">
        <v>796</v>
      </c>
      <c r="C3325" s="830" t="s">
        <v>950</v>
      </c>
      <c r="D3325" s="831" t="s">
        <v>796</v>
      </c>
      <c r="E3325" s="832" t="s">
        <v>796</v>
      </c>
      <c r="F3325" s="681">
        <v>4.5</v>
      </c>
      <c r="G3325" s="682"/>
      <c r="H3325" s="682">
        <v>220</v>
      </c>
      <c r="I3325" s="682"/>
      <c r="J3325" s="682"/>
      <c r="K3325" s="682"/>
      <c r="L3325" s="683">
        <v>550</v>
      </c>
      <c r="M3325" s="684" t="s">
        <v>1579</v>
      </c>
      <c r="N3325" s="758">
        <v>2</v>
      </c>
      <c r="O3325" s="991">
        <v>2</v>
      </c>
      <c r="P3325" s="991">
        <f t="shared" si="316"/>
        <v>0</v>
      </c>
      <c r="Q3325" s="759">
        <f>F3325*H3325*L3325*0.00000785*N3325</f>
        <v>8.5486499999999985</v>
      </c>
      <c r="R3325" s="873">
        <v>939</v>
      </c>
      <c r="S3325" s="760">
        <f>Q3325*R3325</f>
        <v>8027.1823499999982</v>
      </c>
      <c r="T3325" s="833"/>
      <c r="U3325" s="960"/>
      <c r="W3325" s="686"/>
    </row>
    <row r="3326" spans="1:23" ht="21" customHeight="1">
      <c r="A3326" s="686" t="s">
        <v>1336</v>
      </c>
      <c r="B3326" s="686" t="s">
        <v>874</v>
      </c>
      <c r="C3326" s="830"/>
      <c r="D3326" s="831" t="s">
        <v>874</v>
      </c>
      <c r="E3326" s="832" t="s">
        <v>816</v>
      </c>
      <c r="F3326" s="681" t="s">
        <v>330</v>
      </c>
      <c r="G3326" s="682" t="s">
        <v>227</v>
      </c>
      <c r="H3326" s="682"/>
      <c r="I3326" s="682"/>
      <c r="J3326" s="682"/>
      <c r="K3326" s="682"/>
      <c r="L3326" s="683">
        <v>140</v>
      </c>
      <c r="M3326" s="684"/>
      <c r="N3326" s="758">
        <v>8</v>
      </c>
      <c r="O3326" s="991">
        <v>8</v>
      </c>
      <c r="P3326" s="991">
        <f t="shared" si="316"/>
        <v>0</v>
      </c>
      <c r="Q3326" s="764">
        <f>L3326/1000*N3326</f>
        <v>1.1200000000000001</v>
      </c>
      <c r="R3326" s="873">
        <v>1785</v>
      </c>
      <c r="S3326" s="760">
        <f>Q3326*R3326</f>
        <v>1999.2000000000003</v>
      </c>
      <c r="T3326" s="833"/>
      <c r="U3326" s="960"/>
      <c r="W3326" s="686"/>
    </row>
    <row r="3327" spans="1:23" ht="21" customHeight="1">
      <c r="A3327" s="686" t="s">
        <v>1328</v>
      </c>
      <c r="B3327" s="686" t="s">
        <v>799</v>
      </c>
      <c r="C3327" s="830"/>
      <c r="D3327" s="831" t="s">
        <v>799</v>
      </c>
      <c r="E3327" s="832" t="s">
        <v>799</v>
      </c>
      <c r="F3327" s="681" t="s">
        <v>330</v>
      </c>
      <c r="G3327" s="682"/>
      <c r="H3327" s="682"/>
      <c r="I3327" s="682"/>
      <c r="J3327" s="682"/>
      <c r="K3327" s="682"/>
      <c r="L3327" s="683"/>
      <c r="M3327" s="684"/>
      <c r="N3327" s="758">
        <f>N3326*3</f>
        <v>24</v>
      </c>
      <c r="O3327" s="991">
        <v>24</v>
      </c>
      <c r="P3327" s="991">
        <f t="shared" si="316"/>
        <v>0</v>
      </c>
      <c r="Q3327" s="762"/>
      <c r="R3327" s="873">
        <v>41.2</v>
      </c>
      <c r="S3327" s="760">
        <f>N3327*R3327</f>
        <v>988.80000000000007</v>
      </c>
      <c r="T3327" s="833"/>
      <c r="U3327" s="960"/>
      <c r="W3327" s="686"/>
    </row>
    <row r="3328" spans="1:23" ht="21" customHeight="1">
      <c r="A3328" s="686" t="s">
        <v>1233</v>
      </c>
      <c r="B3328" s="686" t="s">
        <v>1616</v>
      </c>
      <c r="C3328" s="830"/>
      <c r="D3328" s="831" t="s">
        <v>800</v>
      </c>
      <c r="E3328" s="832" t="s">
        <v>800</v>
      </c>
      <c r="F3328" s="681" t="s">
        <v>330</v>
      </c>
      <c r="G3328" s="682"/>
      <c r="H3328" s="682"/>
      <c r="I3328" s="682"/>
      <c r="J3328" s="682"/>
      <c r="K3328" s="682"/>
      <c r="L3328" s="683"/>
      <c r="M3328" s="684"/>
      <c r="N3328" s="758">
        <v>14</v>
      </c>
      <c r="O3328" s="991">
        <v>14</v>
      </c>
      <c r="P3328" s="991">
        <f t="shared" si="316"/>
        <v>0</v>
      </c>
      <c r="Q3328" s="762"/>
      <c r="R3328" s="873">
        <v>14</v>
      </c>
      <c r="S3328" s="760">
        <f>N3328*R3328</f>
        <v>196</v>
      </c>
      <c r="T3328" s="833"/>
      <c r="U3328" s="960"/>
      <c r="W3328" s="686"/>
    </row>
    <row r="3329" spans="1:23" ht="21" customHeight="1">
      <c r="A3329" s="686" t="s">
        <v>1326</v>
      </c>
      <c r="B3329" s="686" t="s">
        <v>801</v>
      </c>
      <c r="C3329" s="830"/>
      <c r="D3329" s="831" t="s">
        <v>801</v>
      </c>
      <c r="E3329" s="832" t="s">
        <v>801</v>
      </c>
      <c r="F3329" s="681" t="s">
        <v>330</v>
      </c>
      <c r="G3329" s="682"/>
      <c r="H3329" s="682"/>
      <c r="I3329" s="682"/>
      <c r="J3329" s="682"/>
      <c r="K3329" s="682"/>
      <c r="L3329" s="683"/>
      <c r="M3329" s="684"/>
      <c r="N3329" s="758">
        <v>48</v>
      </c>
      <c r="O3329" s="991">
        <v>48</v>
      </c>
      <c r="P3329" s="991">
        <f t="shared" si="316"/>
        <v>0</v>
      </c>
      <c r="Q3329" s="762"/>
      <c r="R3329" s="873">
        <v>22.9</v>
      </c>
      <c r="S3329" s="760">
        <f>N3329*R3329</f>
        <v>1099.1999999999998</v>
      </c>
      <c r="T3329" s="833"/>
      <c r="U3329" s="960"/>
      <c r="W3329" s="686"/>
    </row>
    <row r="3330" spans="1:23" ht="21" customHeight="1">
      <c r="A3330" s="686" t="s">
        <v>1221</v>
      </c>
      <c r="B3330" s="686" t="s">
        <v>796</v>
      </c>
      <c r="C3330" s="830" t="s">
        <v>951</v>
      </c>
      <c r="D3330" s="831" t="s">
        <v>796</v>
      </c>
      <c r="E3330" s="832" t="s">
        <v>796</v>
      </c>
      <c r="F3330" s="681">
        <v>6</v>
      </c>
      <c r="G3330" s="682"/>
      <c r="H3330" s="682">
        <v>50</v>
      </c>
      <c r="I3330" s="682"/>
      <c r="J3330" s="682"/>
      <c r="K3330" s="682"/>
      <c r="L3330" s="683">
        <v>300</v>
      </c>
      <c r="M3330" s="684"/>
      <c r="N3330" s="758">
        <v>2</v>
      </c>
      <c r="O3330" s="991">
        <v>2</v>
      </c>
      <c r="P3330" s="991">
        <f t="shared" si="316"/>
        <v>0</v>
      </c>
      <c r="Q3330" s="759">
        <f>F3330*H3330*L3330*0.00000785*N3330</f>
        <v>1.4129999999999998</v>
      </c>
      <c r="R3330" s="873">
        <v>939</v>
      </c>
      <c r="S3330" s="760">
        <f>Q3330*R3330</f>
        <v>1326.8069999999998</v>
      </c>
      <c r="T3330" s="833"/>
      <c r="U3330" s="960"/>
      <c r="W3330" s="686"/>
    </row>
    <row r="3331" spans="1:23" ht="21" customHeight="1">
      <c r="A3331" s="686" t="s">
        <v>1336</v>
      </c>
      <c r="B3331" s="686" t="s">
        <v>874</v>
      </c>
      <c r="C3331" s="830"/>
      <c r="D3331" s="831" t="s">
        <v>874</v>
      </c>
      <c r="E3331" s="832" t="s">
        <v>816</v>
      </c>
      <c r="F3331" s="681" t="s">
        <v>330</v>
      </c>
      <c r="G3331" s="682" t="s">
        <v>227</v>
      </c>
      <c r="H3331" s="682"/>
      <c r="I3331" s="682"/>
      <c r="J3331" s="682"/>
      <c r="K3331" s="682"/>
      <c r="L3331" s="683">
        <v>140</v>
      </c>
      <c r="M3331" s="684"/>
      <c r="N3331" s="758">
        <v>8</v>
      </c>
      <c r="O3331" s="991">
        <v>8</v>
      </c>
      <c r="P3331" s="991">
        <f t="shared" si="316"/>
        <v>0</v>
      </c>
      <c r="Q3331" s="764">
        <f>L3331/1000*N3331</f>
        <v>1.1200000000000001</v>
      </c>
      <c r="R3331" s="873">
        <v>1785</v>
      </c>
      <c r="S3331" s="760">
        <f>Q3331*R3331</f>
        <v>1999.2000000000003</v>
      </c>
      <c r="T3331" s="833"/>
      <c r="U3331" s="960"/>
      <c r="W3331" s="686"/>
    </row>
    <row r="3332" spans="1:23" ht="21" customHeight="1">
      <c r="A3332" s="686" t="s">
        <v>1328</v>
      </c>
      <c r="B3332" s="686" t="s">
        <v>799</v>
      </c>
      <c r="C3332" s="830"/>
      <c r="D3332" s="831" t="s">
        <v>799</v>
      </c>
      <c r="E3332" s="832" t="s">
        <v>799</v>
      </c>
      <c r="F3332" s="681" t="s">
        <v>330</v>
      </c>
      <c r="G3332" s="682"/>
      <c r="H3332" s="682"/>
      <c r="I3332" s="682"/>
      <c r="J3332" s="682"/>
      <c r="K3332" s="682"/>
      <c r="L3332" s="683"/>
      <c r="M3332" s="684"/>
      <c r="N3332" s="758">
        <f>N3331*3</f>
        <v>24</v>
      </c>
      <c r="O3332" s="991">
        <v>24</v>
      </c>
      <c r="P3332" s="991">
        <f t="shared" si="316"/>
        <v>0</v>
      </c>
      <c r="Q3332" s="762"/>
      <c r="R3332" s="873">
        <v>41.2</v>
      </c>
      <c r="S3332" s="760">
        <f>N3332*R3332</f>
        <v>988.80000000000007</v>
      </c>
      <c r="T3332" s="833"/>
      <c r="U3332" s="960"/>
      <c r="W3332" s="686"/>
    </row>
    <row r="3333" spans="1:23" ht="21" customHeight="1">
      <c r="A3333" s="686" t="s">
        <v>1233</v>
      </c>
      <c r="B3333" s="686" t="s">
        <v>1616</v>
      </c>
      <c r="C3333" s="830"/>
      <c r="D3333" s="831" t="s">
        <v>800</v>
      </c>
      <c r="E3333" s="832" t="s">
        <v>800</v>
      </c>
      <c r="F3333" s="681" t="s">
        <v>330</v>
      </c>
      <c r="G3333" s="682"/>
      <c r="H3333" s="682"/>
      <c r="I3333" s="682"/>
      <c r="J3333" s="682"/>
      <c r="K3333" s="682"/>
      <c r="L3333" s="683"/>
      <c r="M3333" s="684"/>
      <c r="N3333" s="758">
        <v>14</v>
      </c>
      <c r="O3333" s="991">
        <v>14</v>
      </c>
      <c r="P3333" s="991">
        <f t="shared" si="316"/>
        <v>0</v>
      </c>
      <c r="Q3333" s="762"/>
      <c r="R3333" s="873">
        <v>14</v>
      </c>
      <c r="S3333" s="760">
        <f>N3333*R3333</f>
        <v>196</v>
      </c>
      <c r="T3333" s="833"/>
      <c r="U3333" s="960"/>
      <c r="W3333" s="686"/>
    </row>
    <row r="3334" spans="1:23" ht="21" customHeight="1">
      <c r="A3334" s="686" t="s">
        <v>1326</v>
      </c>
      <c r="B3334" s="686" t="s">
        <v>801</v>
      </c>
      <c r="C3334" s="830"/>
      <c r="D3334" s="831" t="s">
        <v>801</v>
      </c>
      <c r="E3334" s="832" t="s">
        <v>801</v>
      </c>
      <c r="F3334" s="681" t="s">
        <v>330</v>
      </c>
      <c r="G3334" s="682"/>
      <c r="H3334" s="682"/>
      <c r="I3334" s="682"/>
      <c r="J3334" s="682"/>
      <c r="K3334" s="682"/>
      <c r="L3334" s="683"/>
      <c r="M3334" s="684"/>
      <c r="N3334" s="758">
        <v>48</v>
      </c>
      <c r="O3334" s="991">
        <v>48</v>
      </c>
      <c r="P3334" s="991">
        <f t="shared" si="316"/>
        <v>0</v>
      </c>
      <c r="Q3334" s="762"/>
      <c r="R3334" s="873">
        <v>22.9</v>
      </c>
      <c r="S3334" s="760">
        <f>N3334*R3334</f>
        <v>1099.1999999999998</v>
      </c>
      <c r="T3334" s="833"/>
      <c r="U3334" s="960"/>
      <c r="W3334" s="686"/>
    </row>
    <row r="3335" spans="1:23" ht="21" customHeight="1">
      <c r="A3335" s="686" t="s">
        <v>1349</v>
      </c>
      <c r="B3335" s="686" t="s">
        <v>796</v>
      </c>
      <c r="C3335" s="830" t="s">
        <v>952</v>
      </c>
      <c r="D3335" s="831" t="s">
        <v>796</v>
      </c>
      <c r="E3335" s="832" t="s">
        <v>796</v>
      </c>
      <c r="F3335" s="681">
        <v>3</v>
      </c>
      <c r="G3335" s="682"/>
      <c r="H3335" s="682">
        <v>475</v>
      </c>
      <c r="I3335" s="682"/>
      <c r="J3335" s="682"/>
      <c r="K3335" s="682"/>
      <c r="L3335" s="683">
        <v>370</v>
      </c>
      <c r="M3335" s="684" t="s">
        <v>2305</v>
      </c>
      <c r="N3335" s="758">
        <v>2</v>
      </c>
      <c r="O3335" s="991">
        <v>2</v>
      </c>
      <c r="P3335" s="991">
        <f t="shared" si="316"/>
        <v>0</v>
      </c>
      <c r="Q3335" s="759">
        <f>F3335*H3335*L3335*0.00000785*N3335</f>
        <v>8.277825</v>
      </c>
      <c r="R3335" s="873">
        <v>939</v>
      </c>
      <c r="S3335" s="760">
        <f>Q3335*R3335</f>
        <v>7772.8776749999997</v>
      </c>
      <c r="T3335" s="833"/>
      <c r="U3335" s="960"/>
      <c r="W3335" s="686"/>
    </row>
    <row r="3336" spans="1:23" ht="21" customHeight="1">
      <c r="A3336" s="686" t="s">
        <v>1336</v>
      </c>
      <c r="B3336" s="686" t="s">
        <v>874</v>
      </c>
      <c r="C3336" s="830"/>
      <c r="D3336" s="831" t="s">
        <v>874</v>
      </c>
      <c r="E3336" s="832" t="s">
        <v>816</v>
      </c>
      <c r="F3336" s="681" t="s">
        <v>330</v>
      </c>
      <c r="G3336" s="682" t="s">
        <v>227</v>
      </c>
      <c r="H3336" s="682"/>
      <c r="I3336" s="682"/>
      <c r="J3336" s="682"/>
      <c r="K3336" s="682"/>
      <c r="L3336" s="683">
        <v>140</v>
      </c>
      <c r="M3336" s="684"/>
      <c r="N3336" s="758">
        <v>8</v>
      </c>
      <c r="O3336" s="991">
        <v>8</v>
      </c>
      <c r="P3336" s="991">
        <f t="shared" si="316"/>
        <v>0</v>
      </c>
      <c r="Q3336" s="764">
        <f>L3336/1000*N3336</f>
        <v>1.1200000000000001</v>
      </c>
      <c r="R3336" s="873">
        <v>1785</v>
      </c>
      <c r="S3336" s="760">
        <f>Q3336*R3336</f>
        <v>1999.2000000000003</v>
      </c>
      <c r="T3336" s="833"/>
      <c r="U3336" s="960"/>
      <c r="W3336" s="686"/>
    </row>
    <row r="3337" spans="1:23" ht="21" customHeight="1">
      <c r="A3337" s="686" t="s">
        <v>1328</v>
      </c>
      <c r="B3337" s="686" t="s">
        <v>799</v>
      </c>
      <c r="C3337" s="830"/>
      <c r="D3337" s="831" t="s">
        <v>799</v>
      </c>
      <c r="E3337" s="832" t="s">
        <v>799</v>
      </c>
      <c r="F3337" s="681" t="s">
        <v>330</v>
      </c>
      <c r="G3337" s="682"/>
      <c r="H3337" s="682"/>
      <c r="I3337" s="682"/>
      <c r="J3337" s="682"/>
      <c r="K3337" s="682"/>
      <c r="L3337" s="683"/>
      <c r="M3337" s="684"/>
      <c r="N3337" s="758">
        <v>24</v>
      </c>
      <c r="O3337" s="991">
        <v>24</v>
      </c>
      <c r="P3337" s="991">
        <f t="shared" si="316"/>
        <v>0</v>
      </c>
      <c r="Q3337" s="762"/>
      <c r="R3337" s="873">
        <v>41.2</v>
      </c>
      <c r="S3337" s="760">
        <f>N3337*R3337</f>
        <v>988.80000000000007</v>
      </c>
      <c r="T3337" s="833"/>
      <c r="U3337" s="960"/>
      <c r="W3337" s="686"/>
    </row>
    <row r="3338" spans="1:23" ht="21" customHeight="1">
      <c r="A3338" s="686" t="s">
        <v>1233</v>
      </c>
      <c r="B3338" s="686" t="s">
        <v>1616</v>
      </c>
      <c r="C3338" s="830"/>
      <c r="D3338" s="831" t="s">
        <v>800</v>
      </c>
      <c r="E3338" s="832" t="s">
        <v>800</v>
      </c>
      <c r="F3338" s="681" t="s">
        <v>330</v>
      </c>
      <c r="G3338" s="682"/>
      <c r="H3338" s="682"/>
      <c r="I3338" s="682"/>
      <c r="J3338" s="682"/>
      <c r="K3338" s="682"/>
      <c r="L3338" s="683"/>
      <c r="M3338" s="684"/>
      <c r="N3338" s="758">
        <v>14</v>
      </c>
      <c r="O3338" s="991">
        <v>14</v>
      </c>
      <c r="P3338" s="991">
        <f t="shared" si="316"/>
        <v>0</v>
      </c>
      <c r="Q3338" s="762"/>
      <c r="R3338" s="873">
        <v>14</v>
      </c>
      <c r="S3338" s="760">
        <f>N3338*R3338</f>
        <v>196</v>
      </c>
      <c r="T3338" s="833"/>
      <c r="U3338" s="960"/>
      <c r="W3338" s="686"/>
    </row>
    <row r="3339" spans="1:23" ht="21" customHeight="1">
      <c r="A3339" s="686" t="s">
        <v>1326</v>
      </c>
      <c r="B3339" s="686" t="s">
        <v>801</v>
      </c>
      <c r="C3339" s="830"/>
      <c r="D3339" s="831" t="s">
        <v>801</v>
      </c>
      <c r="E3339" s="832" t="s">
        <v>801</v>
      </c>
      <c r="F3339" s="681" t="s">
        <v>330</v>
      </c>
      <c r="G3339" s="682"/>
      <c r="H3339" s="682"/>
      <c r="I3339" s="682"/>
      <c r="J3339" s="682"/>
      <c r="K3339" s="682"/>
      <c r="L3339" s="683"/>
      <c r="M3339" s="684"/>
      <c r="N3339" s="758">
        <v>48</v>
      </c>
      <c r="O3339" s="991">
        <v>48</v>
      </c>
      <c r="P3339" s="991">
        <f t="shared" si="316"/>
        <v>0</v>
      </c>
      <c r="Q3339" s="762"/>
      <c r="R3339" s="873">
        <v>22.9</v>
      </c>
      <c r="S3339" s="760">
        <f>N3339*R3339</f>
        <v>1099.1999999999998</v>
      </c>
      <c r="T3339" s="833"/>
      <c r="U3339" s="960"/>
      <c r="W3339" s="686"/>
    </row>
    <row r="3340" spans="1:23" ht="21" customHeight="1">
      <c r="A3340" s="686" t="s">
        <v>1349</v>
      </c>
      <c r="B3340" s="686" t="s">
        <v>838</v>
      </c>
      <c r="C3340" s="830"/>
      <c r="D3340" s="831" t="s">
        <v>838</v>
      </c>
      <c r="E3340" s="832"/>
      <c r="F3340" s="681">
        <v>3</v>
      </c>
      <c r="G3340" s="682"/>
      <c r="H3340" s="682">
        <v>96</v>
      </c>
      <c r="I3340" s="682"/>
      <c r="J3340" s="682"/>
      <c r="K3340" s="682"/>
      <c r="L3340" s="683">
        <v>200</v>
      </c>
      <c r="M3340" s="684" t="s">
        <v>1579</v>
      </c>
      <c r="N3340" s="758">
        <v>2</v>
      </c>
      <c r="O3340" s="991">
        <v>2</v>
      </c>
      <c r="P3340" s="991">
        <f t="shared" si="316"/>
        <v>0</v>
      </c>
      <c r="Q3340" s="759">
        <f>F3340*H3340*L3340*0.00000785*N3340</f>
        <v>0.9043199999999999</v>
      </c>
      <c r="R3340" s="873">
        <v>939</v>
      </c>
      <c r="S3340" s="760">
        <f>Q3340*R3340</f>
        <v>849.15647999999987</v>
      </c>
      <c r="T3340" s="833"/>
      <c r="U3340" s="960"/>
      <c r="W3340" s="686"/>
    </row>
    <row r="3341" spans="1:23" ht="21" customHeight="1">
      <c r="A3341" s="686" t="s">
        <v>1349</v>
      </c>
      <c r="B3341" s="686" t="s">
        <v>796</v>
      </c>
      <c r="C3341" s="830" t="s">
        <v>953</v>
      </c>
      <c r="D3341" s="831" t="s">
        <v>796</v>
      </c>
      <c r="E3341" s="832" t="s">
        <v>796</v>
      </c>
      <c r="F3341" s="681">
        <v>3</v>
      </c>
      <c r="G3341" s="682"/>
      <c r="H3341" s="682">
        <v>220</v>
      </c>
      <c r="I3341" s="682"/>
      <c r="J3341" s="682"/>
      <c r="K3341" s="682"/>
      <c r="L3341" s="683">
        <v>130</v>
      </c>
      <c r="M3341" s="684" t="s">
        <v>1579</v>
      </c>
      <c r="N3341" s="758">
        <v>2</v>
      </c>
      <c r="O3341" s="991">
        <v>2</v>
      </c>
      <c r="P3341" s="991">
        <f t="shared" si="316"/>
        <v>0</v>
      </c>
      <c r="Q3341" s="759">
        <f>F3341*H3341*L3341*0.00000785*N3341</f>
        <v>1.3470599999999999</v>
      </c>
      <c r="R3341" s="873">
        <v>939</v>
      </c>
      <c r="S3341" s="760">
        <f>Q3341*R3341</f>
        <v>1264.8893399999999</v>
      </c>
      <c r="T3341" s="833"/>
      <c r="U3341" s="960"/>
      <c r="W3341" s="686"/>
    </row>
    <row r="3342" spans="1:23" ht="21" customHeight="1">
      <c r="B3342" s="686" t="s">
        <v>811</v>
      </c>
      <c r="C3342" s="830"/>
      <c r="D3342" s="831" t="s">
        <v>811</v>
      </c>
      <c r="E3342" s="832" t="s">
        <v>811</v>
      </c>
      <c r="F3342" s="681"/>
      <c r="G3342" s="682"/>
      <c r="H3342" s="682"/>
      <c r="I3342" s="682"/>
      <c r="J3342" s="682"/>
      <c r="K3342" s="682"/>
      <c r="L3342" s="683"/>
      <c r="M3342" s="684"/>
      <c r="N3342" s="758">
        <v>4</v>
      </c>
      <c r="O3342" s="991">
        <v>4</v>
      </c>
      <c r="P3342" s="991">
        <f t="shared" si="316"/>
        <v>0</v>
      </c>
      <c r="Q3342" s="759"/>
      <c r="R3342" s="873">
        <v>11387</v>
      </c>
      <c r="S3342" s="760">
        <f t="shared" ref="S3342:S3348" si="317">N3342*R3342</f>
        <v>45548</v>
      </c>
      <c r="T3342" s="833"/>
      <c r="U3342" s="960"/>
      <c r="W3342" s="686"/>
    </row>
    <row r="3343" spans="1:23" ht="21" customHeight="1">
      <c r="A3343" s="686" t="s">
        <v>1353</v>
      </c>
      <c r="B3343" s="686" t="s">
        <v>808</v>
      </c>
      <c r="C3343" s="830"/>
      <c r="D3343" s="831" t="s">
        <v>808</v>
      </c>
      <c r="E3343" s="832" t="s">
        <v>798</v>
      </c>
      <c r="F3343" s="681" t="s">
        <v>341</v>
      </c>
      <c r="G3343" s="682"/>
      <c r="H3343" s="682">
        <v>25</v>
      </c>
      <c r="I3343" s="682"/>
      <c r="J3343" s="682"/>
      <c r="K3343" s="682"/>
      <c r="L3343" s="683"/>
      <c r="M3343" s="684"/>
      <c r="N3343" s="758">
        <v>2</v>
      </c>
      <c r="O3343" s="991">
        <v>2</v>
      </c>
      <c r="P3343" s="991">
        <f t="shared" si="316"/>
        <v>0</v>
      </c>
      <c r="Q3343" s="762"/>
      <c r="R3343" s="873">
        <v>47.4</v>
      </c>
      <c r="S3343" s="760">
        <f t="shared" si="317"/>
        <v>94.8</v>
      </c>
      <c r="T3343" s="833"/>
      <c r="U3343" s="960"/>
      <c r="W3343" s="686"/>
    </row>
    <row r="3344" spans="1:23" ht="21" customHeight="1">
      <c r="B3344" s="686" t="s">
        <v>1586</v>
      </c>
      <c r="C3344" s="830"/>
      <c r="D3344" s="831" t="s">
        <v>1586</v>
      </c>
      <c r="E3344" s="832" t="s">
        <v>1586</v>
      </c>
      <c r="F3344" s="681">
        <v>3</v>
      </c>
      <c r="G3344" s="682"/>
      <c r="H3344" s="682">
        <v>40</v>
      </c>
      <c r="I3344" s="682"/>
      <c r="J3344" s="682"/>
      <c r="K3344" s="682"/>
      <c r="L3344" s="683">
        <v>130</v>
      </c>
      <c r="M3344" s="684"/>
      <c r="N3344" s="758">
        <v>4</v>
      </c>
      <c r="O3344" s="991">
        <v>4</v>
      </c>
      <c r="P3344" s="991">
        <f t="shared" si="316"/>
        <v>0</v>
      </c>
      <c r="Q3344" s="762"/>
      <c r="R3344" s="873">
        <v>1100</v>
      </c>
      <c r="S3344" s="760">
        <f t="shared" si="317"/>
        <v>4400</v>
      </c>
      <c r="T3344" s="833"/>
      <c r="U3344" s="960"/>
      <c r="W3344" s="686"/>
    </row>
    <row r="3345" spans="1:23" ht="21" customHeight="1">
      <c r="A3345" s="686" t="s">
        <v>1315</v>
      </c>
      <c r="B3345" s="686" t="s">
        <v>804</v>
      </c>
      <c r="C3345" s="830"/>
      <c r="D3345" s="831" t="s">
        <v>804</v>
      </c>
      <c r="E3345" s="832" t="s">
        <v>798</v>
      </c>
      <c r="F3345" s="681" t="s">
        <v>330</v>
      </c>
      <c r="G3345" s="682" t="s">
        <v>227</v>
      </c>
      <c r="H3345" s="682" t="s">
        <v>345</v>
      </c>
      <c r="I3345" s="682"/>
      <c r="J3345" s="682"/>
      <c r="K3345" s="682"/>
      <c r="L3345" s="683"/>
      <c r="M3345" s="684"/>
      <c r="N3345" s="758">
        <v>14</v>
      </c>
      <c r="O3345" s="991">
        <v>14</v>
      </c>
      <c r="P3345" s="991">
        <f t="shared" si="316"/>
        <v>0</v>
      </c>
      <c r="Q3345" s="762"/>
      <c r="R3345" s="873">
        <v>124.3</v>
      </c>
      <c r="S3345" s="760">
        <f t="shared" si="317"/>
        <v>1740.2</v>
      </c>
      <c r="T3345" s="833"/>
      <c r="U3345" s="960"/>
      <c r="W3345" s="686"/>
    </row>
    <row r="3346" spans="1:23" ht="21" customHeight="1">
      <c r="A3346" s="686" t="s">
        <v>1328</v>
      </c>
      <c r="B3346" s="686" t="s">
        <v>799</v>
      </c>
      <c r="C3346" s="830"/>
      <c r="D3346" s="831" t="s">
        <v>799</v>
      </c>
      <c r="E3346" s="832" t="s">
        <v>799</v>
      </c>
      <c r="F3346" s="681" t="s">
        <v>330</v>
      </c>
      <c r="G3346" s="682"/>
      <c r="H3346" s="682"/>
      <c r="I3346" s="682"/>
      <c r="J3346" s="682"/>
      <c r="K3346" s="682"/>
      <c r="L3346" s="683"/>
      <c r="M3346" s="684"/>
      <c r="N3346" s="758">
        <v>14</v>
      </c>
      <c r="O3346" s="991">
        <v>14</v>
      </c>
      <c r="P3346" s="991">
        <f t="shared" si="316"/>
        <v>0</v>
      </c>
      <c r="Q3346" s="762"/>
      <c r="R3346" s="873">
        <v>41.2</v>
      </c>
      <c r="S3346" s="760">
        <f t="shared" si="317"/>
        <v>576.80000000000007</v>
      </c>
      <c r="T3346" s="833"/>
      <c r="U3346" s="960"/>
      <c r="W3346" s="686"/>
    </row>
    <row r="3347" spans="1:23" ht="21" customHeight="1">
      <c r="A3347" s="686" t="s">
        <v>1233</v>
      </c>
      <c r="B3347" s="686" t="s">
        <v>1616</v>
      </c>
      <c r="C3347" s="830"/>
      <c r="D3347" s="831" t="s">
        <v>800</v>
      </c>
      <c r="E3347" s="832" t="s">
        <v>800</v>
      </c>
      <c r="F3347" s="681" t="s">
        <v>330</v>
      </c>
      <c r="G3347" s="682"/>
      <c r="H3347" s="682"/>
      <c r="I3347" s="682"/>
      <c r="J3347" s="682"/>
      <c r="K3347" s="682"/>
      <c r="L3347" s="683"/>
      <c r="M3347" s="684"/>
      <c r="N3347" s="758">
        <v>14</v>
      </c>
      <c r="O3347" s="991">
        <v>14</v>
      </c>
      <c r="P3347" s="991">
        <f t="shared" si="316"/>
        <v>0</v>
      </c>
      <c r="Q3347" s="762"/>
      <c r="R3347" s="873">
        <v>14</v>
      </c>
      <c r="S3347" s="760">
        <f t="shared" si="317"/>
        <v>196</v>
      </c>
      <c r="T3347" s="833"/>
      <c r="U3347" s="960"/>
      <c r="W3347" s="686"/>
    </row>
    <row r="3348" spans="1:23" ht="21" customHeight="1">
      <c r="A3348" s="686" t="s">
        <v>1326</v>
      </c>
      <c r="B3348" s="686" t="s">
        <v>801</v>
      </c>
      <c r="C3348" s="830"/>
      <c r="D3348" s="831" t="s">
        <v>801</v>
      </c>
      <c r="E3348" s="832" t="s">
        <v>801</v>
      </c>
      <c r="F3348" s="681" t="s">
        <v>330</v>
      </c>
      <c r="G3348" s="682"/>
      <c r="H3348" s="682"/>
      <c r="I3348" s="682"/>
      <c r="J3348" s="682"/>
      <c r="K3348" s="682"/>
      <c r="L3348" s="683"/>
      <c r="M3348" s="684"/>
      <c r="N3348" s="758">
        <v>28</v>
      </c>
      <c r="O3348" s="991">
        <v>28</v>
      </c>
      <c r="P3348" s="991">
        <f t="shared" si="316"/>
        <v>0</v>
      </c>
      <c r="Q3348" s="762"/>
      <c r="R3348" s="873">
        <v>22.9</v>
      </c>
      <c r="S3348" s="760">
        <f t="shared" si="317"/>
        <v>641.19999999999993</v>
      </c>
      <c r="T3348" s="833"/>
      <c r="U3348" s="960"/>
      <c r="W3348" s="686"/>
    </row>
    <row r="3349" spans="1:23" ht="21" customHeight="1">
      <c r="A3349" s="686" t="s">
        <v>1294</v>
      </c>
      <c r="B3349" s="686" t="s">
        <v>820</v>
      </c>
      <c r="C3349" s="830"/>
      <c r="D3349" s="831" t="s">
        <v>820</v>
      </c>
      <c r="E3349" s="832" t="s">
        <v>797</v>
      </c>
      <c r="F3349" s="681">
        <v>30</v>
      </c>
      <c r="G3349" s="682"/>
      <c r="H3349" s="682"/>
      <c r="I3349" s="682"/>
      <c r="J3349" s="682"/>
      <c r="K3349" s="682"/>
      <c r="L3349" s="683">
        <v>10</v>
      </c>
      <c r="M3349" s="684"/>
      <c r="N3349" s="758">
        <v>4</v>
      </c>
      <c r="O3349" s="991">
        <v>4</v>
      </c>
      <c r="P3349" s="991">
        <f t="shared" si="316"/>
        <v>0</v>
      </c>
      <c r="Q3349" s="759">
        <f>3.14156295*(F3349/2)^2*L3349*0.00000785*N3349</f>
        <v>0.22195142241749996</v>
      </c>
      <c r="R3349" s="873">
        <v>990</v>
      </c>
      <c r="S3349" s="760">
        <f>Q3349*R3349</f>
        <v>219.73190819332495</v>
      </c>
      <c r="T3349" s="833"/>
      <c r="U3349" s="960"/>
      <c r="W3349" s="686"/>
    </row>
    <row r="3350" spans="1:23" ht="21" customHeight="1">
      <c r="A3350" s="686" t="s">
        <v>1349</v>
      </c>
      <c r="B3350" s="686" t="s">
        <v>796</v>
      </c>
      <c r="C3350" s="830" t="s">
        <v>954</v>
      </c>
      <c r="D3350" s="831" t="s">
        <v>796</v>
      </c>
      <c r="E3350" s="832" t="s">
        <v>796</v>
      </c>
      <c r="F3350" s="681">
        <v>3</v>
      </c>
      <c r="G3350" s="682"/>
      <c r="H3350" s="682">
        <v>140</v>
      </c>
      <c r="I3350" s="682"/>
      <c r="J3350" s="682"/>
      <c r="K3350" s="682"/>
      <c r="L3350" s="683">
        <v>70</v>
      </c>
      <c r="M3350" s="684"/>
      <c r="N3350" s="758">
        <v>2</v>
      </c>
      <c r="O3350" s="991">
        <v>2</v>
      </c>
      <c r="P3350" s="991">
        <f t="shared" si="316"/>
        <v>0</v>
      </c>
      <c r="Q3350" s="759">
        <f>F3350*H3350*L3350*0.00000785*N3350</f>
        <v>0.46157999999999999</v>
      </c>
      <c r="R3350" s="873">
        <v>939</v>
      </c>
      <c r="S3350" s="760">
        <f>Q3350*R3350</f>
        <v>433.42361999999997</v>
      </c>
      <c r="T3350" s="833"/>
      <c r="U3350" s="960"/>
      <c r="W3350" s="686"/>
    </row>
    <row r="3351" spans="1:23" ht="21" customHeight="1">
      <c r="A3351" s="686" t="s">
        <v>1315</v>
      </c>
      <c r="B3351" s="686" t="s">
        <v>808</v>
      </c>
      <c r="C3351" s="830"/>
      <c r="D3351" s="831" t="s">
        <v>808</v>
      </c>
      <c r="E3351" s="832" t="s">
        <v>798</v>
      </c>
      <c r="F3351" s="681" t="s">
        <v>330</v>
      </c>
      <c r="G3351" s="682" t="s">
        <v>227</v>
      </c>
      <c r="H3351" s="682" t="s">
        <v>345</v>
      </c>
      <c r="I3351" s="682"/>
      <c r="J3351" s="682"/>
      <c r="K3351" s="682"/>
      <c r="L3351" s="683"/>
      <c r="M3351" s="684"/>
      <c r="N3351" s="758">
        <v>4</v>
      </c>
      <c r="O3351" s="991">
        <v>4</v>
      </c>
      <c r="P3351" s="991">
        <f t="shared" si="316"/>
        <v>0</v>
      </c>
      <c r="Q3351" s="762"/>
      <c r="R3351" s="873">
        <v>124.3</v>
      </c>
      <c r="S3351" s="760">
        <f>N3351*R3351</f>
        <v>497.2</v>
      </c>
      <c r="T3351" s="833"/>
      <c r="U3351" s="960"/>
      <c r="W3351" s="686"/>
    </row>
    <row r="3352" spans="1:23" ht="21" customHeight="1">
      <c r="A3352" s="686" t="s">
        <v>1328</v>
      </c>
      <c r="B3352" s="686" t="s">
        <v>799</v>
      </c>
      <c r="C3352" s="830"/>
      <c r="D3352" s="831" t="s">
        <v>799</v>
      </c>
      <c r="E3352" s="832" t="s">
        <v>799</v>
      </c>
      <c r="F3352" s="681" t="s">
        <v>330</v>
      </c>
      <c r="G3352" s="682"/>
      <c r="H3352" s="682"/>
      <c r="I3352" s="682"/>
      <c r="J3352" s="682"/>
      <c r="K3352" s="682"/>
      <c r="L3352" s="683"/>
      <c r="M3352" s="684"/>
      <c r="N3352" s="758">
        <v>4</v>
      </c>
      <c r="O3352" s="991">
        <v>4</v>
      </c>
      <c r="P3352" s="991">
        <f t="shared" si="316"/>
        <v>0</v>
      </c>
      <c r="Q3352" s="762"/>
      <c r="R3352" s="873">
        <v>41.2</v>
      </c>
      <c r="S3352" s="760">
        <f>N3352*R3352</f>
        <v>164.8</v>
      </c>
      <c r="T3352" s="833"/>
      <c r="U3352" s="960"/>
      <c r="W3352" s="686"/>
    </row>
    <row r="3353" spans="1:23" ht="21" customHeight="1">
      <c r="A3353" s="686" t="s">
        <v>1233</v>
      </c>
      <c r="B3353" s="686" t="s">
        <v>1616</v>
      </c>
      <c r="C3353" s="830"/>
      <c r="D3353" s="831" t="s">
        <v>800</v>
      </c>
      <c r="E3353" s="832" t="s">
        <v>800</v>
      </c>
      <c r="F3353" s="681" t="s">
        <v>330</v>
      </c>
      <c r="G3353" s="682"/>
      <c r="H3353" s="682"/>
      <c r="I3353" s="682"/>
      <c r="J3353" s="682"/>
      <c r="K3353" s="682"/>
      <c r="L3353" s="683"/>
      <c r="M3353" s="684"/>
      <c r="N3353" s="758">
        <v>4</v>
      </c>
      <c r="O3353" s="991">
        <v>4</v>
      </c>
      <c r="P3353" s="991">
        <f t="shared" si="316"/>
        <v>0</v>
      </c>
      <c r="Q3353" s="762"/>
      <c r="R3353" s="873">
        <v>14</v>
      </c>
      <c r="S3353" s="760">
        <f>N3353*R3353</f>
        <v>56</v>
      </c>
      <c r="T3353" s="833"/>
      <c r="U3353" s="960"/>
      <c r="W3353" s="686"/>
    </row>
    <row r="3354" spans="1:23" ht="21" customHeight="1">
      <c r="A3354" s="686" t="s">
        <v>1326</v>
      </c>
      <c r="B3354" s="686" t="s">
        <v>801</v>
      </c>
      <c r="C3354" s="830"/>
      <c r="D3354" s="831" t="s">
        <v>801</v>
      </c>
      <c r="E3354" s="832" t="s">
        <v>801</v>
      </c>
      <c r="F3354" s="681" t="s">
        <v>330</v>
      </c>
      <c r="G3354" s="682"/>
      <c r="H3354" s="682"/>
      <c r="I3354" s="682"/>
      <c r="J3354" s="682"/>
      <c r="K3354" s="682"/>
      <c r="L3354" s="683"/>
      <c r="M3354" s="684"/>
      <c r="N3354" s="758">
        <v>8</v>
      </c>
      <c r="O3354" s="991">
        <v>8</v>
      </c>
      <c r="P3354" s="991">
        <f t="shared" si="316"/>
        <v>0</v>
      </c>
      <c r="Q3354" s="762"/>
      <c r="R3354" s="873">
        <v>22.9</v>
      </c>
      <c r="S3354" s="760">
        <f>N3354*R3354</f>
        <v>183.2</v>
      </c>
      <c r="T3354" s="833"/>
      <c r="U3354" s="960"/>
      <c r="W3354" s="686"/>
    </row>
    <row r="3355" spans="1:23" ht="21" customHeight="1">
      <c r="A3355" s="686" t="s">
        <v>1349</v>
      </c>
      <c r="B3355" s="686" t="s">
        <v>796</v>
      </c>
      <c r="C3355" s="830" t="s">
        <v>955</v>
      </c>
      <c r="D3355" s="831" t="s">
        <v>796</v>
      </c>
      <c r="E3355" s="832" t="s">
        <v>796</v>
      </c>
      <c r="F3355" s="681">
        <v>3</v>
      </c>
      <c r="G3355" s="682"/>
      <c r="H3355" s="682">
        <v>375</v>
      </c>
      <c r="I3355" s="682"/>
      <c r="J3355" s="682"/>
      <c r="K3355" s="682"/>
      <c r="L3355" s="683">
        <v>400</v>
      </c>
      <c r="M3355" s="684" t="s">
        <v>2305</v>
      </c>
      <c r="N3355" s="758">
        <v>2</v>
      </c>
      <c r="O3355" s="991">
        <v>2</v>
      </c>
      <c r="P3355" s="991">
        <f t="shared" si="316"/>
        <v>0</v>
      </c>
      <c r="Q3355" s="759">
        <f>F3355*H3355*L3355*0.00000785*N3355</f>
        <v>7.0649999999999995</v>
      </c>
      <c r="R3355" s="873">
        <v>939</v>
      </c>
      <c r="S3355" s="760">
        <f>Q3355*R3355</f>
        <v>6634.0349999999999</v>
      </c>
      <c r="T3355" s="833"/>
      <c r="U3355" s="960"/>
      <c r="W3355" s="686"/>
    </row>
    <row r="3356" spans="1:23" ht="21" customHeight="1">
      <c r="A3356" s="686" t="s">
        <v>1315</v>
      </c>
      <c r="B3356" s="686" t="s">
        <v>808</v>
      </c>
      <c r="C3356" s="830"/>
      <c r="D3356" s="831" t="s">
        <v>808</v>
      </c>
      <c r="E3356" s="832" t="s">
        <v>798</v>
      </c>
      <c r="F3356" s="681" t="s">
        <v>330</v>
      </c>
      <c r="G3356" s="682" t="s">
        <v>227</v>
      </c>
      <c r="H3356" s="682" t="s">
        <v>345</v>
      </c>
      <c r="I3356" s="682"/>
      <c r="J3356" s="682"/>
      <c r="K3356" s="682"/>
      <c r="L3356" s="683"/>
      <c r="M3356" s="684"/>
      <c r="N3356" s="758">
        <v>6</v>
      </c>
      <c r="O3356" s="991">
        <v>6</v>
      </c>
      <c r="P3356" s="991">
        <f t="shared" si="316"/>
        <v>0</v>
      </c>
      <c r="Q3356" s="762"/>
      <c r="R3356" s="873">
        <v>124.3</v>
      </c>
      <c r="S3356" s="760">
        <f>N3356*R3356</f>
        <v>745.8</v>
      </c>
      <c r="T3356" s="833"/>
      <c r="U3356" s="960"/>
      <c r="W3356" s="686"/>
    </row>
    <row r="3357" spans="1:23" ht="21" customHeight="1">
      <c r="A3357" s="686" t="s">
        <v>1328</v>
      </c>
      <c r="B3357" s="686" t="s">
        <v>799</v>
      </c>
      <c r="C3357" s="830"/>
      <c r="D3357" s="831" t="s">
        <v>799</v>
      </c>
      <c r="E3357" s="832" t="s">
        <v>799</v>
      </c>
      <c r="F3357" s="681" t="s">
        <v>330</v>
      </c>
      <c r="G3357" s="682"/>
      <c r="H3357" s="682"/>
      <c r="I3357" s="682"/>
      <c r="J3357" s="682"/>
      <c r="K3357" s="682"/>
      <c r="L3357" s="683"/>
      <c r="M3357" s="684"/>
      <c r="N3357" s="758">
        <v>6</v>
      </c>
      <c r="O3357" s="991">
        <v>6</v>
      </c>
      <c r="P3357" s="991">
        <f t="shared" si="316"/>
        <v>0</v>
      </c>
      <c r="Q3357" s="762"/>
      <c r="R3357" s="873">
        <v>41.2</v>
      </c>
      <c r="S3357" s="760">
        <f>N3357*R3357</f>
        <v>247.20000000000002</v>
      </c>
      <c r="T3357" s="833"/>
      <c r="U3357" s="960"/>
      <c r="W3357" s="686"/>
    </row>
    <row r="3358" spans="1:23" ht="21" customHeight="1">
      <c r="A3358" s="686" t="s">
        <v>1233</v>
      </c>
      <c r="B3358" s="686" t="s">
        <v>1616</v>
      </c>
      <c r="C3358" s="830"/>
      <c r="D3358" s="831" t="s">
        <v>800</v>
      </c>
      <c r="E3358" s="832" t="s">
        <v>800</v>
      </c>
      <c r="F3358" s="681" t="s">
        <v>330</v>
      </c>
      <c r="G3358" s="682"/>
      <c r="H3358" s="682"/>
      <c r="I3358" s="682"/>
      <c r="J3358" s="682"/>
      <c r="K3358" s="682"/>
      <c r="L3358" s="683"/>
      <c r="M3358" s="684"/>
      <c r="N3358" s="758">
        <v>6</v>
      </c>
      <c r="O3358" s="991">
        <v>6</v>
      </c>
      <c r="P3358" s="991">
        <f t="shared" si="316"/>
        <v>0</v>
      </c>
      <c r="Q3358" s="762"/>
      <c r="R3358" s="873">
        <v>14</v>
      </c>
      <c r="S3358" s="760">
        <f>N3358*R3358</f>
        <v>84</v>
      </c>
      <c r="T3358" s="833"/>
      <c r="U3358" s="960"/>
      <c r="W3358" s="686"/>
    </row>
    <row r="3359" spans="1:23" ht="21" customHeight="1">
      <c r="A3359" s="686" t="s">
        <v>1326</v>
      </c>
      <c r="B3359" s="686" t="s">
        <v>801</v>
      </c>
      <c r="C3359" s="830"/>
      <c r="D3359" s="831" t="s">
        <v>801</v>
      </c>
      <c r="E3359" s="832" t="s">
        <v>801</v>
      </c>
      <c r="F3359" s="681" t="s">
        <v>330</v>
      </c>
      <c r="G3359" s="682"/>
      <c r="H3359" s="682"/>
      <c r="I3359" s="682"/>
      <c r="J3359" s="682"/>
      <c r="K3359" s="682"/>
      <c r="L3359" s="683"/>
      <c r="M3359" s="684"/>
      <c r="N3359" s="758">
        <v>12</v>
      </c>
      <c r="O3359" s="991">
        <v>12</v>
      </c>
      <c r="P3359" s="991">
        <f t="shared" si="316"/>
        <v>0</v>
      </c>
      <c r="Q3359" s="762"/>
      <c r="R3359" s="873">
        <v>22.9</v>
      </c>
      <c r="S3359" s="760">
        <f>N3359*R3359</f>
        <v>274.79999999999995</v>
      </c>
      <c r="T3359" s="833"/>
      <c r="U3359" s="960"/>
      <c r="W3359" s="686"/>
    </row>
    <row r="3360" spans="1:23" ht="21" customHeight="1">
      <c r="A3360" s="686" t="s">
        <v>1349</v>
      </c>
      <c r="B3360" s="686" t="s">
        <v>796</v>
      </c>
      <c r="C3360" s="830" t="s">
        <v>956</v>
      </c>
      <c r="D3360" s="831" t="s">
        <v>796</v>
      </c>
      <c r="E3360" s="832" t="s">
        <v>796</v>
      </c>
      <c r="F3360" s="681">
        <v>3</v>
      </c>
      <c r="G3360" s="682"/>
      <c r="H3360" s="682">
        <v>375</v>
      </c>
      <c r="I3360" s="682"/>
      <c r="J3360" s="682"/>
      <c r="K3360" s="682"/>
      <c r="L3360" s="683">
        <v>300</v>
      </c>
      <c r="M3360" s="684" t="s">
        <v>2305</v>
      </c>
      <c r="N3360" s="758">
        <v>2</v>
      </c>
      <c r="O3360" s="991">
        <v>2</v>
      </c>
      <c r="P3360" s="991">
        <f t="shared" si="316"/>
        <v>0</v>
      </c>
      <c r="Q3360" s="759">
        <f>F3360*H3360*L3360*0.00000785*N3360</f>
        <v>5.2987499999999992</v>
      </c>
      <c r="R3360" s="873">
        <v>939</v>
      </c>
      <c r="S3360" s="760">
        <f>Q3360*R3360</f>
        <v>4975.526249999999</v>
      </c>
      <c r="T3360" s="833"/>
      <c r="U3360" s="960"/>
      <c r="W3360" s="686"/>
    </row>
    <row r="3361" spans="1:23" ht="21" customHeight="1">
      <c r="A3361" s="686" t="s">
        <v>1315</v>
      </c>
      <c r="B3361" s="686" t="s">
        <v>808</v>
      </c>
      <c r="C3361" s="830"/>
      <c r="D3361" s="831" t="s">
        <v>808</v>
      </c>
      <c r="E3361" s="832" t="s">
        <v>798</v>
      </c>
      <c r="F3361" s="681" t="s">
        <v>330</v>
      </c>
      <c r="G3361" s="682" t="s">
        <v>227</v>
      </c>
      <c r="H3361" s="682" t="s">
        <v>345</v>
      </c>
      <c r="I3361" s="682"/>
      <c r="J3361" s="682"/>
      <c r="K3361" s="682"/>
      <c r="L3361" s="683"/>
      <c r="M3361" s="684"/>
      <c r="N3361" s="758">
        <v>4</v>
      </c>
      <c r="O3361" s="991">
        <v>4</v>
      </c>
      <c r="P3361" s="991">
        <f t="shared" si="316"/>
        <v>0</v>
      </c>
      <c r="Q3361" s="762"/>
      <c r="R3361" s="873">
        <v>124.3</v>
      </c>
      <c r="S3361" s="760">
        <f>N3361*R3361</f>
        <v>497.2</v>
      </c>
      <c r="T3361" s="833"/>
      <c r="U3361" s="960"/>
      <c r="W3361" s="686"/>
    </row>
    <row r="3362" spans="1:23" ht="21" customHeight="1">
      <c r="A3362" s="686" t="s">
        <v>1328</v>
      </c>
      <c r="B3362" s="686" t="s">
        <v>799</v>
      </c>
      <c r="C3362" s="830"/>
      <c r="D3362" s="831" t="s">
        <v>799</v>
      </c>
      <c r="E3362" s="832" t="s">
        <v>799</v>
      </c>
      <c r="F3362" s="681" t="s">
        <v>330</v>
      </c>
      <c r="G3362" s="682"/>
      <c r="H3362" s="682"/>
      <c r="I3362" s="682"/>
      <c r="J3362" s="682"/>
      <c r="K3362" s="682"/>
      <c r="L3362" s="683"/>
      <c r="M3362" s="684"/>
      <c r="N3362" s="758">
        <v>4</v>
      </c>
      <c r="O3362" s="991">
        <v>4</v>
      </c>
      <c r="P3362" s="991">
        <f t="shared" si="316"/>
        <v>0</v>
      </c>
      <c r="Q3362" s="762"/>
      <c r="R3362" s="873">
        <v>41.2</v>
      </c>
      <c r="S3362" s="760">
        <f>N3362*R3362</f>
        <v>164.8</v>
      </c>
      <c r="T3362" s="833"/>
      <c r="U3362" s="960"/>
      <c r="W3362" s="686"/>
    </row>
    <row r="3363" spans="1:23" ht="21" customHeight="1">
      <c r="A3363" s="686" t="s">
        <v>1233</v>
      </c>
      <c r="B3363" s="686" t="s">
        <v>1616</v>
      </c>
      <c r="C3363" s="830"/>
      <c r="D3363" s="831" t="s">
        <v>800</v>
      </c>
      <c r="E3363" s="832" t="s">
        <v>800</v>
      </c>
      <c r="F3363" s="681" t="s">
        <v>330</v>
      </c>
      <c r="G3363" s="682"/>
      <c r="H3363" s="682"/>
      <c r="I3363" s="682"/>
      <c r="J3363" s="682"/>
      <c r="K3363" s="682"/>
      <c r="L3363" s="683"/>
      <c r="M3363" s="684"/>
      <c r="N3363" s="758">
        <v>4</v>
      </c>
      <c r="O3363" s="991">
        <v>4</v>
      </c>
      <c r="P3363" s="991">
        <f t="shared" si="316"/>
        <v>0</v>
      </c>
      <c r="Q3363" s="762"/>
      <c r="R3363" s="873">
        <v>14</v>
      </c>
      <c r="S3363" s="760">
        <f>N3363*R3363</f>
        <v>56</v>
      </c>
      <c r="T3363" s="833"/>
      <c r="U3363" s="960"/>
      <c r="W3363" s="686"/>
    </row>
    <row r="3364" spans="1:23" ht="21" customHeight="1">
      <c r="A3364" s="686" t="s">
        <v>1326</v>
      </c>
      <c r="B3364" s="686" t="s">
        <v>801</v>
      </c>
      <c r="C3364" s="830"/>
      <c r="D3364" s="831" t="s">
        <v>801</v>
      </c>
      <c r="E3364" s="832" t="s">
        <v>801</v>
      </c>
      <c r="F3364" s="681" t="s">
        <v>330</v>
      </c>
      <c r="G3364" s="682"/>
      <c r="H3364" s="682"/>
      <c r="I3364" s="682"/>
      <c r="J3364" s="682"/>
      <c r="K3364" s="682"/>
      <c r="L3364" s="683"/>
      <c r="M3364" s="684"/>
      <c r="N3364" s="758">
        <v>8</v>
      </c>
      <c r="O3364" s="991">
        <v>8</v>
      </c>
      <c r="P3364" s="991">
        <f t="shared" si="316"/>
        <v>0</v>
      </c>
      <c r="Q3364" s="762"/>
      <c r="R3364" s="873">
        <v>22.9</v>
      </c>
      <c r="S3364" s="760">
        <f>N3364*R3364</f>
        <v>183.2</v>
      </c>
      <c r="T3364" s="833"/>
      <c r="U3364" s="960"/>
      <c r="W3364" s="686"/>
    </row>
    <row r="3365" spans="1:23" ht="21" customHeight="1">
      <c r="A3365" s="686" t="s">
        <v>1349</v>
      </c>
      <c r="B3365" s="686" t="s">
        <v>796</v>
      </c>
      <c r="C3365" s="830" t="s">
        <v>957</v>
      </c>
      <c r="D3365" s="831" t="s">
        <v>796</v>
      </c>
      <c r="E3365" s="832" t="s">
        <v>796</v>
      </c>
      <c r="F3365" s="681">
        <v>3</v>
      </c>
      <c r="G3365" s="682"/>
      <c r="H3365" s="682">
        <v>375</v>
      </c>
      <c r="I3365" s="682"/>
      <c r="J3365" s="682"/>
      <c r="K3365" s="682"/>
      <c r="L3365" s="683">
        <v>350</v>
      </c>
      <c r="M3365" s="684" t="s">
        <v>2305</v>
      </c>
      <c r="N3365" s="758">
        <v>2</v>
      </c>
      <c r="O3365" s="991">
        <v>2</v>
      </c>
      <c r="P3365" s="991">
        <f t="shared" si="316"/>
        <v>0</v>
      </c>
      <c r="Q3365" s="759">
        <f>F3365*H3365*L3365*0.00000785*N3365</f>
        <v>6.1818749999999998</v>
      </c>
      <c r="R3365" s="873">
        <v>939</v>
      </c>
      <c r="S3365" s="760">
        <f>Q3365*R3365</f>
        <v>5804.7806249999994</v>
      </c>
      <c r="T3365" s="833"/>
      <c r="U3365" s="960"/>
      <c r="W3365" s="686"/>
    </row>
    <row r="3366" spans="1:23" ht="21" customHeight="1">
      <c r="A3366" s="686" t="s">
        <v>1315</v>
      </c>
      <c r="B3366" s="686" t="s">
        <v>808</v>
      </c>
      <c r="C3366" s="830"/>
      <c r="D3366" s="831" t="s">
        <v>808</v>
      </c>
      <c r="E3366" s="832" t="s">
        <v>798</v>
      </c>
      <c r="F3366" s="681" t="s">
        <v>330</v>
      </c>
      <c r="G3366" s="682" t="s">
        <v>227</v>
      </c>
      <c r="H3366" s="682" t="s">
        <v>345</v>
      </c>
      <c r="I3366" s="682"/>
      <c r="J3366" s="682"/>
      <c r="K3366" s="682"/>
      <c r="L3366" s="683"/>
      <c r="M3366" s="684"/>
      <c r="N3366" s="758">
        <v>8</v>
      </c>
      <c r="O3366" s="991">
        <v>8</v>
      </c>
      <c r="P3366" s="991">
        <f t="shared" si="316"/>
        <v>0</v>
      </c>
      <c r="Q3366" s="762"/>
      <c r="R3366" s="873">
        <v>124.3</v>
      </c>
      <c r="S3366" s="760">
        <f>N3366*R3366</f>
        <v>994.4</v>
      </c>
      <c r="T3366" s="833"/>
      <c r="U3366" s="960"/>
      <c r="W3366" s="686"/>
    </row>
    <row r="3367" spans="1:23" ht="21" customHeight="1">
      <c r="A3367" s="686" t="s">
        <v>1328</v>
      </c>
      <c r="B3367" s="686" t="s">
        <v>799</v>
      </c>
      <c r="C3367" s="830"/>
      <c r="D3367" s="831" t="s">
        <v>799</v>
      </c>
      <c r="E3367" s="832" t="s">
        <v>799</v>
      </c>
      <c r="F3367" s="681" t="s">
        <v>330</v>
      </c>
      <c r="G3367" s="682"/>
      <c r="H3367" s="682"/>
      <c r="I3367" s="682"/>
      <c r="J3367" s="682"/>
      <c r="K3367" s="682"/>
      <c r="L3367" s="683"/>
      <c r="M3367" s="684"/>
      <c r="N3367" s="758">
        <v>8</v>
      </c>
      <c r="O3367" s="991">
        <v>8</v>
      </c>
      <c r="P3367" s="991">
        <f t="shared" si="316"/>
        <v>0</v>
      </c>
      <c r="Q3367" s="762"/>
      <c r="R3367" s="873">
        <v>41.2</v>
      </c>
      <c r="S3367" s="760">
        <f>N3367*R3367</f>
        <v>329.6</v>
      </c>
      <c r="T3367" s="833"/>
      <c r="U3367" s="960"/>
      <c r="W3367" s="686"/>
    </row>
    <row r="3368" spans="1:23" ht="21" customHeight="1">
      <c r="A3368" s="686" t="s">
        <v>1233</v>
      </c>
      <c r="B3368" s="686" t="s">
        <v>1616</v>
      </c>
      <c r="C3368" s="830"/>
      <c r="D3368" s="831" t="s">
        <v>800</v>
      </c>
      <c r="E3368" s="832" t="s">
        <v>800</v>
      </c>
      <c r="F3368" s="681" t="s">
        <v>330</v>
      </c>
      <c r="G3368" s="682"/>
      <c r="H3368" s="682"/>
      <c r="I3368" s="682"/>
      <c r="J3368" s="682"/>
      <c r="K3368" s="682"/>
      <c r="L3368" s="683"/>
      <c r="M3368" s="684"/>
      <c r="N3368" s="758">
        <v>8</v>
      </c>
      <c r="O3368" s="991">
        <v>8</v>
      </c>
      <c r="P3368" s="991">
        <f t="shared" si="316"/>
        <v>0</v>
      </c>
      <c r="Q3368" s="762"/>
      <c r="R3368" s="873">
        <v>14</v>
      </c>
      <c r="S3368" s="760">
        <f>N3368*R3368</f>
        <v>112</v>
      </c>
      <c r="T3368" s="833"/>
      <c r="U3368" s="960"/>
      <c r="W3368" s="686"/>
    </row>
    <row r="3369" spans="1:23" ht="21" customHeight="1">
      <c r="A3369" s="686" t="s">
        <v>1326</v>
      </c>
      <c r="B3369" s="686" t="s">
        <v>801</v>
      </c>
      <c r="C3369" s="830"/>
      <c r="D3369" s="831" t="s">
        <v>801</v>
      </c>
      <c r="E3369" s="832" t="s">
        <v>801</v>
      </c>
      <c r="F3369" s="681" t="s">
        <v>330</v>
      </c>
      <c r="G3369" s="682"/>
      <c r="H3369" s="682"/>
      <c r="I3369" s="682"/>
      <c r="J3369" s="682"/>
      <c r="K3369" s="682"/>
      <c r="L3369" s="683"/>
      <c r="M3369" s="684"/>
      <c r="N3369" s="758">
        <v>16</v>
      </c>
      <c r="O3369" s="991">
        <v>16</v>
      </c>
      <c r="P3369" s="991">
        <f t="shared" si="316"/>
        <v>0</v>
      </c>
      <c r="Q3369" s="762"/>
      <c r="R3369" s="873">
        <v>22.9</v>
      </c>
      <c r="S3369" s="760">
        <f>N3369*R3369</f>
        <v>366.4</v>
      </c>
      <c r="T3369" s="833"/>
      <c r="U3369" s="960"/>
      <c r="W3369" s="686"/>
    </row>
    <row r="3370" spans="1:23" ht="21" customHeight="1">
      <c r="A3370" s="686" t="s">
        <v>1349</v>
      </c>
      <c r="B3370" s="686" t="s">
        <v>838</v>
      </c>
      <c r="C3370" s="830"/>
      <c r="D3370" s="831" t="s">
        <v>838</v>
      </c>
      <c r="E3370" s="832" t="s">
        <v>770</v>
      </c>
      <c r="F3370" s="681">
        <v>3</v>
      </c>
      <c r="G3370" s="682"/>
      <c r="H3370" s="682">
        <v>30</v>
      </c>
      <c r="I3370" s="682"/>
      <c r="J3370" s="682"/>
      <c r="K3370" s="682"/>
      <c r="L3370" s="683">
        <v>500</v>
      </c>
      <c r="M3370" s="684"/>
      <c r="N3370" s="758">
        <v>2</v>
      </c>
      <c r="O3370" s="991">
        <v>2</v>
      </c>
      <c r="P3370" s="991">
        <f t="shared" si="316"/>
        <v>0</v>
      </c>
      <c r="Q3370" s="759">
        <f>L3370/1000*N3370*T3370</f>
        <v>1.36</v>
      </c>
      <c r="R3370" s="873">
        <v>939</v>
      </c>
      <c r="S3370" s="760">
        <f>Q3370*R3370</f>
        <v>1277.0400000000002</v>
      </c>
      <c r="T3370" s="834">
        <v>1.36</v>
      </c>
      <c r="U3370" s="960"/>
      <c r="W3370" s="686"/>
    </row>
    <row r="3371" spans="1:23" ht="21" customHeight="1">
      <c r="A3371" s="686" t="s">
        <v>1243</v>
      </c>
      <c r="B3371" s="686" t="s">
        <v>796</v>
      </c>
      <c r="C3371" s="830" t="s">
        <v>958</v>
      </c>
      <c r="D3371" s="831" t="s">
        <v>796</v>
      </c>
      <c r="E3371" s="832" t="s">
        <v>796</v>
      </c>
      <c r="F3371" s="681">
        <v>4.5</v>
      </c>
      <c r="G3371" s="682"/>
      <c r="H3371" s="682">
        <v>200</v>
      </c>
      <c r="I3371" s="682"/>
      <c r="J3371" s="682"/>
      <c r="K3371" s="682"/>
      <c r="L3371" s="683">
        <v>470</v>
      </c>
      <c r="M3371" s="684" t="s">
        <v>1579</v>
      </c>
      <c r="N3371" s="758">
        <v>2</v>
      </c>
      <c r="O3371" s="991">
        <v>2</v>
      </c>
      <c r="P3371" s="991">
        <f t="shared" si="316"/>
        <v>0</v>
      </c>
      <c r="Q3371" s="759">
        <f>F3371*H3371*L3371*0.00000785*N3371</f>
        <v>6.6410999999999998</v>
      </c>
      <c r="R3371" s="873">
        <v>939</v>
      </c>
      <c r="S3371" s="760">
        <f>Q3371*R3371</f>
        <v>6235.9929000000002</v>
      </c>
      <c r="T3371" s="833"/>
      <c r="U3371" s="960"/>
      <c r="W3371" s="686"/>
    </row>
    <row r="3372" spans="1:23" ht="21" customHeight="1">
      <c r="A3372" s="686" t="s">
        <v>1336</v>
      </c>
      <c r="B3372" s="686" t="s">
        <v>808</v>
      </c>
      <c r="C3372" s="830"/>
      <c r="D3372" s="831" t="s">
        <v>808</v>
      </c>
      <c r="E3372" s="832" t="s">
        <v>816</v>
      </c>
      <c r="F3372" s="681" t="s">
        <v>330</v>
      </c>
      <c r="G3372" s="682" t="s">
        <v>227</v>
      </c>
      <c r="H3372" s="682"/>
      <c r="I3372" s="682"/>
      <c r="J3372" s="682"/>
      <c r="K3372" s="682"/>
      <c r="L3372" s="683">
        <v>140</v>
      </c>
      <c r="M3372" s="684"/>
      <c r="N3372" s="758">
        <v>4</v>
      </c>
      <c r="O3372" s="991">
        <v>4</v>
      </c>
      <c r="P3372" s="991">
        <f t="shared" si="316"/>
        <v>0</v>
      </c>
      <c r="Q3372" s="764">
        <f>L3372/1000*N3372</f>
        <v>0.56000000000000005</v>
      </c>
      <c r="R3372" s="873">
        <v>1785</v>
      </c>
      <c r="S3372" s="760">
        <f>Q3372*R3372</f>
        <v>999.60000000000014</v>
      </c>
      <c r="T3372" s="833"/>
      <c r="U3372" s="960"/>
      <c r="W3372" s="686"/>
    </row>
    <row r="3373" spans="1:23" ht="21" customHeight="1">
      <c r="A3373" s="686" t="s">
        <v>1328</v>
      </c>
      <c r="B3373" s="686" t="s">
        <v>799</v>
      </c>
      <c r="C3373" s="830"/>
      <c r="D3373" s="831" t="s">
        <v>799</v>
      </c>
      <c r="E3373" s="832" t="s">
        <v>799</v>
      </c>
      <c r="F3373" s="681" t="s">
        <v>330</v>
      </c>
      <c r="G3373" s="682"/>
      <c r="H3373" s="682"/>
      <c r="I3373" s="682"/>
      <c r="J3373" s="682"/>
      <c r="K3373" s="682"/>
      <c r="L3373" s="683"/>
      <c r="M3373" s="684"/>
      <c r="N3373" s="758">
        <v>12</v>
      </c>
      <c r="O3373" s="991">
        <v>12</v>
      </c>
      <c r="P3373" s="991">
        <f t="shared" si="316"/>
        <v>0</v>
      </c>
      <c r="Q3373" s="762"/>
      <c r="R3373" s="873">
        <v>41.2</v>
      </c>
      <c r="S3373" s="760">
        <f>N3373*R3373</f>
        <v>494.40000000000003</v>
      </c>
      <c r="T3373" s="833"/>
      <c r="U3373" s="960"/>
      <c r="W3373" s="686"/>
    </row>
    <row r="3374" spans="1:23" ht="21" customHeight="1">
      <c r="A3374" s="686" t="s">
        <v>1233</v>
      </c>
      <c r="B3374" s="686" t="s">
        <v>1616</v>
      </c>
      <c r="C3374" s="830"/>
      <c r="D3374" s="831" t="s">
        <v>800</v>
      </c>
      <c r="E3374" s="832" t="s">
        <v>800</v>
      </c>
      <c r="F3374" s="681" t="s">
        <v>330</v>
      </c>
      <c r="G3374" s="682"/>
      <c r="H3374" s="682"/>
      <c r="I3374" s="682"/>
      <c r="J3374" s="682"/>
      <c r="K3374" s="682"/>
      <c r="L3374" s="683"/>
      <c r="M3374" s="684"/>
      <c r="N3374" s="758">
        <v>4</v>
      </c>
      <c r="O3374" s="991">
        <v>4</v>
      </c>
      <c r="P3374" s="991">
        <f t="shared" si="316"/>
        <v>0</v>
      </c>
      <c r="Q3374" s="762"/>
      <c r="R3374" s="873">
        <v>14</v>
      </c>
      <c r="S3374" s="760">
        <f>N3374*R3374</f>
        <v>56</v>
      </c>
      <c r="T3374" s="833"/>
      <c r="U3374" s="960"/>
      <c r="W3374" s="686"/>
    </row>
    <row r="3375" spans="1:23" ht="21" customHeight="1">
      <c r="A3375" s="686" t="s">
        <v>1326</v>
      </c>
      <c r="B3375" s="686" t="s">
        <v>801</v>
      </c>
      <c r="C3375" s="830"/>
      <c r="D3375" s="831" t="s">
        <v>801</v>
      </c>
      <c r="E3375" s="832" t="s">
        <v>801</v>
      </c>
      <c r="F3375" s="681" t="s">
        <v>330</v>
      </c>
      <c r="G3375" s="682"/>
      <c r="H3375" s="682"/>
      <c r="I3375" s="682"/>
      <c r="J3375" s="682"/>
      <c r="K3375" s="682"/>
      <c r="L3375" s="683"/>
      <c r="M3375" s="684"/>
      <c r="N3375" s="758">
        <v>12</v>
      </c>
      <c r="O3375" s="991">
        <v>12</v>
      </c>
      <c r="P3375" s="991">
        <f t="shared" si="316"/>
        <v>0</v>
      </c>
      <c r="Q3375" s="762"/>
      <c r="R3375" s="873">
        <v>22.9</v>
      </c>
      <c r="S3375" s="760">
        <f>N3375*R3375</f>
        <v>274.79999999999995</v>
      </c>
      <c r="T3375" s="833"/>
      <c r="U3375" s="960"/>
      <c r="W3375" s="686"/>
    </row>
    <row r="3376" spans="1:23" ht="21" customHeight="1">
      <c r="A3376" s="686" t="s">
        <v>1243</v>
      </c>
      <c r="B3376" s="686" t="s">
        <v>796</v>
      </c>
      <c r="C3376" s="830" t="s">
        <v>959</v>
      </c>
      <c r="D3376" s="831" t="s">
        <v>796</v>
      </c>
      <c r="E3376" s="832" t="s">
        <v>796</v>
      </c>
      <c r="F3376" s="681">
        <v>4.5</v>
      </c>
      <c r="G3376" s="682"/>
      <c r="H3376" s="682">
        <v>580</v>
      </c>
      <c r="I3376" s="682"/>
      <c r="J3376" s="682"/>
      <c r="K3376" s="682"/>
      <c r="L3376" s="683">
        <v>200</v>
      </c>
      <c r="M3376" s="684" t="s">
        <v>1579</v>
      </c>
      <c r="N3376" s="758">
        <v>2</v>
      </c>
      <c r="O3376" s="991">
        <v>2</v>
      </c>
      <c r="P3376" s="991">
        <f t="shared" si="316"/>
        <v>0</v>
      </c>
      <c r="Q3376" s="759">
        <f>F3376*H3376*L3376*0.00000785*N3376</f>
        <v>8.1953999999999994</v>
      </c>
      <c r="R3376" s="873">
        <v>939</v>
      </c>
      <c r="S3376" s="760">
        <f>Q3376*R3376</f>
        <v>7695.480599999999</v>
      </c>
      <c r="T3376" s="833"/>
      <c r="U3376" s="960"/>
      <c r="W3376" s="686"/>
    </row>
    <row r="3377" spans="1:23" ht="21" customHeight="1">
      <c r="A3377" s="686" t="s">
        <v>1336</v>
      </c>
      <c r="B3377" s="686" t="s">
        <v>808</v>
      </c>
      <c r="C3377" s="830"/>
      <c r="D3377" s="831" t="s">
        <v>808</v>
      </c>
      <c r="E3377" s="832" t="s">
        <v>816</v>
      </c>
      <c r="F3377" s="681" t="s">
        <v>330</v>
      </c>
      <c r="G3377" s="682" t="s">
        <v>227</v>
      </c>
      <c r="H3377" s="682"/>
      <c r="I3377" s="682"/>
      <c r="J3377" s="682"/>
      <c r="K3377" s="682"/>
      <c r="L3377" s="683">
        <v>140</v>
      </c>
      <c r="M3377" s="684"/>
      <c r="N3377" s="758">
        <v>4</v>
      </c>
      <c r="O3377" s="991">
        <v>4</v>
      </c>
      <c r="P3377" s="991">
        <f t="shared" si="316"/>
        <v>0</v>
      </c>
      <c r="Q3377" s="764">
        <f>L3377/1000*N3377</f>
        <v>0.56000000000000005</v>
      </c>
      <c r="R3377" s="873">
        <v>1785</v>
      </c>
      <c r="S3377" s="760">
        <f>Q3377*R3377</f>
        <v>999.60000000000014</v>
      </c>
      <c r="T3377" s="833"/>
      <c r="U3377" s="960"/>
      <c r="W3377" s="686"/>
    </row>
    <row r="3378" spans="1:23" ht="21" customHeight="1">
      <c r="A3378" s="686" t="s">
        <v>1328</v>
      </c>
      <c r="B3378" s="686" t="s">
        <v>799</v>
      </c>
      <c r="C3378" s="830"/>
      <c r="D3378" s="831" t="s">
        <v>799</v>
      </c>
      <c r="E3378" s="832" t="s">
        <v>799</v>
      </c>
      <c r="F3378" s="681" t="s">
        <v>330</v>
      </c>
      <c r="G3378" s="682"/>
      <c r="H3378" s="682"/>
      <c r="I3378" s="682"/>
      <c r="J3378" s="682"/>
      <c r="K3378" s="682"/>
      <c r="L3378" s="683"/>
      <c r="M3378" s="684"/>
      <c r="N3378" s="758">
        <v>12</v>
      </c>
      <c r="O3378" s="991">
        <v>12</v>
      </c>
      <c r="P3378" s="991">
        <f t="shared" si="316"/>
        <v>0</v>
      </c>
      <c r="Q3378" s="762"/>
      <c r="R3378" s="873">
        <v>41.2</v>
      </c>
      <c r="S3378" s="760">
        <f>N3378*R3378</f>
        <v>494.40000000000003</v>
      </c>
      <c r="T3378" s="833"/>
      <c r="U3378" s="960"/>
      <c r="W3378" s="686"/>
    </row>
    <row r="3379" spans="1:23" ht="21" customHeight="1">
      <c r="A3379" s="686" t="s">
        <v>1233</v>
      </c>
      <c r="B3379" s="686" t="s">
        <v>1616</v>
      </c>
      <c r="C3379" s="830"/>
      <c r="D3379" s="831" t="s">
        <v>800</v>
      </c>
      <c r="E3379" s="832" t="s">
        <v>800</v>
      </c>
      <c r="F3379" s="681" t="s">
        <v>330</v>
      </c>
      <c r="G3379" s="682"/>
      <c r="H3379" s="682"/>
      <c r="I3379" s="682"/>
      <c r="J3379" s="682"/>
      <c r="K3379" s="682"/>
      <c r="L3379" s="683"/>
      <c r="M3379" s="684"/>
      <c r="N3379" s="758">
        <v>4</v>
      </c>
      <c r="O3379" s="991">
        <v>4</v>
      </c>
      <c r="P3379" s="991">
        <f t="shared" si="316"/>
        <v>0</v>
      </c>
      <c r="Q3379" s="762"/>
      <c r="R3379" s="873">
        <v>14</v>
      </c>
      <c r="S3379" s="760">
        <f>N3379*R3379</f>
        <v>56</v>
      </c>
      <c r="T3379" s="833"/>
      <c r="U3379" s="960"/>
      <c r="W3379" s="686"/>
    </row>
    <row r="3380" spans="1:23" ht="21" customHeight="1">
      <c r="A3380" s="686" t="s">
        <v>1326</v>
      </c>
      <c r="B3380" s="686" t="s">
        <v>801</v>
      </c>
      <c r="C3380" s="830"/>
      <c r="D3380" s="831" t="s">
        <v>801</v>
      </c>
      <c r="E3380" s="832" t="s">
        <v>801</v>
      </c>
      <c r="F3380" s="681" t="s">
        <v>330</v>
      </c>
      <c r="G3380" s="682"/>
      <c r="H3380" s="682"/>
      <c r="I3380" s="682"/>
      <c r="J3380" s="682"/>
      <c r="K3380" s="682"/>
      <c r="L3380" s="683"/>
      <c r="M3380" s="684"/>
      <c r="N3380" s="758">
        <v>12</v>
      </c>
      <c r="O3380" s="991">
        <v>12</v>
      </c>
      <c r="P3380" s="991">
        <f t="shared" si="316"/>
        <v>0</v>
      </c>
      <c r="Q3380" s="762"/>
      <c r="R3380" s="873">
        <v>22.9</v>
      </c>
      <c r="S3380" s="760">
        <f>N3380*R3380</f>
        <v>274.79999999999995</v>
      </c>
      <c r="T3380" s="833"/>
      <c r="U3380" s="960"/>
      <c r="W3380" s="686"/>
    </row>
    <row r="3381" spans="1:23" ht="21" customHeight="1">
      <c r="A3381" s="686" t="s">
        <v>1221</v>
      </c>
      <c r="B3381" s="686" t="s">
        <v>796</v>
      </c>
      <c r="C3381" s="830" t="s">
        <v>960</v>
      </c>
      <c r="D3381" s="831" t="s">
        <v>796</v>
      </c>
      <c r="E3381" s="832" t="s">
        <v>796</v>
      </c>
      <c r="F3381" s="681">
        <v>6</v>
      </c>
      <c r="G3381" s="682"/>
      <c r="H3381" s="682">
        <v>780</v>
      </c>
      <c r="I3381" s="682"/>
      <c r="J3381" s="682"/>
      <c r="K3381" s="682"/>
      <c r="L3381" s="683">
        <v>420</v>
      </c>
      <c r="M3381" s="684" t="s">
        <v>1579</v>
      </c>
      <c r="N3381" s="758">
        <v>2</v>
      </c>
      <c r="O3381" s="991">
        <v>2</v>
      </c>
      <c r="P3381" s="991">
        <f t="shared" ref="P3381:P3444" si="318">N3381-O3381</f>
        <v>0</v>
      </c>
      <c r="Q3381" s="759">
        <f>F3381*H3381*L3381*0.00000785*N3381</f>
        <v>30.859919999999999</v>
      </c>
      <c r="R3381" s="873">
        <v>939</v>
      </c>
      <c r="S3381" s="760">
        <f>Q3381*R3381</f>
        <v>28977.46488</v>
      </c>
      <c r="T3381" s="833"/>
      <c r="U3381" s="960"/>
      <c r="W3381" s="686"/>
    </row>
    <row r="3382" spans="1:23" ht="21" customHeight="1">
      <c r="A3382" s="686" t="s">
        <v>1336</v>
      </c>
      <c r="B3382" s="686" t="s">
        <v>808</v>
      </c>
      <c r="C3382" s="830"/>
      <c r="D3382" s="831" t="s">
        <v>808</v>
      </c>
      <c r="E3382" s="832" t="s">
        <v>816</v>
      </c>
      <c r="F3382" s="681" t="s">
        <v>330</v>
      </c>
      <c r="G3382" s="682" t="s">
        <v>227</v>
      </c>
      <c r="H3382" s="682"/>
      <c r="I3382" s="682"/>
      <c r="J3382" s="682"/>
      <c r="K3382" s="682"/>
      <c r="L3382" s="683">
        <v>100</v>
      </c>
      <c r="M3382" s="684"/>
      <c r="N3382" s="758">
        <v>4</v>
      </c>
      <c r="O3382" s="991">
        <v>4</v>
      </c>
      <c r="P3382" s="991">
        <f t="shared" si="318"/>
        <v>0</v>
      </c>
      <c r="Q3382" s="764">
        <f>L3382/1000*N3382</f>
        <v>0.4</v>
      </c>
      <c r="R3382" s="873">
        <v>1785</v>
      </c>
      <c r="S3382" s="760">
        <f>Q3382*R3382</f>
        <v>714</v>
      </c>
      <c r="T3382" s="833"/>
      <c r="U3382" s="960"/>
      <c r="W3382" s="686"/>
    </row>
    <row r="3383" spans="1:23" ht="21" customHeight="1">
      <c r="A3383" s="686" t="s">
        <v>1328</v>
      </c>
      <c r="B3383" s="686" t="s">
        <v>799</v>
      </c>
      <c r="C3383" s="830"/>
      <c r="D3383" s="831" t="s">
        <v>799</v>
      </c>
      <c r="E3383" s="832" t="s">
        <v>799</v>
      </c>
      <c r="F3383" s="681" t="s">
        <v>330</v>
      </c>
      <c r="G3383" s="682"/>
      <c r="H3383" s="682"/>
      <c r="I3383" s="682"/>
      <c r="J3383" s="682"/>
      <c r="K3383" s="682"/>
      <c r="L3383" s="683"/>
      <c r="M3383" s="684"/>
      <c r="N3383" s="758">
        <v>12</v>
      </c>
      <c r="O3383" s="991">
        <v>12</v>
      </c>
      <c r="P3383" s="991">
        <f t="shared" si="318"/>
        <v>0</v>
      </c>
      <c r="Q3383" s="762"/>
      <c r="R3383" s="873">
        <v>41.2</v>
      </c>
      <c r="S3383" s="760">
        <f>N3383*R3383</f>
        <v>494.40000000000003</v>
      </c>
      <c r="T3383" s="833"/>
      <c r="U3383" s="960"/>
      <c r="W3383" s="686"/>
    </row>
    <row r="3384" spans="1:23" ht="21" customHeight="1">
      <c r="A3384" s="686" t="s">
        <v>1233</v>
      </c>
      <c r="B3384" s="686" t="s">
        <v>1616</v>
      </c>
      <c r="C3384" s="830"/>
      <c r="D3384" s="831" t="s">
        <v>800</v>
      </c>
      <c r="E3384" s="832" t="s">
        <v>800</v>
      </c>
      <c r="F3384" s="681" t="s">
        <v>330</v>
      </c>
      <c r="G3384" s="682"/>
      <c r="H3384" s="682"/>
      <c r="I3384" s="682"/>
      <c r="J3384" s="682"/>
      <c r="K3384" s="682"/>
      <c r="L3384" s="683"/>
      <c r="M3384" s="684"/>
      <c r="N3384" s="758">
        <v>4</v>
      </c>
      <c r="O3384" s="991">
        <v>4</v>
      </c>
      <c r="P3384" s="991">
        <f t="shared" si="318"/>
        <v>0</v>
      </c>
      <c r="Q3384" s="762"/>
      <c r="R3384" s="873">
        <v>14</v>
      </c>
      <c r="S3384" s="760">
        <f>N3384*R3384</f>
        <v>56</v>
      </c>
      <c r="T3384" s="833"/>
      <c r="U3384" s="960"/>
      <c r="W3384" s="686"/>
    </row>
    <row r="3385" spans="1:23" ht="21" customHeight="1">
      <c r="A3385" s="686" t="s">
        <v>1326</v>
      </c>
      <c r="B3385" s="686" t="s">
        <v>801</v>
      </c>
      <c r="C3385" s="830"/>
      <c r="D3385" s="831" t="s">
        <v>801</v>
      </c>
      <c r="E3385" s="832" t="s">
        <v>801</v>
      </c>
      <c r="F3385" s="681" t="s">
        <v>330</v>
      </c>
      <c r="G3385" s="682"/>
      <c r="H3385" s="682"/>
      <c r="I3385" s="682"/>
      <c r="J3385" s="682"/>
      <c r="K3385" s="682"/>
      <c r="L3385" s="683"/>
      <c r="M3385" s="684"/>
      <c r="N3385" s="758">
        <v>12</v>
      </c>
      <c r="O3385" s="991">
        <v>12</v>
      </c>
      <c r="P3385" s="991">
        <f t="shared" si="318"/>
        <v>0</v>
      </c>
      <c r="Q3385" s="762"/>
      <c r="R3385" s="873">
        <v>22.9</v>
      </c>
      <c r="S3385" s="760">
        <f>N3385*R3385</f>
        <v>274.79999999999995</v>
      </c>
      <c r="T3385" s="833"/>
      <c r="U3385" s="960"/>
      <c r="W3385" s="686"/>
    </row>
    <row r="3386" spans="1:23" ht="21" customHeight="1">
      <c r="A3386" s="686" t="s">
        <v>1243</v>
      </c>
      <c r="B3386" s="686" t="s">
        <v>796</v>
      </c>
      <c r="C3386" s="830" t="s">
        <v>961</v>
      </c>
      <c r="D3386" s="831" t="s">
        <v>796</v>
      </c>
      <c r="E3386" s="832" t="s">
        <v>796</v>
      </c>
      <c r="F3386" s="681">
        <v>4.5</v>
      </c>
      <c r="G3386" s="682"/>
      <c r="H3386" s="682">
        <v>245</v>
      </c>
      <c r="I3386" s="682"/>
      <c r="J3386" s="682"/>
      <c r="K3386" s="682"/>
      <c r="L3386" s="683">
        <v>470</v>
      </c>
      <c r="M3386" s="684" t="s">
        <v>1579</v>
      </c>
      <c r="N3386" s="758">
        <v>2</v>
      </c>
      <c r="O3386" s="991">
        <v>2</v>
      </c>
      <c r="P3386" s="991">
        <f t="shared" si="318"/>
        <v>0</v>
      </c>
      <c r="Q3386" s="759">
        <f>F3386*H3386*L3386*0.00000785*N3386</f>
        <v>8.1353475</v>
      </c>
      <c r="R3386" s="873">
        <v>939</v>
      </c>
      <c r="S3386" s="760">
        <f>Q3386*R3386</f>
        <v>7639.0913025</v>
      </c>
      <c r="T3386" s="833"/>
      <c r="U3386" s="960"/>
      <c r="W3386" s="686"/>
    </row>
    <row r="3387" spans="1:23" ht="21" customHeight="1">
      <c r="A3387" s="686" t="s">
        <v>1336</v>
      </c>
      <c r="B3387" s="686" t="s">
        <v>808</v>
      </c>
      <c r="C3387" s="830"/>
      <c r="D3387" s="831" t="s">
        <v>808</v>
      </c>
      <c r="E3387" s="832" t="s">
        <v>816</v>
      </c>
      <c r="F3387" s="681" t="s">
        <v>330</v>
      </c>
      <c r="G3387" s="682" t="s">
        <v>227</v>
      </c>
      <c r="H3387" s="682"/>
      <c r="I3387" s="682"/>
      <c r="J3387" s="682"/>
      <c r="K3387" s="682"/>
      <c r="L3387" s="683">
        <v>140</v>
      </c>
      <c r="M3387" s="684"/>
      <c r="N3387" s="758">
        <v>6</v>
      </c>
      <c r="O3387" s="991">
        <v>6</v>
      </c>
      <c r="P3387" s="991">
        <f t="shared" si="318"/>
        <v>0</v>
      </c>
      <c r="Q3387" s="764">
        <f>L3387/1000*N3387</f>
        <v>0.84000000000000008</v>
      </c>
      <c r="R3387" s="873">
        <v>1785</v>
      </c>
      <c r="S3387" s="760">
        <f>Q3387*R3387</f>
        <v>1499.4</v>
      </c>
      <c r="T3387" s="833"/>
      <c r="U3387" s="960"/>
      <c r="W3387" s="686"/>
    </row>
    <row r="3388" spans="1:23" ht="21" customHeight="1">
      <c r="A3388" s="686" t="s">
        <v>1328</v>
      </c>
      <c r="B3388" s="686" t="s">
        <v>799</v>
      </c>
      <c r="C3388" s="830"/>
      <c r="D3388" s="831" t="s">
        <v>799</v>
      </c>
      <c r="E3388" s="832" t="s">
        <v>799</v>
      </c>
      <c r="F3388" s="681" t="s">
        <v>330</v>
      </c>
      <c r="G3388" s="682"/>
      <c r="H3388" s="682"/>
      <c r="I3388" s="682"/>
      <c r="J3388" s="682"/>
      <c r="K3388" s="682"/>
      <c r="L3388" s="683"/>
      <c r="M3388" s="684"/>
      <c r="N3388" s="758">
        <v>18</v>
      </c>
      <c r="O3388" s="991">
        <v>18</v>
      </c>
      <c r="P3388" s="991">
        <f t="shared" si="318"/>
        <v>0</v>
      </c>
      <c r="Q3388" s="762"/>
      <c r="R3388" s="873">
        <v>41.2</v>
      </c>
      <c r="S3388" s="760">
        <f>N3388*R3388</f>
        <v>741.6</v>
      </c>
      <c r="T3388" s="833"/>
      <c r="U3388" s="960"/>
      <c r="W3388" s="686"/>
    </row>
    <row r="3389" spans="1:23" ht="21" customHeight="1">
      <c r="A3389" s="686" t="s">
        <v>1233</v>
      </c>
      <c r="B3389" s="686" t="s">
        <v>1616</v>
      </c>
      <c r="C3389" s="830"/>
      <c r="D3389" s="831" t="s">
        <v>800</v>
      </c>
      <c r="E3389" s="832" t="s">
        <v>800</v>
      </c>
      <c r="F3389" s="681" t="s">
        <v>330</v>
      </c>
      <c r="G3389" s="682"/>
      <c r="H3389" s="682"/>
      <c r="I3389" s="682"/>
      <c r="J3389" s="682"/>
      <c r="K3389" s="682"/>
      <c r="L3389" s="683"/>
      <c r="M3389" s="684"/>
      <c r="N3389" s="758">
        <v>6</v>
      </c>
      <c r="O3389" s="991">
        <v>6</v>
      </c>
      <c r="P3389" s="991">
        <f t="shared" si="318"/>
        <v>0</v>
      </c>
      <c r="Q3389" s="762"/>
      <c r="R3389" s="873">
        <v>14</v>
      </c>
      <c r="S3389" s="760">
        <f>N3389*R3389</f>
        <v>84</v>
      </c>
      <c r="T3389" s="833"/>
      <c r="U3389" s="960"/>
      <c r="W3389" s="686"/>
    </row>
    <row r="3390" spans="1:23" ht="21" customHeight="1">
      <c r="A3390" s="686" t="s">
        <v>1326</v>
      </c>
      <c r="B3390" s="686" t="s">
        <v>801</v>
      </c>
      <c r="C3390" s="830"/>
      <c r="D3390" s="831" t="s">
        <v>801</v>
      </c>
      <c r="E3390" s="832" t="s">
        <v>801</v>
      </c>
      <c r="F3390" s="681" t="s">
        <v>330</v>
      </c>
      <c r="G3390" s="682"/>
      <c r="H3390" s="682"/>
      <c r="I3390" s="682"/>
      <c r="J3390" s="682"/>
      <c r="K3390" s="682"/>
      <c r="L3390" s="683"/>
      <c r="M3390" s="684"/>
      <c r="N3390" s="758">
        <v>18</v>
      </c>
      <c r="O3390" s="991">
        <v>18</v>
      </c>
      <c r="P3390" s="991">
        <f t="shared" si="318"/>
        <v>0</v>
      </c>
      <c r="Q3390" s="762"/>
      <c r="R3390" s="873">
        <v>22.9</v>
      </c>
      <c r="S3390" s="760">
        <f>N3390*R3390</f>
        <v>412.2</v>
      </c>
      <c r="T3390" s="833"/>
      <c r="U3390" s="960"/>
      <c r="W3390" s="686"/>
    </row>
    <row r="3391" spans="1:23" ht="21" customHeight="1">
      <c r="B3391" s="686" t="s">
        <v>808</v>
      </c>
      <c r="C3391" s="830"/>
      <c r="D3391" s="831" t="s">
        <v>808</v>
      </c>
      <c r="E3391" s="832" t="s">
        <v>798</v>
      </c>
      <c r="F3391" s="681" t="s">
        <v>341</v>
      </c>
      <c r="G3391" s="682" t="s">
        <v>227</v>
      </c>
      <c r="H3391" s="682" t="s">
        <v>348</v>
      </c>
      <c r="I3391" s="682"/>
      <c r="J3391" s="682" t="s">
        <v>1531</v>
      </c>
      <c r="K3391" s="682"/>
      <c r="L3391" s="683"/>
      <c r="M3391" s="684"/>
      <c r="N3391" s="758">
        <v>4</v>
      </c>
      <c r="O3391" s="991">
        <v>4</v>
      </c>
      <c r="P3391" s="991">
        <f t="shared" si="318"/>
        <v>0</v>
      </c>
      <c r="Q3391" s="762"/>
      <c r="R3391" s="873">
        <v>85</v>
      </c>
      <c r="S3391" s="760">
        <f>N3391*R3391</f>
        <v>340</v>
      </c>
      <c r="T3391" s="833"/>
      <c r="U3391" s="960"/>
      <c r="W3391" s="686"/>
    </row>
    <row r="3392" spans="1:23" ht="21" customHeight="1">
      <c r="A3392" s="686" t="s">
        <v>1349</v>
      </c>
      <c r="B3392" s="686" t="s">
        <v>796</v>
      </c>
      <c r="C3392" s="830" t="s">
        <v>962</v>
      </c>
      <c r="D3392" s="831" t="s">
        <v>796</v>
      </c>
      <c r="E3392" s="832" t="s">
        <v>796</v>
      </c>
      <c r="F3392" s="681">
        <v>3</v>
      </c>
      <c r="G3392" s="682"/>
      <c r="H3392" s="682">
        <v>95</v>
      </c>
      <c r="I3392" s="682"/>
      <c r="J3392" s="682"/>
      <c r="K3392" s="682"/>
      <c r="L3392" s="683">
        <v>153</v>
      </c>
      <c r="M3392" s="684" t="s">
        <v>1579</v>
      </c>
      <c r="N3392" s="758">
        <v>2</v>
      </c>
      <c r="O3392" s="991">
        <v>2</v>
      </c>
      <c r="P3392" s="991">
        <f t="shared" si="318"/>
        <v>0</v>
      </c>
      <c r="Q3392" s="759">
        <f>F3392*H3392*L3392*0.00000785*N3392</f>
        <v>0.6845985</v>
      </c>
      <c r="R3392" s="873">
        <v>939</v>
      </c>
      <c r="S3392" s="760">
        <f>Q3392*R3392</f>
        <v>642.83799150000004</v>
      </c>
      <c r="T3392" s="833"/>
      <c r="U3392" s="960"/>
      <c r="W3392" s="686"/>
    </row>
    <row r="3393" spans="1:23" ht="21" customHeight="1">
      <c r="B3393" s="686" t="s">
        <v>808</v>
      </c>
      <c r="C3393" s="830"/>
      <c r="D3393" s="831" t="s">
        <v>808</v>
      </c>
      <c r="E3393" s="832" t="s">
        <v>798</v>
      </c>
      <c r="F3393" s="681" t="s">
        <v>341</v>
      </c>
      <c r="G3393" s="682" t="s">
        <v>227</v>
      </c>
      <c r="H3393" s="682" t="s">
        <v>348</v>
      </c>
      <c r="I3393" s="682"/>
      <c r="J3393" s="682" t="s">
        <v>1531</v>
      </c>
      <c r="K3393" s="682"/>
      <c r="L3393" s="683"/>
      <c r="M3393" s="684"/>
      <c r="N3393" s="758">
        <v>4</v>
      </c>
      <c r="O3393" s="991">
        <v>4</v>
      </c>
      <c r="P3393" s="991">
        <f t="shared" si="318"/>
        <v>0</v>
      </c>
      <c r="Q3393" s="762"/>
      <c r="R3393" s="873">
        <v>85</v>
      </c>
      <c r="S3393" s="760">
        <f t="shared" ref="S3393:S3400" si="319">N3393*R3393</f>
        <v>340</v>
      </c>
      <c r="T3393" s="833"/>
      <c r="U3393" s="960"/>
      <c r="W3393" s="686"/>
    </row>
    <row r="3394" spans="1:23" ht="21" customHeight="1">
      <c r="B3394" s="686" t="s">
        <v>811</v>
      </c>
      <c r="C3394" s="830"/>
      <c r="D3394" s="831" t="s">
        <v>811</v>
      </c>
      <c r="E3394" s="832" t="s">
        <v>811</v>
      </c>
      <c r="F3394" s="681" t="s">
        <v>2306</v>
      </c>
      <c r="G3394" s="682"/>
      <c r="H3394" s="682"/>
      <c r="I3394" s="682"/>
      <c r="J3394" s="682"/>
      <c r="K3394" s="682"/>
      <c r="L3394" s="683"/>
      <c r="M3394" s="684"/>
      <c r="N3394" s="758">
        <v>2</v>
      </c>
      <c r="O3394" s="991">
        <v>2</v>
      </c>
      <c r="P3394" s="991">
        <f t="shared" si="318"/>
        <v>0</v>
      </c>
      <c r="Q3394" s="856" t="s">
        <v>806</v>
      </c>
      <c r="R3394" s="873">
        <v>4500</v>
      </c>
      <c r="S3394" s="760">
        <f t="shared" si="319"/>
        <v>9000</v>
      </c>
      <c r="T3394" s="833"/>
      <c r="U3394" s="960"/>
      <c r="W3394" s="686"/>
    </row>
    <row r="3395" spans="1:23" ht="21" customHeight="1">
      <c r="B3395" s="686" t="s">
        <v>1622</v>
      </c>
      <c r="C3395" s="830" t="s">
        <v>963</v>
      </c>
      <c r="D3395" s="831" t="s">
        <v>1622</v>
      </c>
      <c r="E3395" s="832" t="s">
        <v>1623</v>
      </c>
      <c r="F3395" s="681">
        <v>70</v>
      </c>
      <c r="G3395" s="682"/>
      <c r="H3395" s="682"/>
      <c r="I3395" s="682"/>
      <c r="J3395" s="682"/>
      <c r="K3395" s="682"/>
      <c r="L3395" s="683">
        <v>40</v>
      </c>
      <c r="M3395" s="684"/>
      <c r="N3395" s="758">
        <v>2</v>
      </c>
      <c r="O3395" s="991">
        <v>2</v>
      </c>
      <c r="P3395" s="991">
        <f t="shared" si="318"/>
        <v>0</v>
      </c>
      <c r="Q3395" s="856"/>
      <c r="R3395" s="873">
        <v>2200</v>
      </c>
      <c r="S3395" s="760">
        <f t="shared" si="319"/>
        <v>4400</v>
      </c>
      <c r="T3395" s="833"/>
      <c r="U3395" s="960"/>
      <c r="W3395" s="686"/>
    </row>
    <row r="3396" spans="1:23" ht="21" customHeight="1">
      <c r="A3396" s="686" t="s">
        <v>1453</v>
      </c>
      <c r="B3396" s="686" t="s">
        <v>808</v>
      </c>
      <c r="C3396" s="830"/>
      <c r="D3396" s="831" t="s">
        <v>808</v>
      </c>
      <c r="E3396" s="832" t="s">
        <v>798</v>
      </c>
      <c r="F3396" s="681" t="s">
        <v>330</v>
      </c>
      <c r="G3396" s="682" t="s">
        <v>227</v>
      </c>
      <c r="H3396" s="682" t="s">
        <v>355</v>
      </c>
      <c r="I3396" s="682"/>
      <c r="J3396" s="682"/>
      <c r="K3396" s="682"/>
      <c r="L3396" s="683"/>
      <c r="M3396" s="684"/>
      <c r="N3396" s="758">
        <v>2</v>
      </c>
      <c r="O3396" s="991">
        <v>2</v>
      </c>
      <c r="P3396" s="991">
        <f t="shared" si="318"/>
        <v>0</v>
      </c>
      <c r="Q3396" s="762"/>
      <c r="R3396" s="873">
        <v>195.8</v>
      </c>
      <c r="S3396" s="760">
        <f t="shared" si="319"/>
        <v>391.6</v>
      </c>
      <c r="T3396" s="833"/>
      <c r="U3396" s="960"/>
      <c r="W3396" s="686"/>
    </row>
    <row r="3397" spans="1:23" ht="21" customHeight="1">
      <c r="A3397" s="686" t="s">
        <v>1328</v>
      </c>
      <c r="B3397" s="686" t="s">
        <v>799</v>
      </c>
      <c r="C3397" s="830"/>
      <c r="D3397" s="831" t="s">
        <v>799</v>
      </c>
      <c r="E3397" s="832" t="s">
        <v>799</v>
      </c>
      <c r="F3397" s="681" t="s">
        <v>330</v>
      </c>
      <c r="G3397" s="682"/>
      <c r="H3397" s="682"/>
      <c r="I3397" s="682"/>
      <c r="J3397" s="682"/>
      <c r="K3397" s="682"/>
      <c r="L3397" s="683"/>
      <c r="M3397" s="684"/>
      <c r="N3397" s="758">
        <v>2</v>
      </c>
      <c r="O3397" s="991">
        <v>2</v>
      </c>
      <c r="P3397" s="991">
        <f t="shared" si="318"/>
        <v>0</v>
      </c>
      <c r="Q3397" s="762"/>
      <c r="R3397" s="873">
        <v>41.2</v>
      </c>
      <c r="S3397" s="760">
        <f t="shared" si="319"/>
        <v>82.4</v>
      </c>
      <c r="T3397" s="833"/>
      <c r="U3397" s="960"/>
      <c r="W3397" s="686"/>
    </row>
    <row r="3398" spans="1:23" ht="21" customHeight="1">
      <c r="A3398" s="686" t="s">
        <v>1233</v>
      </c>
      <c r="B3398" s="686" t="s">
        <v>1616</v>
      </c>
      <c r="C3398" s="830"/>
      <c r="D3398" s="831" t="s">
        <v>800</v>
      </c>
      <c r="E3398" s="832" t="s">
        <v>800</v>
      </c>
      <c r="F3398" s="681" t="s">
        <v>330</v>
      </c>
      <c r="G3398" s="682"/>
      <c r="H3398" s="682"/>
      <c r="I3398" s="682"/>
      <c r="J3398" s="682"/>
      <c r="K3398" s="682"/>
      <c r="L3398" s="683"/>
      <c r="M3398" s="684"/>
      <c r="N3398" s="758">
        <v>2</v>
      </c>
      <c r="O3398" s="991">
        <v>2</v>
      </c>
      <c r="P3398" s="991">
        <f t="shared" si="318"/>
        <v>0</v>
      </c>
      <c r="Q3398" s="762"/>
      <c r="R3398" s="873">
        <v>14</v>
      </c>
      <c r="S3398" s="760">
        <f t="shared" si="319"/>
        <v>28</v>
      </c>
      <c r="T3398" s="833"/>
      <c r="U3398" s="960"/>
      <c r="W3398" s="686"/>
    </row>
    <row r="3399" spans="1:23" ht="21" customHeight="1">
      <c r="A3399" s="686" t="s">
        <v>1326</v>
      </c>
      <c r="B3399" s="686" t="s">
        <v>801</v>
      </c>
      <c r="C3399" s="830"/>
      <c r="D3399" s="831" t="s">
        <v>801</v>
      </c>
      <c r="E3399" s="832" t="s">
        <v>801</v>
      </c>
      <c r="F3399" s="681" t="s">
        <v>330</v>
      </c>
      <c r="G3399" s="682"/>
      <c r="H3399" s="682"/>
      <c r="I3399" s="682"/>
      <c r="J3399" s="682"/>
      <c r="K3399" s="682"/>
      <c r="L3399" s="683"/>
      <c r="M3399" s="684"/>
      <c r="N3399" s="758">
        <v>4</v>
      </c>
      <c r="O3399" s="991">
        <v>4</v>
      </c>
      <c r="P3399" s="991">
        <f t="shared" si="318"/>
        <v>0</v>
      </c>
      <c r="Q3399" s="762"/>
      <c r="R3399" s="873">
        <v>22.9</v>
      </c>
      <c r="S3399" s="760">
        <f t="shared" si="319"/>
        <v>91.6</v>
      </c>
      <c r="T3399" s="833"/>
      <c r="U3399" s="960"/>
      <c r="W3399" s="686"/>
    </row>
    <row r="3400" spans="1:23" ht="21" customHeight="1">
      <c r="B3400" s="686" t="s">
        <v>344</v>
      </c>
      <c r="C3400" s="830" t="s">
        <v>964</v>
      </c>
      <c r="D3400" s="831" t="s">
        <v>344</v>
      </c>
      <c r="E3400" s="832" t="s">
        <v>797</v>
      </c>
      <c r="F3400" s="681">
        <v>60</v>
      </c>
      <c r="G3400" s="682"/>
      <c r="H3400" s="682"/>
      <c r="I3400" s="682"/>
      <c r="J3400" s="682"/>
      <c r="K3400" s="682"/>
      <c r="L3400" s="683">
        <v>150</v>
      </c>
      <c r="M3400" s="684"/>
      <c r="N3400" s="758">
        <v>2</v>
      </c>
      <c r="O3400" s="991">
        <v>2</v>
      </c>
      <c r="P3400" s="991">
        <f t="shared" si="318"/>
        <v>0</v>
      </c>
      <c r="Q3400" s="759"/>
      <c r="R3400" s="873">
        <v>5761</v>
      </c>
      <c r="S3400" s="760">
        <f t="shared" si="319"/>
        <v>11522</v>
      </c>
      <c r="T3400" s="833"/>
      <c r="U3400" s="960"/>
      <c r="W3400" s="686"/>
    </row>
    <row r="3401" spans="1:23" ht="21" customHeight="1">
      <c r="A3401" s="686" t="s">
        <v>1243</v>
      </c>
      <c r="B3401" s="686" t="s">
        <v>796</v>
      </c>
      <c r="C3401" s="830" t="s">
        <v>965</v>
      </c>
      <c r="D3401" s="831" t="s">
        <v>796</v>
      </c>
      <c r="E3401" s="832" t="s">
        <v>796</v>
      </c>
      <c r="F3401" s="681">
        <v>4.5</v>
      </c>
      <c r="G3401" s="682"/>
      <c r="H3401" s="682">
        <v>288</v>
      </c>
      <c r="I3401" s="682"/>
      <c r="J3401" s="682"/>
      <c r="K3401" s="682"/>
      <c r="L3401" s="683">
        <v>335</v>
      </c>
      <c r="M3401" s="684" t="s">
        <v>1579</v>
      </c>
      <c r="N3401" s="758">
        <v>2</v>
      </c>
      <c r="O3401" s="991">
        <v>2</v>
      </c>
      <c r="P3401" s="991">
        <f t="shared" si="318"/>
        <v>0</v>
      </c>
      <c r="Q3401" s="759">
        <f>F3401*H3401*L3401*0.00000785*N3401</f>
        <v>6.816311999999999</v>
      </c>
      <c r="R3401" s="873">
        <v>939</v>
      </c>
      <c r="S3401" s="760">
        <f>Q3401*R3401</f>
        <v>6400.516967999999</v>
      </c>
      <c r="T3401" s="833"/>
      <c r="U3401" s="960"/>
      <c r="W3401" s="686"/>
    </row>
    <row r="3402" spans="1:23" ht="21" customHeight="1">
      <c r="A3402" s="686" t="s">
        <v>1336</v>
      </c>
      <c r="B3402" s="686" t="s">
        <v>808</v>
      </c>
      <c r="C3402" s="830"/>
      <c r="D3402" s="831" t="s">
        <v>808</v>
      </c>
      <c r="E3402" s="832" t="s">
        <v>816</v>
      </c>
      <c r="F3402" s="681" t="s">
        <v>330</v>
      </c>
      <c r="G3402" s="682" t="s">
        <v>227</v>
      </c>
      <c r="H3402" s="682"/>
      <c r="I3402" s="682"/>
      <c r="J3402" s="682"/>
      <c r="K3402" s="682"/>
      <c r="L3402" s="683">
        <v>140</v>
      </c>
      <c r="M3402" s="684"/>
      <c r="N3402" s="758">
        <v>10</v>
      </c>
      <c r="O3402" s="991">
        <v>10</v>
      </c>
      <c r="P3402" s="991">
        <f t="shared" si="318"/>
        <v>0</v>
      </c>
      <c r="Q3402" s="764">
        <f>L3402/1000*N3402</f>
        <v>1.4000000000000001</v>
      </c>
      <c r="R3402" s="873">
        <v>1785</v>
      </c>
      <c r="S3402" s="760">
        <f>Q3402*R3402</f>
        <v>2499.0000000000005</v>
      </c>
      <c r="T3402" s="833"/>
      <c r="U3402" s="960"/>
      <c r="W3402" s="686"/>
    </row>
    <row r="3403" spans="1:23" ht="21" customHeight="1">
      <c r="A3403" s="686" t="s">
        <v>1328</v>
      </c>
      <c r="B3403" s="686" t="s">
        <v>799</v>
      </c>
      <c r="C3403" s="830"/>
      <c r="D3403" s="831" t="s">
        <v>799</v>
      </c>
      <c r="E3403" s="832" t="s">
        <v>799</v>
      </c>
      <c r="F3403" s="681" t="s">
        <v>330</v>
      </c>
      <c r="G3403" s="682"/>
      <c r="H3403" s="682"/>
      <c r="I3403" s="682"/>
      <c r="J3403" s="682"/>
      <c r="K3403" s="682"/>
      <c r="L3403" s="683"/>
      <c r="M3403" s="684"/>
      <c r="N3403" s="758">
        <v>30</v>
      </c>
      <c r="O3403" s="991">
        <v>30</v>
      </c>
      <c r="P3403" s="991">
        <f t="shared" si="318"/>
        <v>0</v>
      </c>
      <c r="Q3403" s="762"/>
      <c r="R3403" s="873">
        <v>41.2</v>
      </c>
      <c r="S3403" s="760">
        <f>N3403*R3403</f>
        <v>1236</v>
      </c>
      <c r="T3403" s="833"/>
      <c r="U3403" s="960"/>
      <c r="W3403" s="686"/>
    </row>
    <row r="3404" spans="1:23" ht="21" customHeight="1">
      <c r="A3404" s="686" t="s">
        <v>1233</v>
      </c>
      <c r="B3404" s="686" t="s">
        <v>1616</v>
      </c>
      <c r="C3404" s="830"/>
      <c r="D3404" s="831" t="s">
        <v>800</v>
      </c>
      <c r="E3404" s="832" t="s">
        <v>800</v>
      </c>
      <c r="F3404" s="681" t="s">
        <v>330</v>
      </c>
      <c r="G3404" s="682"/>
      <c r="H3404" s="682"/>
      <c r="I3404" s="682"/>
      <c r="J3404" s="682"/>
      <c r="K3404" s="682"/>
      <c r="L3404" s="683"/>
      <c r="M3404" s="684"/>
      <c r="N3404" s="758">
        <v>10</v>
      </c>
      <c r="O3404" s="991">
        <v>10</v>
      </c>
      <c r="P3404" s="991">
        <f t="shared" si="318"/>
        <v>0</v>
      </c>
      <c r="Q3404" s="762"/>
      <c r="R3404" s="873">
        <v>14</v>
      </c>
      <c r="S3404" s="760">
        <f>N3404*R3404</f>
        <v>140</v>
      </c>
      <c r="T3404" s="833"/>
      <c r="U3404" s="960"/>
      <c r="W3404" s="686"/>
    </row>
    <row r="3405" spans="1:23" ht="21" customHeight="1">
      <c r="A3405" s="686" t="s">
        <v>1326</v>
      </c>
      <c r="B3405" s="686" t="s">
        <v>801</v>
      </c>
      <c r="C3405" s="830"/>
      <c r="D3405" s="831" t="s">
        <v>801</v>
      </c>
      <c r="E3405" s="832" t="s">
        <v>801</v>
      </c>
      <c r="F3405" s="681" t="s">
        <v>330</v>
      </c>
      <c r="G3405" s="682"/>
      <c r="H3405" s="682"/>
      <c r="I3405" s="682"/>
      <c r="J3405" s="682"/>
      <c r="K3405" s="682"/>
      <c r="L3405" s="683"/>
      <c r="M3405" s="684"/>
      <c r="N3405" s="758">
        <v>30</v>
      </c>
      <c r="O3405" s="991">
        <v>30</v>
      </c>
      <c r="P3405" s="991">
        <f t="shared" si="318"/>
        <v>0</v>
      </c>
      <c r="Q3405" s="762"/>
      <c r="R3405" s="873">
        <v>22.9</v>
      </c>
      <c r="S3405" s="760">
        <f>N3405*R3405</f>
        <v>687</v>
      </c>
      <c r="T3405" s="833"/>
      <c r="U3405" s="960"/>
      <c r="W3405" s="686"/>
    </row>
    <row r="3406" spans="1:23" ht="21" customHeight="1">
      <c r="B3406" s="686" t="s">
        <v>808</v>
      </c>
      <c r="C3406" s="830"/>
      <c r="D3406" s="831" t="s">
        <v>808</v>
      </c>
      <c r="E3406" s="832" t="s">
        <v>798</v>
      </c>
      <c r="F3406" s="681" t="s">
        <v>341</v>
      </c>
      <c r="G3406" s="682" t="s">
        <v>227</v>
      </c>
      <c r="H3406" s="682" t="s">
        <v>348</v>
      </c>
      <c r="I3406" s="682"/>
      <c r="J3406" s="682" t="s">
        <v>1531</v>
      </c>
      <c r="K3406" s="682"/>
      <c r="L3406" s="683"/>
      <c r="M3406" s="684"/>
      <c r="N3406" s="758">
        <v>4</v>
      </c>
      <c r="O3406" s="991">
        <v>4</v>
      </c>
      <c r="P3406" s="991">
        <f t="shared" si="318"/>
        <v>0</v>
      </c>
      <c r="Q3406" s="762"/>
      <c r="R3406" s="873">
        <v>85</v>
      </c>
      <c r="S3406" s="760">
        <f>N3406*R3406</f>
        <v>340</v>
      </c>
      <c r="T3406" s="833"/>
      <c r="U3406" s="960"/>
      <c r="W3406" s="686"/>
    </row>
    <row r="3407" spans="1:23" ht="21" customHeight="1">
      <c r="A3407" s="686" t="s">
        <v>1221</v>
      </c>
      <c r="B3407" s="686" t="s">
        <v>796</v>
      </c>
      <c r="C3407" s="830" t="s">
        <v>966</v>
      </c>
      <c r="D3407" s="831" t="s">
        <v>796</v>
      </c>
      <c r="E3407" s="832" t="s">
        <v>796</v>
      </c>
      <c r="F3407" s="681">
        <v>6</v>
      </c>
      <c r="G3407" s="682"/>
      <c r="H3407" s="682">
        <v>364</v>
      </c>
      <c r="I3407" s="682"/>
      <c r="J3407" s="682"/>
      <c r="K3407" s="682"/>
      <c r="L3407" s="683">
        <v>206</v>
      </c>
      <c r="M3407" s="684" t="s">
        <v>1579</v>
      </c>
      <c r="N3407" s="758">
        <v>2</v>
      </c>
      <c r="O3407" s="991">
        <v>2</v>
      </c>
      <c r="P3407" s="991">
        <f t="shared" si="318"/>
        <v>0</v>
      </c>
      <c r="Q3407" s="759">
        <f>F3407*H3407*L3407*0.00000785*N3407</f>
        <v>7.0634927999999997</v>
      </c>
      <c r="R3407" s="873">
        <v>939</v>
      </c>
      <c r="S3407" s="760">
        <f>Q3407*R3407</f>
        <v>6632.6197391999995</v>
      </c>
      <c r="T3407" s="833"/>
      <c r="U3407" s="960"/>
      <c r="W3407" s="686"/>
    </row>
    <row r="3408" spans="1:23" ht="21" customHeight="1">
      <c r="B3408" s="686" t="s">
        <v>808</v>
      </c>
      <c r="C3408" s="830"/>
      <c r="D3408" s="831" t="s">
        <v>808</v>
      </c>
      <c r="E3408" s="832" t="s">
        <v>798</v>
      </c>
      <c r="F3408" s="681" t="s">
        <v>341</v>
      </c>
      <c r="G3408" s="682" t="s">
        <v>227</v>
      </c>
      <c r="H3408" s="682" t="s">
        <v>348</v>
      </c>
      <c r="I3408" s="682"/>
      <c r="J3408" s="682" t="s">
        <v>1531</v>
      </c>
      <c r="K3408" s="682"/>
      <c r="L3408" s="683"/>
      <c r="M3408" s="684"/>
      <c r="N3408" s="758">
        <v>4</v>
      </c>
      <c r="O3408" s="991">
        <v>4</v>
      </c>
      <c r="P3408" s="991">
        <f t="shared" si="318"/>
        <v>0</v>
      </c>
      <c r="Q3408" s="762"/>
      <c r="R3408" s="873">
        <v>85</v>
      </c>
      <c r="S3408" s="760">
        <f>N3408*R3408</f>
        <v>340</v>
      </c>
      <c r="T3408" s="833"/>
      <c r="U3408" s="960"/>
      <c r="W3408" s="686"/>
    </row>
    <row r="3409" spans="1:23" ht="21" customHeight="1">
      <c r="A3409" s="686" t="s">
        <v>1243</v>
      </c>
      <c r="B3409" s="686" t="s">
        <v>796</v>
      </c>
      <c r="C3409" s="830" t="s">
        <v>967</v>
      </c>
      <c r="D3409" s="831" t="s">
        <v>796</v>
      </c>
      <c r="E3409" s="832" t="s">
        <v>796</v>
      </c>
      <c r="F3409" s="681">
        <v>4.5</v>
      </c>
      <c r="G3409" s="682"/>
      <c r="H3409" s="682">
        <v>300</v>
      </c>
      <c r="I3409" s="682"/>
      <c r="J3409" s="682"/>
      <c r="K3409" s="682"/>
      <c r="L3409" s="683">
        <v>330</v>
      </c>
      <c r="M3409" s="684" t="s">
        <v>1579</v>
      </c>
      <c r="N3409" s="758">
        <v>2</v>
      </c>
      <c r="O3409" s="991">
        <v>2</v>
      </c>
      <c r="P3409" s="991">
        <f t="shared" si="318"/>
        <v>0</v>
      </c>
      <c r="Q3409" s="759">
        <f>F3409*H3409*L3409*0.00000785*N3409</f>
        <v>6.9943499999999998</v>
      </c>
      <c r="R3409" s="873">
        <v>939</v>
      </c>
      <c r="S3409" s="760">
        <f>Q3409*R3409</f>
        <v>6567.6946499999995</v>
      </c>
      <c r="T3409" s="833"/>
      <c r="U3409" s="960"/>
      <c r="W3409" s="686"/>
    </row>
    <row r="3410" spans="1:23" ht="21" customHeight="1">
      <c r="A3410" s="686" t="s">
        <v>1336</v>
      </c>
      <c r="B3410" s="686" t="s">
        <v>808</v>
      </c>
      <c r="C3410" s="830"/>
      <c r="D3410" s="831" t="s">
        <v>808</v>
      </c>
      <c r="E3410" s="832" t="s">
        <v>816</v>
      </c>
      <c r="F3410" s="681" t="s">
        <v>330</v>
      </c>
      <c r="G3410" s="682" t="s">
        <v>227</v>
      </c>
      <c r="H3410" s="682"/>
      <c r="I3410" s="682"/>
      <c r="J3410" s="682"/>
      <c r="K3410" s="682"/>
      <c r="L3410" s="683">
        <v>140</v>
      </c>
      <c r="M3410" s="684"/>
      <c r="N3410" s="758">
        <v>8</v>
      </c>
      <c r="O3410" s="991">
        <v>8</v>
      </c>
      <c r="P3410" s="991">
        <f t="shared" si="318"/>
        <v>0</v>
      </c>
      <c r="Q3410" s="764">
        <f>L3410/1000*N3410</f>
        <v>1.1200000000000001</v>
      </c>
      <c r="R3410" s="873">
        <v>1785</v>
      </c>
      <c r="S3410" s="760">
        <f>Q3410*R3410</f>
        <v>1999.2000000000003</v>
      </c>
      <c r="T3410" s="833"/>
      <c r="U3410" s="960"/>
      <c r="W3410" s="686"/>
    </row>
    <row r="3411" spans="1:23" ht="21" customHeight="1">
      <c r="A3411" s="686" t="s">
        <v>1328</v>
      </c>
      <c r="B3411" s="686" t="s">
        <v>799</v>
      </c>
      <c r="C3411" s="830"/>
      <c r="D3411" s="831" t="s">
        <v>799</v>
      </c>
      <c r="E3411" s="832" t="s">
        <v>799</v>
      </c>
      <c r="F3411" s="681" t="s">
        <v>330</v>
      </c>
      <c r="G3411" s="682"/>
      <c r="H3411" s="682"/>
      <c r="I3411" s="682"/>
      <c r="J3411" s="682"/>
      <c r="K3411" s="682"/>
      <c r="L3411" s="683"/>
      <c r="M3411" s="684"/>
      <c r="N3411" s="758">
        <v>24</v>
      </c>
      <c r="O3411" s="991">
        <v>24</v>
      </c>
      <c r="P3411" s="991">
        <f t="shared" si="318"/>
        <v>0</v>
      </c>
      <c r="Q3411" s="762"/>
      <c r="R3411" s="873">
        <v>41.2</v>
      </c>
      <c r="S3411" s="760">
        <f>N3411*R3411</f>
        <v>988.80000000000007</v>
      </c>
      <c r="T3411" s="833"/>
      <c r="U3411" s="960"/>
      <c r="W3411" s="686"/>
    </row>
    <row r="3412" spans="1:23" ht="21" customHeight="1">
      <c r="A3412" s="686" t="s">
        <v>1233</v>
      </c>
      <c r="B3412" s="686" t="s">
        <v>1616</v>
      </c>
      <c r="C3412" s="830"/>
      <c r="D3412" s="831" t="s">
        <v>800</v>
      </c>
      <c r="E3412" s="832" t="s">
        <v>800</v>
      </c>
      <c r="F3412" s="681" t="s">
        <v>330</v>
      </c>
      <c r="G3412" s="682"/>
      <c r="H3412" s="682"/>
      <c r="I3412" s="682"/>
      <c r="J3412" s="682"/>
      <c r="K3412" s="682"/>
      <c r="L3412" s="683"/>
      <c r="M3412" s="684"/>
      <c r="N3412" s="758">
        <v>8</v>
      </c>
      <c r="O3412" s="991">
        <v>8</v>
      </c>
      <c r="P3412" s="991">
        <f t="shared" si="318"/>
        <v>0</v>
      </c>
      <c r="Q3412" s="762"/>
      <c r="R3412" s="873">
        <v>14</v>
      </c>
      <c r="S3412" s="760">
        <f>N3412*R3412</f>
        <v>112</v>
      </c>
      <c r="T3412" s="833"/>
      <c r="U3412" s="960"/>
      <c r="W3412" s="686"/>
    </row>
    <row r="3413" spans="1:23" ht="21" customHeight="1">
      <c r="A3413" s="686" t="s">
        <v>1326</v>
      </c>
      <c r="B3413" s="686" t="s">
        <v>801</v>
      </c>
      <c r="C3413" s="830"/>
      <c r="D3413" s="831" t="s">
        <v>801</v>
      </c>
      <c r="E3413" s="832" t="s">
        <v>801</v>
      </c>
      <c r="F3413" s="681" t="s">
        <v>330</v>
      </c>
      <c r="G3413" s="682"/>
      <c r="H3413" s="682"/>
      <c r="I3413" s="682"/>
      <c r="J3413" s="682"/>
      <c r="K3413" s="682"/>
      <c r="L3413" s="683"/>
      <c r="M3413" s="684"/>
      <c r="N3413" s="758">
        <v>24</v>
      </c>
      <c r="O3413" s="991">
        <v>24</v>
      </c>
      <c r="P3413" s="991">
        <f t="shared" si="318"/>
        <v>0</v>
      </c>
      <c r="Q3413" s="762"/>
      <c r="R3413" s="873">
        <v>22.9</v>
      </c>
      <c r="S3413" s="760">
        <f>N3413*R3413</f>
        <v>549.59999999999991</v>
      </c>
      <c r="T3413" s="833"/>
      <c r="U3413" s="960"/>
      <c r="W3413" s="686"/>
    </row>
    <row r="3414" spans="1:23" ht="21" customHeight="1">
      <c r="A3414" s="686" t="s">
        <v>1221</v>
      </c>
      <c r="B3414" s="686" t="s">
        <v>796</v>
      </c>
      <c r="C3414" s="830" t="s">
        <v>968</v>
      </c>
      <c r="D3414" s="831" t="s">
        <v>796</v>
      </c>
      <c r="E3414" s="832" t="s">
        <v>796</v>
      </c>
      <c r="F3414" s="681">
        <v>6</v>
      </c>
      <c r="G3414" s="682"/>
      <c r="H3414" s="682">
        <v>300</v>
      </c>
      <c r="I3414" s="682"/>
      <c r="J3414" s="682"/>
      <c r="K3414" s="682"/>
      <c r="L3414" s="683">
        <v>160</v>
      </c>
      <c r="M3414" s="684" t="s">
        <v>1579</v>
      </c>
      <c r="N3414" s="758">
        <v>2</v>
      </c>
      <c r="O3414" s="991">
        <v>2</v>
      </c>
      <c r="P3414" s="991">
        <f t="shared" si="318"/>
        <v>0</v>
      </c>
      <c r="Q3414" s="759">
        <f>F3414*H3414*L3414*0.00000785*N3414</f>
        <v>4.5215999999999994</v>
      </c>
      <c r="R3414" s="873">
        <v>939</v>
      </c>
      <c r="S3414" s="760">
        <f>Q3414*R3414</f>
        <v>4245.7823999999991</v>
      </c>
      <c r="T3414" s="833"/>
      <c r="U3414" s="960"/>
      <c r="W3414" s="686"/>
    </row>
    <row r="3415" spans="1:23" ht="21" customHeight="1">
      <c r="B3415" s="686" t="s">
        <v>808</v>
      </c>
      <c r="C3415" s="830"/>
      <c r="D3415" s="831" t="s">
        <v>808</v>
      </c>
      <c r="E3415" s="832" t="s">
        <v>798</v>
      </c>
      <c r="F3415" s="681" t="s">
        <v>341</v>
      </c>
      <c r="G3415" s="682" t="s">
        <v>227</v>
      </c>
      <c r="H3415" s="682" t="s">
        <v>348</v>
      </c>
      <c r="I3415" s="682"/>
      <c r="J3415" s="682" t="s">
        <v>1531</v>
      </c>
      <c r="K3415" s="682"/>
      <c r="L3415" s="683"/>
      <c r="M3415" s="684"/>
      <c r="N3415" s="758">
        <v>4</v>
      </c>
      <c r="O3415" s="991">
        <v>4</v>
      </c>
      <c r="P3415" s="991">
        <f t="shared" si="318"/>
        <v>0</v>
      </c>
      <c r="Q3415" s="762"/>
      <c r="R3415" s="873">
        <v>85</v>
      </c>
      <c r="S3415" s="760">
        <f>N3415*R3415</f>
        <v>340</v>
      </c>
      <c r="T3415" s="833"/>
      <c r="U3415" s="960"/>
      <c r="W3415" s="686"/>
    </row>
    <row r="3416" spans="1:23" ht="21" customHeight="1">
      <c r="A3416" s="686" t="s">
        <v>1349</v>
      </c>
      <c r="B3416" s="686" t="s">
        <v>796</v>
      </c>
      <c r="C3416" s="830" t="s">
        <v>969</v>
      </c>
      <c r="D3416" s="831" t="s">
        <v>796</v>
      </c>
      <c r="E3416" s="832" t="s">
        <v>796</v>
      </c>
      <c r="F3416" s="681">
        <v>3</v>
      </c>
      <c r="G3416" s="682"/>
      <c r="H3416" s="682">
        <v>62</v>
      </c>
      <c r="I3416" s="682"/>
      <c r="J3416" s="682"/>
      <c r="K3416" s="682"/>
      <c r="L3416" s="683">
        <v>150</v>
      </c>
      <c r="M3416" s="684" t="s">
        <v>1579</v>
      </c>
      <c r="N3416" s="758">
        <v>2</v>
      </c>
      <c r="O3416" s="991">
        <v>2</v>
      </c>
      <c r="P3416" s="991">
        <f t="shared" si="318"/>
        <v>0</v>
      </c>
      <c r="Q3416" s="759">
        <f>F3416*H3416*L3416*0.00000785*N3416</f>
        <v>0.43802999999999997</v>
      </c>
      <c r="R3416" s="873">
        <v>939</v>
      </c>
      <c r="S3416" s="760">
        <f>Q3416*R3416</f>
        <v>411.31016999999997</v>
      </c>
      <c r="T3416" s="833"/>
      <c r="U3416" s="960"/>
      <c r="W3416" s="686"/>
    </row>
    <row r="3417" spans="1:23" ht="21" customHeight="1">
      <c r="A3417" s="686" t="s">
        <v>1221</v>
      </c>
      <c r="B3417" s="686" t="s">
        <v>796</v>
      </c>
      <c r="C3417" s="830" t="s">
        <v>970</v>
      </c>
      <c r="D3417" s="831" t="s">
        <v>796</v>
      </c>
      <c r="E3417" s="832" t="s">
        <v>796</v>
      </c>
      <c r="F3417" s="681">
        <v>6</v>
      </c>
      <c r="G3417" s="682"/>
      <c r="H3417" s="682">
        <v>130</v>
      </c>
      <c r="I3417" s="682"/>
      <c r="J3417" s="682"/>
      <c r="K3417" s="682"/>
      <c r="L3417" s="683">
        <v>40</v>
      </c>
      <c r="M3417" s="684" t="s">
        <v>1579</v>
      </c>
      <c r="N3417" s="758">
        <v>2</v>
      </c>
      <c r="O3417" s="991">
        <v>2</v>
      </c>
      <c r="P3417" s="991">
        <f t="shared" si="318"/>
        <v>0</v>
      </c>
      <c r="Q3417" s="759">
        <f>F3417*H3417*L3417*0.00000785*N3417</f>
        <v>0.48983999999999994</v>
      </c>
      <c r="R3417" s="873">
        <v>939</v>
      </c>
      <c r="S3417" s="760">
        <f>Q3417*R3417</f>
        <v>459.95975999999996</v>
      </c>
      <c r="T3417" s="833"/>
      <c r="U3417" s="960"/>
      <c r="W3417" s="686"/>
    </row>
    <row r="3418" spans="1:23" ht="21" customHeight="1">
      <c r="A3418" s="686" t="s">
        <v>1243</v>
      </c>
      <c r="B3418" s="686" t="s">
        <v>796</v>
      </c>
      <c r="C3418" s="830" t="s">
        <v>971</v>
      </c>
      <c r="D3418" s="831" t="s">
        <v>796</v>
      </c>
      <c r="E3418" s="832" t="s">
        <v>796</v>
      </c>
      <c r="F3418" s="681">
        <v>4.5</v>
      </c>
      <c r="G3418" s="682"/>
      <c r="H3418" s="682">
        <v>230</v>
      </c>
      <c r="I3418" s="682"/>
      <c r="J3418" s="682"/>
      <c r="K3418" s="682"/>
      <c r="L3418" s="683">
        <v>280</v>
      </c>
      <c r="M3418" s="684" t="s">
        <v>1579</v>
      </c>
      <c r="N3418" s="758">
        <v>2</v>
      </c>
      <c r="O3418" s="991">
        <v>2</v>
      </c>
      <c r="P3418" s="991">
        <f t="shared" si="318"/>
        <v>0</v>
      </c>
      <c r="Q3418" s="759">
        <f>F3418*H3418*L3418*0.00000785*N3418</f>
        <v>4.5498599999999998</v>
      </c>
      <c r="R3418" s="873">
        <v>939</v>
      </c>
      <c r="S3418" s="760">
        <f>Q3418*R3418</f>
        <v>4272.3185400000002</v>
      </c>
      <c r="T3418" s="833"/>
      <c r="U3418" s="960"/>
      <c r="W3418" s="686"/>
    </row>
    <row r="3419" spans="1:23" ht="21" customHeight="1">
      <c r="A3419" s="686" t="s">
        <v>1336</v>
      </c>
      <c r="B3419" s="686" t="s">
        <v>808</v>
      </c>
      <c r="C3419" s="830"/>
      <c r="D3419" s="831" t="s">
        <v>808</v>
      </c>
      <c r="E3419" s="832" t="s">
        <v>816</v>
      </c>
      <c r="F3419" s="681" t="s">
        <v>330</v>
      </c>
      <c r="G3419" s="682" t="s">
        <v>227</v>
      </c>
      <c r="H3419" s="682"/>
      <c r="I3419" s="682"/>
      <c r="J3419" s="682"/>
      <c r="K3419" s="682"/>
      <c r="L3419" s="683">
        <v>140</v>
      </c>
      <c r="M3419" s="684"/>
      <c r="N3419" s="758">
        <v>8</v>
      </c>
      <c r="O3419" s="991">
        <v>8</v>
      </c>
      <c r="P3419" s="991">
        <f t="shared" si="318"/>
        <v>0</v>
      </c>
      <c r="Q3419" s="764">
        <f>L3419/1000*N3419</f>
        <v>1.1200000000000001</v>
      </c>
      <c r="R3419" s="873">
        <v>1785</v>
      </c>
      <c r="S3419" s="760">
        <f>Q3419*R3419</f>
        <v>1999.2000000000003</v>
      </c>
      <c r="T3419" s="833"/>
      <c r="U3419" s="960"/>
      <c r="W3419" s="686"/>
    </row>
    <row r="3420" spans="1:23" ht="21" customHeight="1">
      <c r="A3420" s="686" t="s">
        <v>1328</v>
      </c>
      <c r="B3420" s="686" t="s">
        <v>799</v>
      </c>
      <c r="C3420" s="830"/>
      <c r="D3420" s="831" t="s">
        <v>799</v>
      </c>
      <c r="E3420" s="832" t="s">
        <v>799</v>
      </c>
      <c r="F3420" s="681" t="s">
        <v>330</v>
      </c>
      <c r="G3420" s="682"/>
      <c r="H3420" s="682"/>
      <c r="I3420" s="682"/>
      <c r="J3420" s="682"/>
      <c r="K3420" s="682"/>
      <c r="L3420" s="683"/>
      <c r="M3420" s="684"/>
      <c r="N3420" s="758">
        <v>24</v>
      </c>
      <c r="O3420" s="991">
        <v>24</v>
      </c>
      <c r="P3420" s="991">
        <f t="shared" si="318"/>
        <v>0</v>
      </c>
      <c r="Q3420" s="762"/>
      <c r="R3420" s="873">
        <v>41.2</v>
      </c>
      <c r="S3420" s="760">
        <f>N3420*R3420</f>
        <v>988.80000000000007</v>
      </c>
      <c r="T3420" s="833"/>
      <c r="U3420" s="960"/>
      <c r="W3420" s="686"/>
    </row>
    <row r="3421" spans="1:23" ht="21" customHeight="1">
      <c r="A3421" s="686" t="s">
        <v>1233</v>
      </c>
      <c r="B3421" s="686" t="s">
        <v>1616</v>
      </c>
      <c r="C3421" s="830"/>
      <c r="D3421" s="831" t="s">
        <v>800</v>
      </c>
      <c r="E3421" s="832" t="s">
        <v>800</v>
      </c>
      <c r="F3421" s="681" t="s">
        <v>330</v>
      </c>
      <c r="G3421" s="682"/>
      <c r="H3421" s="682"/>
      <c r="I3421" s="682"/>
      <c r="J3421" s="682"/>
      <c r="K3421" s="682"/>
      <c r="L3421" s="683"/>
      <c r="M3421" s="684"/>
      <c r="N3421" s="758">
        <v>8</v>
      </c>
      <c r="O3421" s="991">
        <v>8</v>
      </c>
      <c r="P3421" s="991">
        <f t="shared" si="318"/>
        <v>0</v>
      </c>
      <c r="Q3421" s="762"/>
      <c r="R3421" s="873">
        <v>14</v>
      </c>
      <c r="S3421" s="760">
        <f>N3421*R3421</f>
        <v>112</v>
      </c>
      <c r="T3421" s="833"/>
      <c r="U3421" s="960"/>
      <c r="W3421" s="686"/>
    </row>
    <row r="3422" spans="1:23" ht="21" customHeight="1">
      <c r="A3422" s="686" t="s">
        <v>1326</v>
      </c>
      <c r="B3422" s="686" t="s">
        <v>801</v>
      </c>
      <c r="C3422" s="830"/>
      <c r="D3422" s="831" t="s">
        <v>801</v>
      </c>
      <c r="E3422" s="832" t="s">
        <v>801</v>
      </c>
      <c r="F3422" s="681" t="s">
        <v>330</v>
      </c>
      <c r="G3422" s="682"/>
      <c r="H3422" s="682"/>
      <c r="I3422" s="682"/>
      <c r="J3422" s="682"/>
      <c r="K3422" s="682"/>
      <c r="L3422" s="683"/>
      <c r="M3422" s="684"/>
      <c r="N3422" s="758">
        <v>24</v>
      </c>
      <c r="O3422" s="991">
        <v>24</v>
      </c>
      <c r="P3422" s="991">
        <f t="shared" si="318"/>
        <v>0</v>
      </c>
      <c r="Q3422" s="762"/>
      <c r="R3422" s="873">
        <v>22.9</v>
      </c>
      <c r="S3422" s="760">
        <f>N3422*R3422</f>
        <v>549.59999999999991</v>
      </c>
      <c r="T3422" s="833"/>
      <c r="U3422" s="960"/>
      <c r="W3422" s="686"/>
    </row>
    <row r="3423" spans="1:23" ht="21" customHeight="1">
      <c r="B3423" s="686" t="s">
        <v>808</v>
      </c>
      <c r="C3423" s="830"/>
      <c r="D3423" s="831" t="s">
        <v>808</v>
      </c>
      <c r="E3423" s="832" t="s">
        <v>798</v>
      </c>
      <c r="F3423" s="681" t="s">
        <v>341</v>
      </c>
      <c r="G3423" s="682" t="s">
        <v>227</v>
      </c>
      <c r="H3423" s="682" t="s">
        <v>348</v>
      </c>
      <c r="I3423" s="682"/>
      <c r="J3423" s="682" t="s">
        <v>1531</v>
      </c>
      <c r="K3423" s="682"/>
      <c r="L3423" s="683"/>
      <c r="M3423" s="684"/>
      <c r="N3423" s="758">
        <v>4</v>
      </c>
      <c r="O3423" s="991">
        <v>4</v>
      </c>
      <c r="P3423" s="991">
        <f t="shared" si="318"/>
        <v>0</v>
      </c>
      <c r="Q3423" s="762"/>
      <c r="R3423" s="873">
        <v>85</v>
      </c>
      <c r="S3423" s="760">
        <f>N3423*R3423</f>
        <v>340</v>
      </c>
      <c r="T3423" s="833"/>
      <c r="U3423" s="960"/>
      <c r="W3423" s="686"/>
    </row>
    <row r="3424" spans="1:23" ht="21" customHeight="1">
      <c r="A3424" s="686" t="s">
        <v>1349</v>
      </c>
      <c r="B3424" s="686" t="s">
        <v>796</v>
      </c>
      <c r="C3424" s="830" t="s">
        <v>972</v>
      </c>
      <c r="D3424" s="831" t="s">
        <v>796</v>
      </c>
      <c r="E3424" s="832" t="s">
        <v>796</v>
      </c>
      <c r="F3424" s="681">
        <v>3</v>
      </c>
      <c r="G3424" s="682"/>
      <c r="H3424" s="682">
        <v>200</v>
      </c>
      <c r="I3424" s="682"/>
      <c r="J3424" s="682"/>
      <c r="K3424" s="682"/>
      <c r="L3424" s="683">
        <v>170</v>
      </c>
      <c r="M3424" s="684" t="s">
        <v>1579</v>
      </c>
      <c r="N3424" s="758">
        <v>2</v>
      </c>
      <c r="O3424" s="991">
        <v>2</v>
      </c>
      <c r="P3424" s="991">
        <f t="shared" si="318"/>
        <v>0</v>
      </c>
      <c r="Q3424" s="759">
        <f>F3424*H3424*L3424*0.00000785*N3424</f>
        <v>1.6013999999999999</v>
      </c>
      <c r="R3424" s="873">
        <v>939</v>
      </c>
      <c r="S3424" s="760">
        <f>Q3424*R3424</f>
        <v>1503.7146</v>
      </c>
      <c r="T3424" s="833"/>
      <c r="U3424" s="960"/>
      <c r="W3424" s="686"/>
    </row>
    <row r="3425" spans="1:23" ht="21" customHeight="1">
      <c r="A3425" s="686" t="s">
        <v>1336</v>
      </c>
      <c r="B3425" s="686" t="s">
        <v>808</v>
      </c>
      <c r="C3425" s="830"/>
      <c r="D3425" s="831" t="s">
        <v>808</v>
      </c>
      <c r="E3425" s="832" t="s">
        <v>816</v>
      </c>
      <c r="F3425" s="681" t="s">
        <v>330</v>
      </c>
      <c r="G3425" s="682" t="s">
        <v>227</v>
      </c>
      <c r="H3425" s="682"/>
      <c r="I3425" s="682"/>
      <c r="J3425" s="682"/>
      <c r="K3425" s="682"/>
      <c r="L3425" s="683">
        <v>140</v>
      </c>
      <c r="M3425" s="684"/>
      <c r="N3425" s="758">
        <v>4</v>
      </c>
      <c r="O3425" s="991">
        <v>4</v>
      </c>
      <c r="P3425" s="991">
        <f t="shared" si="318"/>
        <v>0</v>
      </c>
      <c r="Q3425" s="764">
        <f>L3425/1000*N3425</f>
        <v>0.56000000000000005</v>
      </c>
      <c r="R3425" s="873">
        <v>1785</v>
      </c>
      <c r="S3425" s="760">
        <f>Q3425*R3425</f>
        <v>999.60000000000014</v>
      </c>
      <c r="T3425" s="833"/>
      <c r="U3425" s="960"/>
      <c r="W3425" s="686"/>
    </row>
    <row r="3426" spans="1:23" ht="21" customHeight="1">
      <c r="A3426" s="686" t="s">
        <v>1328</v>
      </c>
      <c r="B3426" s="686" t="s">
        <v>799</v>
      </c>
      <c r="C3426" s="830"/>
      <c r="D3426" s="831" t="s">
        <v>799</v>
      </c>
      <c r="E3426" s="832" t="s">
        <v>799</v>
      </c>
      <c r="F3426" s="681" t="s">
        <v>330</v>
      </c>
      <c r="G3426" s="682"/>
      <c r="H3426" s="682"/>
      <c r="I3426" s="682"/>
      <c r="J3426" s="682"/>
      <c r="K3426" s="682"/>
      <c r="L3426" s="683"/>
      <c r="M3426" s="684"/>
      <c r="N3426" s="758">
        <v>12</v>
      </c>
      <c r="O3426" s="991">
        <v>12</v>
      </c>
      <c r="P3426" s="991">
        <f t="shared" si="318"/>
        <v>0</v>
      </c>
      <c r="Q3426" s="762"/>
      <c r="R3426" s="873">
        <v>41.2</v>
      </c>
      <c r="S3426" s="760">
        <f>N3426*R3426</f>
        <v>494.40000000000003</v>
      </c>
      <c r="T3426" s="833"/>
      <c r="U3426" s="960"/>
      <c r="W3426" s="686"/>
    </row>
    <row r="3427" spans="1:23" ht="21" customHeight="1">
      <c r="A3427" s="686" t="s">
        <v>1233</v>
      </c>
      <c r="B3427" s="686" t="s">
        <v>1616</v>
      </c>
      <c r="C3427" s="830"/>
      <c r="D3427" s="831" t="s">
        <v>800</v>
      </c>
      <c r="E3427" s="832" t="s">
        <v>800</v>
      </c>
      <c r="F3427" s="681" t="s">
        <v>330</v>
      </c>
      <c r="G3427" s="682"/>
      <c r="H3427" s="682"/>
      <c r="I3427" s="682"/>
      <c r="J3427" s="682"/>
      <c r="K3427" s="682"/>
      <c r="L3427" s="683"/>
      <c r="M3427" s="684"/>
      <c r="N3427" s="758">
        <v>4</v>
      </c>
      <c r="O3427" s="991">
        <v>4</v>
      </c>
      <c r="P3427" s="991">
        <f t="shared" si="318"/>
        <v>0</v>
      </c>
      <c r="Q3427" s="762"/>
      <c r="R3427" s="873">
        <v>14</v>
      </c>
      <c r="S3427" s="760">
        <f>N3427*R3427</f>
        <v>56</v>
      </c>
      <c r="T3427" s="833"/>
      <c r="U3427" s="960"/>
      <c r="W3427" s="686"/>
    </row>
    <row r="3428" spans="1:23" ht="21" customHeight="1">
      <c r="A3428" s="686" t="s">
        <v>1326</v>
      </c>
      <c r="B3428" s="686" t="s">
        <v>801</v>
      </c>
      <c r="C3428" s="830"/>
      <c r="D3428" s="831" t="s">
        <v>801</v>
      </c>
      <c r="E3428" s="832" t="s">
        <v>801</v>
      </c>
      <c r="F3428" s="681" t="s">
        <v>330</v>
      </c>
      <c r="G3428" s="682"/>
      <c r="H3428" s="682"/>
      <c r="I3428" s="682"/>
      <c r="J3428" s="682"/>
      <c r="K3428" s="682"/>
      <c r="L3428" s="683"/>
      <c r="M3428" s="684"/>
      <c r="N3428" s="758">
        <v>12</v>
      </c>
      <c r="O3428" s="991">
        <v>12</v>
      </c>
      <c r="P3428" s="991">
        <f t="shared" si="318"/>
        <v>0</v>
      </c>
      <c r="Q3428" s="762"/>
      <c r="R3428" s="873">
        <v>22.9</v>
      </c>
      <c r="S3428" s="760">
        <f>N3428*R3428</f>
        <v>274.79999999999995</v>
      </c>
      <c r="T3428" s="833"/>
      <c r="U3428" s="960"/>
      <c r="W3428" s="686"/>
    </row>
    <row r="3429" spans="1:23" ht="21" customHeight="1">
      <c r="A3429" s="686" t="s">
        <v>1349</v>
      </c>
      <c r="B3429" s="686" t="s">
        <v>796</v>
      </c>
      <c r="C3429" s="830" t="s">
        <v>973</v>
      </c>
      <c r="D3429" s="831" t="s">
        <v>796</v>
      </c>
      <c r="E3429" s="832" t="s">
        <v>796</v>
      </c>
      <c r="F3429" s="681">
        <v>3</v>
      </c>
      <c r="G3429" s="682"/>
      <c r="H3429" s="682">
        <v>1230</v>
      </c>
      <c r="I3429" s="682"/>
      <c r="J3429" s="682"/>
      <c r="K3429" s="682"/>
      <c r="L3429" s="683">
        <v>330</v>
      </c>
      <c r="M3429" s="684" t="s">
        <v>1579</v>
      </c>
      <c r="N3429" s="758">
        <v>2</v>
      </c>
      <c r="O3429" s="991">
        <v>2</v>
      </c>
      <c r="P3429" s="991">
        <f t="shared" si="318"/>
        <v>0</v>
      </c>
      <c r="Q3429" s="759">
        <f>F3429*H3429*L3429*0.00000785*N3429</f>
        <v>19.117889999999999</v>
      </c>
      <c r="R3429" s="873">
        <v>939</v>
      </c>
      <c r="S3429" s="760">
        <f>Q3429*R3429</f>
        <v>17951.698710000001</v>
      </c>
      <c r="T3429" s="833"/>
      <c r="U3429" s="960"/>
      <c r="W3429" s="686"/>
    </row>
    <row r="3430" spans="1:23" ht="21" customHeight="1">
      <c r="A3430" s="686" t="s">
        <v>1336</v>
      </c>
      <c r="B3430" s="686" t="s">
        <v>808</v>
      </c>
      <c r="C3430" s="830"/>
      <c r="D3430" s="831" t="s">
        <v>808</v>
      </c>
      <c r="E3430" s="832" t="s">
        <v>816</v>
      </c>
      <c r="F3430" s="681" t="s">
        <v>330</v>
      </c>
      <c r="G3430" s="682" t="s">
        <v>227</v>
      </c>
      <c r="H3430" s="682"/>
      <c r="I3430" s="682"/>
      <c r="J3430" s="682"/>
      <c r="K3430" s="682"/>
      <c r="L3430" s="683">
        <v>140</v>
      </c>
      <c r="M3430" s="684"/>
      <c r="N3430" s="758">
        <v>14</v>
      </c>
      <c r="O3430" s="991">
        <v>14</v>
      </c>
      <c r="P3430" s="991">
        <f t="shared" si="318"/>
        <v>0</v>
      </c>
      <c r="Q3430" s="764">
        <f>L3430/1000*N3430</f>
        <v>1.9600000000000002</v>
      </c>
      <c r="R3430" s="873">
        <v>1785</v>
      </c>
      <c r="S3430" s="760">
        <f>Q3430*R3430</f>
        <v>3498.6000000000004</v>
      </c>
      <c r="T3430" s="833"/>
      <c r="U3430" s="960"/>
      <c r="W3430" s="686"/>
    </row>
    <row r="3431" spans="1:23" ht="21" customHeight="1">
      <c r="A3431" s="686" t="s">
        <v>1328</v>
      </c>
      <c r="B3431" s="686" t="s">
        <v>799</v>
      </c>
      <c r="C3431" s="830"/>
      <c r="D3431" s="831" t="s">
        <v>799</v>
      </c>
      <c r="E3431" s="832" t="s">
        <v>799</v>
      </c>
      <c r="F3431" s="681" t="s">
        <v>330</v>
      </c>
      <c r="G3431" s="682"/>
      <c r="H3431" s="682"/>
      <c r="I3431" s="682"/>
      <c r="J3431" s="682"/>
      <c r="K3431" s="682"/>
      <c r="L3431" s="683"/>
      <c r="M3431" s="684"/>
      <c r="N3431" s="758">
        <v>52</v>
      </c>
      <c r="O3431" s="991">
        <v>52</v>
      </c>
      <c r="P3431" s="991">
        <f t="shared" si="318"/>
        <v>0</v>
      </c>
      <c r="Q3431" s="762"/>
      <c r="R3431" s="873">
        <v>41.2</v>
      </c>
      <c r="S3431" s="760">
        <f>N3431*R3431</f>
        <v>2142.4</v>
      </c>
      <c r="T3431" s="833"/>
      <c r="U3431" s="960"/>
      <c r="W3431" s="686"/>
    </row>
    <row r="3432" spans="1:23" ht="21" customHeight="1">
      <c r="A3432" s="686" t="s">
        <v>1233</v>
      </c>
      <c r="B3432" s="686" t="s">
        <v>1616</v>
      </c>
      <c r="C3432" s="830"/>
      <c r="D3432" s="831" t="s">
        <v>800</v>
      </c>
      <c r="E3432" s="832" t="s">
        <v>800</v>
      </c>
      <c r="F3432" s="681" t="s">
        <v>330</v>
      </c>
      <c r="G3432" s="682"/>
      <c r="H3432" s="682"/>
      <c r="I3432" s="682"/>
      <c r="J3432" s="682"/>
      <c r="K3432" s="682"/>
      <c r="L3432" s="683"/>
      <c r="M3432" s="684"/>
      <c r="N3432" s="758">
        <v>14</v>
      </c>
      <c r="O3432" s="991">
        <v>14</v>
      </c>
      <c r="P3432" s="991">
        <f t="shared" si="318"/>
        <v>0</v>
      </c>
      <c r="Q3432" s="762"/>
      <c r="R3432" s="873">
        <v>14</v>
      </c>
      <c r="S3432" s="760">
        <f>N3432*R3432</f>
        <v>196</v>
      </c>
      <c r="T3432" s="833"/>
      <c r="U3432" s="960"/>
      <c r="W3432" s="686"/>
    </row>
    <row r="3433" spans="1:23" ht="21" customHeight="1">
      <c r="A3433" s="686" t="s">
        <v>1326</v>
      </c>
      <c r="B3433" s="686" t="s">
        <v>801</v>
      </c>
      <c r="C3433" s="830"/>
      <c r="D3433" s="831" t="s">
        <v>801</v>
      </c>
      <c r="E3433" s="832" t="s">
        <v>801</v>
      </c>
      <c r="F3433" s="681" t="s">
        <v>330</v>
      </c>
      <c r="G3433" s="682"/>
      <c r="H3433" s="682"/>
      <c r="I3433" s="682"/>
      <c r="J3433" s="682"/>
      <c r="K3433" s="682"/>
      <c r="L3433" s="683"/>
      <c r="M3433" s="684"/>
      <c r="N3433" s="758">
        <v>52</v>
      </c>
      <c r="O3433" s="991">
        <v>52</v>
      </c>
      <c r="P3433" s="991">
        <f t="shared" si="318"/>
        <v>0</v>
      </c>
      <c r="Q3433" s="762"/>
      <c r="R3433" s="873">
        <v>22.9</v>
      </c>
      <c r="S3433" s="760">
        <f>N3433*R3433</f>
        <v>1190.8</v>
      </c>
      <c r="T3433" s="833"/>
      <c r="U3433" s="960"/>
      <c r="W3433" s="686"/>
    </row>
    <row r="3434" spans="1:23" ht="21" customHeight="1">
      <c r="A3434" s="686" t="s">
        <v>1243</v>
      </c>
      <c r="B3434" s="686" t="s">
        <v>796</v>
      </c>
      <c r="C3434" s="830" t="s">
        <v>974</v>
      </c>
      <c r="D3434" s="831" t="s">
        <v>796</v>
      </c>
      <c r="E3434" s="832" t="s">
        <v>796</v>
      </c>
      <c r="F3434" s="681">
        <v>4.5</v>
      </c>
      <c r="G3434" s="682"/>
      <c r="H3434" s="682">
        <v>830</v>
      </c>
      <c r="I3434" s="682"/>
      <c r="J3434" s="682"/>
      <c r="K3434" s="682"/>
      <c r="L3434" s="683">
        <v>510</v>
      </c>
      <c r="M3434" s="684" t="s">
        <v>1579</v>
      </c>
      <c r="N3434" s="758">
        <v>2</v>
      </c>
      <c r="O3434" s="991">
        <v>2</v>
      </c>
      <c r="P3434" s="991">
        <f t="shared" si="318"/>
        <v>0</v>
      </c>
      <c r="Q3434" s="759">
        <f>F3434*H3434*L3434*0.00000785*N3434</f>
        <v>29.906144999999999</v>
      </c>
      <c r="R3434" s="873">
        <v>939</v>
      </c>
      <c r="S3434" s="760">
        <f>Q3434*R3434</f>
        <v>28081.870155000001</v>
      </c>
      <c r="T3434" s="833"/>
      <c r="U3434" s="960"/>
      <c r="W3434" s="686"/>
    </row>
    <row r="3435" spans="1:23" ht="21" customHeight="1">
      <c r="A3435" s="686" t="s">
        <v>1336</v>
      </c>
      <c r="B3435" s="686" t="s">
        <v>808</v>
      </c>
      <c r="C3435" s="830"/>
      <c r="D3435" s="831" t="s">
        <v>808</v>
      </c>
      <c r="E3435" s="832" t="s">
        <v>816</v>
      </c>
      <c r="F3435" s="681" t="s">
        <v>330</v>
      </c>
      <c r="G3435" s="682" t="s">
        <v>227</v>
      </c>
      <c r="H3435" s="682"/>
      <c r="I3435" s="682"/>
      <c r="J3435" s="682"/>
      <c r="K3435" s="682"/>
      <c r="L3435" s="683">
        <v>140</v>
      </c>
      <c r="M3435" s="684"/>
      <c r="N3435" s="758">
        <v>8</v>
      </c>
      <c r="O3435" s="991">
        <v>8</v>
      </c>
      <c r="P3435" s="991">
        <f t="shared" si="318"/>
        <v>0</v>
      </c>
      <c r="Q3435" s="764">
        <f>L3435/1000*N3435</f>
        <v>1.1200000000000001</v>
      </c>
      <c r="R3435" s="873">
        <v>1785</v>
      </c>
      <c r="S3435" s="760">
        <f>Q3435*R3435</f>
        <v>1999.2000000000003</v>
      </c>
      <c r="T3435" s="833"/>
      <c r="U3435" s="960"/>
      <c r="W3435" s="686"/>
    </row>
    <row r="3436" spans="1:23" ht="21" customHeight="1">
      <c r="A3436" s="686" t="s">
        <v>1328</v>
      </c>
      <c r="B3436" s="686" t="s">
        <v>799</v>
      </c>
      <c r="C3436" s="830"/>
      <c r="D3436" s="831" t="s">
        <v>799</v>
      </c>
      <c r="E3436" s="832" t="s">
        <v>799</v>
      </c>
      <c r="F3436" s="681" t="s">
        <v>330</v>
      </c>
      <c r="G3436" s="682"/>
      <c r="H3436" s="682"/>
      <c r="I3436" s="682"/>
      <c r="J3436" s="682"/>
      <c r="K3436" s="682"/>
      <c r="L3436" s="683"/>
      <c r="M3436" s="684"/>
      <c r="N3436" s="758">
        <v>24</v>
      </c>
      <c r="O3436" s="991">
        <v>24</v>
      </c>
      <c r="P3436" s="991">
        <f t="shared" si="318"/>
        <v>0</v>
      </c>
      <c r="Q3436" s="762"/>
      <c r="R3436" s="873">
        <v>41.2</v>
      </c>
      <c r="S3436" s="760">
        <f>N3436*R3436</f>
        <v>988.80000000000007</v>
      </c>
      <c r="T3436" s="833"/>
      <c r="U3436" s="960"/>
      <c r="W3436" s="686"/>
    </row>
    <row r="3437" spans="1:23" ht="21" customHeight="1">
      <c r="A3437" s="686" t="s">
        <v>1233</v>
      </c>
      <c r="B3437" s="686" t="s">
        <v>1616</v>
      </c>
      <c r="C3437" s="830"/>
      <c r="D3437" s="831" t="s">
        <v>800</v>
      </c>
      <c r="E3437" s="832" t="s">
        <v>800</v>
      </c>
      <c r="F3437" s="681" t="s">
        <v>330</v>
      </c>
      <c r="G3437" s="682"/>
      <c r="H3437" s="682"/>
      <c r="I3437" s="682"/>
      <c r="J3437" s="682"/>
      <c r="K3437" s="682"/>
      <c r="L3437" s="683"/>
      <c r="M3437" s="684"/>
      <c r="N3437" s="758">
        <v>8</v>
      </c>
      <c r="O3437" s="991">
        <v>8</v>
      </c>
      <c r="P3437" s="991">
        <f t="shared" si="318"/>
        <v>0</v>
      </c>
      <c r="Q3437" s="762"/>
      <c r="R3437" s="873">
        <v>14</v>
      </c>
      <c r="S3437" s="760">
        <f>N3437*R3437</f>
        <v>112</v>
      </c>
      <c r="T3437" s="833"/>
      <c r="U3437" s="960"/>
      <c r="W3437" s="686"/>
    </row>
    <row r="3438" spans="1:23" ht="21" customHeight="1">
      <c r="A3438" s="686" t="s">
        <v>1326</v>
      </c>
      <c r="B3438" s="686" t="s">
        <v>801</v>
      </c>
      <c r="C3438" s="830"/>
      <c r="D3438" s="831" t="s">
        <v>801</v>
      </c>
      <c r="E3438" s="832" t="s">
        <v>801</v>
      </c>
      <c r="F3438" s="681" t="s">
        <v>330</v>
      </c>
      <c r="G3438" s="682"/>
      <c r="H3438" s="682"/>
      <c r="I3438" s="682"/>
      <c r="J3438" s="682"/>
      <c r="K3438" s="682"/>
      <c r="L3438" s="683"/>
      <c r="M3438" s="684"/>
      <c r="N3438" s="758">
        <v>24</v>
      </c>
      <c r="O3438" s="991">
        <v>24</v>
      </c>
      <c r="P3438" s="991">
        <f t="shared" si="318"/>
        <v>0</v>
      </c>
      <c r="Q3438" s="762"/>
      <c r="R3438" s="873">
        <v>22.9</v>
      </c>
      <c r="S3438" s="760">
        <f>N3438*R3438</f>
        <v>549.59999999999991</v>
      </c>
      <c r="T3438" s="833"/>
      <c r="U3438" s="960"/>
      <c r="W3438" s="686"/>
    </row>
    <row r="3439" spans="1:23" ht="21" customHeight="1">
      <c r="A3439" s="686" t="s">
        <v>1243</v>
      </c>
      <c r="B3439" s="686" t="s">
        <v>796</v>
      </c>
      <c r="C3439" s="830" t="s">
        <v>975</v>
      </c>
      <c r="D3439" s="831" t="s">
        <v>796</v>
      </c>
      <c r="E3439" s="832" t="s">
        <v>796</v>
      </c>
      <c r="F3439" s="681">
        <v>4.5</v>
      </c>
      <c r="G3439" s="682"/>
      <c r="H3439" s="682">
        <v>520</v>
      </c>
      <c r="I3439" s="682"/>
      <c r="J3439" s="682"/>
      <c r="K3439" s="682"/>
      <c r="L3439" s="683">
        <v>320</v>
      </c>
      <c r="M3439" s="684" t="s">
        <v>1579</v>
      </c>
      <c r="N3439" s="758">
        <v>2</v>
      </c>
      <c r="O3439" s="991">
        <v>2</v>
      </c>
      <c r="P3439" s="991">
        <f t="shared" si="318"/>
        <v>0</v>
      </c>
      <c r="Q3439" s="759">
        <f>F3439*H3439*L3439*0.00000785*N3439</f>
        <v>11.756159999999999</v>
      </c>
      <c r="R3439" s="873">
        <v>939</v>
      </c>
      <c r="S3439" s="760">
        <f>Q3439*R3439</f>
        <v>11039.034239999999</v>
      </c>
      <c r="T3439" s="833"/>
      <c r="U3439" s="960"/>
      <c r="W3439" s="686"/>
    </row>
    <row r="3440" spans="1:23" ht="21" customHeight="1">
      <c r="A3440" s="686" t="s">
        <v>1336</v>
      </c>
      <c r="B3440" s="686" t="s">
        <v>808</v>
      </c>
      <c r="C3440" s="830"/>
      <c r="D3440" s="831" t="s">
        <v>808</v>
      </c>
      <c r="E3440" s="832" t="s">
        <v>816</v>
      </c>
      <c r="F3440" s="681" t="s">
        <v>330</v>
      </c>
      <c r="G3440" s="682" t="s">
        <v>227</v>
      </c>
      <c r="H3440" s="682"/>
      <c r="I3440" s="682"/>
      <c r="J3440" s="682"/>
      <c r="K3440" s="682"/>
      <c r="L3440" s="683">
        <v>140</v>
      </c>
      <c r="M3440" s="684"/>
      <c r="N3440" s="758">
        <v>6</v>
      </c>
      <c r="O3440" s="991">
        <v>6</v>
      </c>
      <c r="P3440" s="991">
        <f t="shared" si="318"/>
        <v>0</v>
      </c>
      <c r="Q3440" s="764">
        <f>L3440/1000*N3440</f>
        <v>0.84000000000000008</v>
      </c>
      <c r="R3440" s="873">
        <v>1785</v>
      </c>
      <c r="S3440" s="760">
        <f>Q3440*R3440</f>
        <v>1499.4</v>
      </c>
      <c r="T3440" s="833"/>
      <c r="U3440" s="960"/>
      <c r="W3440" s="686"/>
    </row>
    <row r="3441" spans="1:23" ht="21" customHeight="1">
      <c r="A3441" s="686" t="s">
        <v>1328</v>
      </c>
      <c r="B3441" s="686" t="s">
        <v>799</v>
      </c>
      <c r="C3441" s="830"/>
      <c r="D3441" s="831" t="s">
        <v>799</v>
      </c>
      <c r="E3441" s="832" t="s">
        <v>799</v>
      </c>
      <c r="F3441" s="681" t="s">
        <v>330</v>
      </c>
      <c r="G3441" s="682"/>
      <c r="H3441" s="682"/>
      <c r="I3441" s="682"/>
      <c r="J3441" s="682"/>
      <c r="K3441" s="682"/>
      <c r="L3441" s="683"/>
      <c r="M3441" s="684"/>
      <c r="N3441" s="758">
        <v>18</v>
      </c>
      <c r="O3441" s="991">
        <v>18</v>
      </c>
      <c r="P3441" s="991">
        <f t="shared" si="318"/>
        <v>0</v>
      </c>
      <c r="Q3441" s="762"/>
      <c r="R3441" s="873">
        <v>41.2</v>
      </c>
      <c r="S3441" s="760">
        <f>N3441*R3441</f>
        <v>741.6</v>
      </c>
      <c r="T3441" s="833"/>
      <c r="U3441" s="960"/>
      <c r="W3441" s="686"/>
    </row>
    <row r="3442" spans="1:23" ht="21" customHeight="1">
      <c r="A3442" s="686" t="s">
        <v>1233</v>
      </c>
      <c r="B3442" s="686" t="s">
        <v>1616</v>
      </c>
      <c r="C3442" s="830"/>
      <c r="D3442" s="831" t="s">
        <v>800</v>
      </c>
      <c r="E3442" s="832" t="s">
        <v>800</v>
      </c>
      <c r="F3442" s="681" t="s">
        <v>330</v>
      </c>
      <c r="G3442" s="682"/>
      <c r="H3442" s="682"/>
      <c r="I3442" s="682"/>
      <c r="J3442" s="682"/>
      <c r="K3442" s="682"/>
      <c r="L3442" s="683"/>
      <c r="M3442" s="684"/>
      <c r="N3442" s="758">
        <v>6</v>
      </c>
      <c r="O3442" s="991">
        <v>6</v>
      </c>
      <c r="P3442" s="991">
        <f t="shared" si="318"/>
        <v>0</v>
      </c>
      <c r="Q3442" s="762"/>
      <c r="R3442" s="873">
        <v>14</v>
      </c>
      <c r="S3442" s="760">
        <f>N3442*R3442</f>
        <v>84</v>
      </c>
      <c r="T3442" s="833"/>
      <c r="U3442" s="960"/>
      <c r="W3442" s="686"/>
    </row>
    <row r="3443" spans="1:23" ht="21" customHeight="1">
      <c r="A3443" s="686" t="s">
        <v>1326</v>
      </c>
      <c r="B3443" s="686" t="s">
        <v>801</v>
      </c>
      <c r="C3443" s="830"/>
      <c r="D3443" s="831" t="s">
        <v>801</v>
      </c>
      <c r="E3443" s="832" t="s">
        <v>801</v>
      </c>
      <c r="F3443" s="681" t="s">
        <v>330</v>
      </c>
      <c r="G3443" s="682"/>
      <c r="H3443" s="682"/>
      <c r="I3443" s="682"/>
      <c r="J3443" s="682"/>
      <c r="K3443" s="682"/>
      <c r="L3443" s="683"/>
      <c r="M3443" s="684"/>
      <c r="N3443" s="758">
        <v>18</v>
      </c>
      <c r="O3443" s="991">
        <v>18</v>
      </c>
      <c r="P3443" s="991">
        <f t="shared" si="318"/>
        <v>0</v>
      </c>
      <c r="Q3443" s="762"/>
      <c r="R3443" s="873">
        <v>22.9</v>
      </c>
      <c r="S3443" s="760">
        <f>N3443*R3443</f>
        <v>412.2</v>
      </c>
      <c r="T3443" s="833"/>
      <c r="U3443" s="960"/>
      <c r="W3443" s="686"/>
    </row>
    <row r="3444" spans="1:23" ht="21" customHeight="1">
      <c r="A3444" s="686" t="s">
        <v>1243</v>
      </c>
      <c r="B3444" s="686" t="s">
        <v>796</v>
      </c>
      <c r="C3444" s="830" t="s">
        <v>976</v>
      </c>
      <c r="D3444" s="831" t="s">
        <v>796</v>
      </c>
      <c r="E3444" s="832" t="s">
        <v>796</v>
      </c>
      <c r="F3444" s="681">
        <v>4.5</v>
      </c>
      <c r="G3444" s="682"/>
      <c r="H3444" s="682">
        <v>30</v>
      </c>
      <c r="I3444" s="682"/>
      <c r="J3444" s="682"/>
      <c r="K3444" s="682"/>
      <c r="L3444" s="683">
        <v>370</v>
      </c>
      <c r="M3444" s="684" t="s">
        <v>1579</v>
      </c>
      <c r="N3444" s="758">
        <v>2</v>
      </c>
      <c r="O3444" s="991">
        <v>2</v>
      </c>
      <c r="P3444" s="991">
        <f t="shared" si="318"/>
        <v>0</v>
      </c>
      <c r="Q3444" s="759">
        <f>F3444*H3444*L3444*0.00000785*N3444</f>
        <v>0.78421499999999988</v>
      </c>
      <c r="R3444" s="873">
        <v>939</v>
      </c>
      <c r="S3444" s="760">
        <f>Q3444*R3444</f>
        <v>736.37788499999988</v>
      </c>
      <c r="T3444" s="833"/>
      <c r="U3444" s="960"/>
      <c r="W3444" s="686"/>
    </row>
    <row r="3445" spans="1:23" ht="21" customHeight="1">
      <c r="A3445" s="686" t="s">
        <v>1336</v>
      </c>
      <c r="B3445" s="686" t="s">
        <v>808</v>
      </c>
      <c r="C3445" s="830"/>
      <c r="D3445" s="831" t="s">
        <v>808</v>
      </c>
      <c r="E3445" s="832" t="s">
        <v>816</v>
      </c>
      <c r="F3445" s="681" t="s">
        <v>330</v>
      </c>
      <c r="G3445" s="682" t="s">
        <v>227</v>
      </c>
      <c r="H3445" s="682"/>
      <c r="I3445" s="682"/>
      <c r="J3445" s="682"/>
      <c r="K3445" s="682"/>
      <c r="L3445" s="683">
        <v>140</v>
      </c>
      <c r="M3445" s="684"/>
      <c r="N3445" s="758">
        <v>4</v>
      </c>
      <c r="O3445" s="991">
        <v>4</v>
      </c>
      <c r="P3445" s="991">
        <f t="shared" ref="P3445:P3490" si="320">N3445-O3445</f>
        <v>0</v>
      </c>
      <c r="Q3445" s="764">
        <f>L3445/1000*N3445</f>
        <v>0.56000000000000005</v>
      </c>
      <c r="R3445" s="873">
        <v>1785</v>
      </c>
      <c r="S3445" s="760">
        <f>Q3445*R3445</f>
        <v>999.60000000000014</v>
      </c>
      <c r="T3445" s="833"/>
      <c r="U3445" s="960"/>
      <c r="W3445" s="686"/>
    </row>
    <row r="3446" spans="1:23" ht="21" customHeight="1">
      <c r="A3446" s="686" t="s">
        <v>1328</v>
      </c>
      <c r="B3446" s="686" t="s">
        <v>799</v>
      </c>
      <c r="C3446" s="830"/>
      <c r="D3446" s="831" t="s">
        <v>799</v>
      </c>
      <c r="E3446" s="832" t="s">
        <v>799</v>
      </c>
      <c r="F3446" s="681" t="s">
        <v>330</v>
      </c>
      <c r="G3446" s="682"/>
      <c r="H3446" s="682"/>
      <c r="I3446" s="682"/>
      <c r="J3446" s="682"/>
      <c r="K3446" s="682"/>
      <c r="L3446" s="683"/>
      <c r="M3446" s="684"/>
      <c r="N3446" s="758">
        <v>12</v>
      </c>
      <c r="O3446" s="991">
        <v>12</v>
      </c>
      <c r="P3446" s="991">
        <f t="shared" si="320"/>
        <v>0</v>
      </c>
      <c r="Q3446" s="762"/>
      <c r="R3446" s="873">
        <v>41.2</v>
      </c>
      <c r="S3446" s="760">
        <f>N3446*R3446</f>
        <v>494.40000000000003</v>
      </c>
      <c r="T3446" s="833"/>
      <c r="U3446" s="960"/>
      <c r="W3446" s="686"/>
    </row>
    <row r="3447" spans="1:23" ht="21" customHeight="1">
      <c r="A3447" s="686" t="s">
        <v>1233</v>
      </c>
      <c r="B3447" s="686" t="s">
        <v>1616</v>
      </c>
      <c r="C3447" s="830"/>
      <c r="D3447" s="831" t="s">
        <v>800</v>
      </c>
      <c r="E3447" s="832" t="s">
        <v>800</v>
      </c>
      <c r="F3447" s="681" t="s">
        <v>330</v>
      </c>
      <c r="G3447" s="682"/>
      <c r="H3447" s="682"/>
      <c r="I3447" s="682"/>
      <c r="J3447" s="682"/>
      <c r="K3447" s="682"/>
      <c r="L3447" s="683"/>
      <c r="M3447" s="684"/>
      <c r="N3447" s="758">
        <v>4</v>
      </c>
      <c r="O3447" s="991">
        <v>4</v>
      </c>
      <c r="P3447" s="991">
        <f t="shared" si="320"/>
        <v>0</v>
      </c>
      <c r="Q3447" s="762"/>
      <c r="R3447" s="873">
        <v>14</v>
      </c>
      <c r="S3447" s="760">
        <f>N3447*R3447</f>
        <v>56</v>
      </c>
      <c r="T3447" s="833"/>
      <c r="U3447" s="960"/>
      <c r="W3447" s="686"/>
    </row>
    <row r="3448" spans="1:23" ht="21" customHeight="1">
      <c r="A3448" s="686" t="s">
        <v>1326</v>
      </c>
      <c r="B3448" s="686" t="s">
        <v>801</v>
      </c>
      <c r="C3448" s="830"/>
      <c r="D3448" s="831" t="s">
        <v>801</v>
      </c>
      <c r="E3448" s="832" t="s">
        <v>801</v>
      </c>
      <c r="F3448" s="681" t="s">
        <v>330</v>
      </c>
      <c r="G3448" s="682"/>
      <c r="H3448" s="682"/>
      <c r="I3448" s="682"/>
      <c r="J3448" s="682"/>
      <c r="K3448" s="682"/>
      <c r="L3448" s="683"/>
      <c r="M3448" s="684"/>
      <c r="N3448" s="758">
        <v>12</v>
      </c>
      <c r="O3448" s="991">
        <v>12</v>
      </c>
      <c r="P3448" s="991">
        <f t="shared" si="320"/>
        <v>0</v>
      </c>
      <c r="Q3448" s="762"/>
      <c r="R3448" s="873">
        <v>22.9</v>
      </c>
      <c r="S3448" s="760">
        <f>N3448*R3448</f>
        <v>274.79999999999995</v>
      </c>
      <c r="T3448" s="833"/>
      <c r="U3448" s="960"/>
      <c r="W3448" s="686"/>
    </row>
    <row r="3449" spans="1:23" ht="21" customHeight="1">
      <c r="A3449" s="686" t="s">
        <v>1243</v>
      </c>
      <c r="B3449" s="686" t="s">
        <v>796</v>
      </c>
      <c r="C3449" s="830" t="s">
        <v>977</v>
      </c>
      <c r="D3449" s="831" t="s">
        <v>796</v>
      </c>
      <c r="E3449" s="832" t="s">
        <v>796</v>
      </c>
      <c r="F3449" s="681">
        <v>4.5</v>
      </c>
      <c r="G3449" s="682"/>
      <c r="H3449" s="682">
        <v>48</v>
      </c>
      <c r="I3449" s="682"/>
      <c r="J3449" s="682"/>
      <c r="K3449" s="682"/>
      <c r="L3449" s="683">
        <v>340</v>
      </c>
      <c r="M3449" s="684" t="s">
        <v>1579</v>
      </c>
      <c r="N3449" s="758">
        <v>2</v>
      </c>
      <c r="O3449" s="991">
        <v>2</v>
      </c>
      <c r="P3449" s="991">
        <f t="shared" si="320"/>
        <v>0</v>
      </c>
      <c r="Q3449" s="759">
        <f>F3449*H3449*L3449*0.00000785*N3449</f>
        <v>1.1530079999999998</v>
      </c>
      <c r="R3449" s="873">
        <v>939</v>
      </c>
      <c r="S3449" s="760">
        <f>Q3449*R3449</f>
        <v>1082.6745119999998</v>
      </c>
      <c r="T3449" s="833"/>
      <c r="U3449" s="960"/>
      <c r="W3449" s="686"/>
    </row>
    <row r="3450" spans="1:23" ht="21" customHeight="1">
      <c r="A3450" s="686" t="s">
        <v>1336</v>
      </c>
      <c r="B3450" s="686" t="s">
        <v>808</v>
      </c>
      <c r="C3450" s="830"/>
      <c r="D3450" s="831" t="s">
        <v>808</v>
      </c>
      <c r="E3450" s="832" t="s">
        <v>816</v>
      </c>
      <c r="F3450" s="681" t="s">
        <v>330</v>
      </c>
      <c r="G3450" s="682" t="s">
        <v>227</v>
      </c>
      <c r="H3450" s="682"/>
      <c r="I3450" s="682"/>
      <c r="J3450" s="682"/>
      <c r="K3450" s="682"/>
      <c r="L3450" s="683">
        <v>140</v>
      </c>
      <c r="M3450" s="684"/>
      <c r="N3450" s="758">
        <v>4</v>
      </c>
      <c r="O3450" s="991">
        <v>4</v>
      </c>
      <c r="P3450" s="991">
        <f t="shared" si="320"/>
        <v>0</v>
      </c>
      <c r="Q3450" s="764">
        <f>L3450/1000*N3450</f>
        <v>0.56000000000000005</v>
      </c>
      <c r="R3450" s="873">
        <v>1785</v>
      </c>
      <c r="S3450" s="760">
        <f>Q3450*R3450</f>
        <v>999.60000000000014</v>
      </c>
      <c r="T3450" s="833"/>
      <c r="U3450" s="960"/>
      <c r="W3450" s="686"/>
    </row>
    <row r="3451" spans="1:23" ht="21" customHeight="1">
      <c r="A3451" s="686" t="s">
        <v>1328</v>
      </c>
      <c r="B3451" s="686" t="s">
        <v>799</v>
      </c>
      <c r="C3451" s="830"/>
      <c r="D3451" s="831" t="s">
        <v>799</v>
      </c>
      <c r="E3451" s="832" t="s">
        <v>799</v>
      </c>
      <c r="F3451" s="681" t="s">
        <v>330</v>
      </c>
      <c r="G3451" s="682"/>
      <c r="H3451" s="682"/>
      <c r="I3451" s="682"/>
      <c r="J3451" s="682"/>
      <c r="K3451" s="682"/>
      <c r="L3451" s="683"/>
      <c r="M3451" s="684"/>
      <c r="N3451" s="758">
        <v>12</v>
      </c>
      <c r="O3451" s="991">
        <v>12</v>
      </c>
      <c r="P3451" s="991">
        <f t="shared" si="320"/>
        <v>0</v>
      </c>
      <c r="Q3451" s="762"/>
      <c r="R3451" s="873">
        <v>41.2</v>
      </c>
      <c r="S3451" s="760">
        <f>N3451*R3451</f>
        <v>494.40000000000003</v>
      </c>
      <c r="T3451" s="833"/>
      <c r="U3451" s="960"/>
      <c r="W3451" s="686"/>
    </row>
    <row r="3452" spans="1:23" ht="21" customHeight="1">
      <c r="A3452" s="686" t="s">
        <v>1233</v>
      </c>
      <c r="B3452" s="686" t="s">
        <v>1616</v>
      </c>
      <c r="C3452" s="830"/>
      <c r="D3452" s="831" t="s">
        <v>800</v>
      </c>
      <c r="E3452" s="832" t="s">
        <v>800</v>
      </c>
      <c r="F3452" s="681" t="s">
        <v>330</v>
      </c>
      <c r="G3452" s="682"/>
      <c r="H3452" s="682"/>
      <c r="I3452" s="682"/>
      <c r="J3452" s="682"/>
      <c r="K3452" s="682"/>
      <c r="L3452" s="683"/>
      <c r="M3452" s="684"/>
      <c r="N3452" s="758">
        <v>4</v>
      </c>
      <c r="O3452" s="991">
        <v>4</v>
      </c>
      <c r="P3452" s="991">
        <f t="shared" si="320"/>
        <v>0</v>
      </c>
      <c r="Q3452" s="762"/>
      <c r="R3452" s="873">
        <v>14</v>
      </c>
      <c r="S3452" s="760">
        <f>N3452*R3452</f>
        <v>56</v>
      </c>
      <c r="T3452" s="833"/>
      <c r="U3452" s="960"/>
      <c r="W3452" s="686"/>
    </row>
    <row r="3453" spans="1:23" ht="21" customHeight="1">
      <c r="A3453" s="686" t="s">
        <v>1326</v>
      </c>
      <c r="B3453" s="686" t="s">
        <v>801</v>
      </c>
      <c r="C3453" s="830"/>
      <c r="D3453" s="831" t="s">
        <v>801</v>
      </c>
      <c r="E3453" s="832" t="s">
        <v>801</v>
      </c>
      <c r="F3453" s="681" t="s">
        <v>330</v>
      </c>
      <c r="G3453" s="682"/>
      <c r="H3453" s="682"/>
      <c r="I3453" s="682"/>
      <c r="J3453" s="682"/>
      <c r="K3453" s="682"/>
      <c r="L3453" s="683"/>
      <c r="M3453" s="684"/>
      <c r="N3453" s="758">
        <v>12</v>
      </c>
      <c r="O3453" s="991">
        <v>12</v>
      </c>
      <c r="P3453" s="991">
        <f t="shared" si="320"/>
        <v>0</v>
      </c>
      <c r="Q3453" s="762"/>
      <c r="R3453" s="873">
        <v>22.9</v>
      </c>
      <c r="S3453" s="760">
        <f>N3453*R3453</f>
        <v>274.79999999999995</v>
      </c>
      <c r="T3453" s="833"/>
      <c r="U3453" s="960"/>
      <c r="W3453" s="686"/>
    </row>
    <row r="3454" spans="1:23" ht="21" customHeight="1">
      <c r="A3454" s="686" t="s">
        <v>1243</v>
      </c>
      <c r="B3454" s="686" t="s">
        <v>796</v>
      </c>
      <c r="C3454" s="830" t="s">
        <v>978</v>
      </c>
      <c r="D3454" s="831" t="s">
        <v>796</v>
      </c>
      <c r="E3454" s="832" t="s">
        <v>796</v>
      </c>
      <c r="F3454" s="681">
        <v>4.5</v>
      </c>
      <c r="G3454" s="682"/>
      <c r="H3454" s="682">
        <v>245</v>
      </c>
      <c r="I3454" s="682"/>
      <c r="J3454" s="682"/>
      <c r="K3454" s="682"/>
      <c r="L3454" s="683">
        <v>470</v>
      </c>
      <c r="M3454" s="684" t="s">
        <v>1579</v>
      </c>
      <c r="N3454" s="758">
        <v>2</v>
      </c>
      <c r="O3454" s="991">
        <v>2</v>
      </c>
      <c r="P3454" s="991">
        <f t="shared" si="320"/>
        <v>0</v>
      </c>
      <c r="Q3454" s="759">
        <f>F3454*H3454*L3454*0.00000785*N3454</f>
        <v>8.1353475</v>
      </c>
      <c r="R3454" s="873">
        <v>939</v>
      </c>
      <c r="S3454" s="760">
        <f>Q3454*R3454</f>
        <v>7639.0913025</v>
      </c>
      <c r="T3454" s="833"/>
      <c r="U3454" s="960"/>
      <c r="W3454" s="686"/>
    </row>
    <row r="3455" spans="1:23" ht="21" customHeight="1">
      <c r="A3455" s="686" t="s">
        <v>1232</v>
      </c>
      <c r="B3455" s="686" t="s">
        <v>808</v>
      </c>
      <c r="C3455" s="830"/>
      <c r="D3455" s="831" t="s">
        <v>808</v>
      </c>
      <c r="E3455" s="832" t="s">
        <v>798</v>
      </c>
      <c r="F3455" s="681" t="s">
        <v>330</v>
      </c>
      <c r="G3455" s="682" t="s">
        <v>227</v>
      </c>
      <c r="H3455" s="682" t="s">
        <v>331</v>
      </c>
      <c r="I3455" s="682"/>
      <c r="J3455" s="682"/>
      <c r="K3455" s="682"/>
      <c r="L3455" s="683"/>
      <c r="M3455" s="684"/>
      <c r="N3455" s="758">
        <v>6</v>
      </c>
      <c r="O3455" s="991">
        <v>6</v>
      </c>
      <c r="P3455" s="991">
        <f t="shared" si="320"/>
        <v>0</v>
      </c>
      <c r="Q3455" s="762"/>
      <c r="R3455" s="873">
        <v>129.80000000000001</v>
      </c>
      <c r="S3455" s="760">
        <f>N3455*R3455</f>
        <v>778.80000000000007</v>
      </c>
      <c r="T3455" s="833"/>
      <c r="U3455" s="960"/>
      <c r="W3455" s="686"/>
    </row>
    <row r="3456" spans="1:23" ht="21" customHeight="1">
      <c r="A3456" s="686" t="s">
        <v>1328</v>
      </c>
      <c r="B3456" s="686" t="s">
        <v>799</v>
      </c>
      <c r="C3456" s="830"/>
      <c r="D3456" s="831" t="s">
        <v>799</v>
      </c>
      <c r="E3456" s="832" t="s">
        <v>799</v>
      </c>
      <c r="F3456" s="681" t="s">
        <v>330</v>
      </c>
      <c r="G3456" s="682"/>
      <c r="H3456" s="682"/>
      <c r="I3456" s="682"/>
      <c r="J3456" s="682"/>
      <c r="K3456" s="682"/>
      <c r="L3456" s="683"/>
      <c r="M3456" s="684"/>
      <c r="N3456" s="758">
        <v>6</v>
      </c>
      <c r="O3456" s="991">
        <v>6</v>
      </c>
      <c r="P3456" s="991">
        <f t="shared" si="320"/>
        <v>0</v>
      </c>
      <c r="Q3456" s="762"/>
      <c r="R3456" s="873">
        <v>41.2</v>
      </c>
      <c r="S3456" s="760">
        <f>N3456*R3456</f>
        <v>247.20000000000002</v>
      </c>
      <c r="T3456" s="833"/>
      <c r="U3456" s="960"/>
      <c r="W3456" s="686"/>
    </row>
    <row r="3457" spans="1:23" ht="21" customHeight="1">
      <c r="A3457" s="686" t="s">
        <v>1233</v>
      </c>
      <c r="B3457" s="686" t="s">
        <v>1616</v>
      </c>
      <c r="C3457" s="830"/>
      <c r="D3457" s="831" t="s">
        <v>800</v>
      </c>
      <c r="E3457" s="832" t="s">
        <v>800</v>
      </c>
      <c r="F3457" s="681" t="s">
        <v>330</v>
      </c>
      <c r="G3457" s="682"/>
      <c r="H3457" s="682"/>
      <c r="I3457" s="682"/>
      <c r="J3457" s="682"/>
      <c r="K3457" s="682"/>
      <c r="L3457" s="683"/>
      <c r="M3457" s="684"/>
      <c r="N3457" s="758">
        <v>6</v>
      </c>
      <c r="O3457" s="991">
        <v>6</v>
      </c>
      <c r="P3457" s="991">
        <f t="shared" si="320"/>
        <v>0</v>
      </c>
      <c r="Q3457" s="762"/>
      <c r="R3457" s="873">
        <v>14</v>
      </c>
      <c r="S3457" s="760">
        <f>N3457*R3457</f>
        <v>84</v>
      </c>
      <c r="T3457" s="833"/>
      <c r="U3457" s="960"/>
      <c r="W3457" s="686"/>
    </row>
    <row r="3458" spans="1:23" ht="21" customHeight="1">
      <c r="A3458" s="686" t="s">
        <v>1326</v>
      </c>
      <c r="B3458" s="686" t="s">
        <v>801</v>
      </c>
      <c r="C3458" s="830"/>
      <c r="D3458" s="831" t="s">
        <v>801</v>
      </c>
      <c r="E3458" s="832" t="s">
        <v>801</v>
      </c>
      <c r="F3458" s="681" t="s">
        <v>330</v>
      </c>
      <c r="G3458" s="682"/>
      <c r="H3458" s="682"/>
      <c r="I3458" s="682"/>
      <c r="J3458" s="682"/>
      <c r="K3458" s="682"/>
      <c r="L3458" s="683"/>
      <c r="M3458" s="684"/>
      <c r="N3458" s="758">
        <v>12</v>
      </c>
      <c r="O3458" s="991">
        <v>12</v>
      </c>
      <c r="P3458" s="991">
        <f t="shared" si="320"/>
        <v>0</v>
      </c>
      <c r="Q3458" s="762"/>
      <c r="R3458" s="873">
        <v>22.9</v>
      </c>
      <c r="S3458" s="760">
        <f>N3458*R3458</f>
        <v>274.79999999999995</v>
      </c>
      <c r="T3458" s="833"/>
      <c r="U3458" s="960"/>
      <c r="W3458" s="686"/>
    </row>
    <row r="3459" spans="1:23" ht="21" customHeight="1">
      <c r="A3459" s="686" t="s">
        <v>1269</v>
      </c>
      <c r="B3459" s="686" t="s">
        <v>770</v>
      </c>
      <c r="C3459" s="830" t="s">
        <v>979</v>
      </c>
      <c r="D3459" s="831" t="s">
        <v>770</v>
      </c>
      <c r="E3459" s="832" t="s">
        <v>770</v>
      </c>
      <c r="F3459" s="681">
        <v>6</v>
      </c>
      <c r="G3459" s="682"/>
      <c r="H3459" s="682">
        <v>50</v>
      </c>
      <c r="I3459" s="682"/>
      <c r="J3459" s="682"/>
      <c r="K3459" s="682"/>
      <c r="L3459" s="683">
        <v>110</v>
      </c>
      <c r="M3459" s="684"/>
      <c r="N3459" s="758">
        <v>4</v>
      </c>
      <c r="O3459" s="991">
        <v>4</v>
      </c>
      <c r="P3459" s="991">
        <f t="shared" si="320"/>
        <v>0</v>
      </c>
      <c r="Q3459" s="759">
        <f>L3459/1000*N3459*T3459</f>
        <v>1.9491999999999998</v>
      </c>
      <c r="R3459" s="873">
        <v>1040</v>
      </c>
      <c r="S3459" s="760">
        <f>Q3459*R3459</f>
        <v>2027.1679999999999</v>
      </c>
      <c r="T3459" s="834">
        <v>4.43</v>
      </c>
      <c r="U3459" s="960"/>
      <c r="W3459" s="686"/>
    </row>
    <row r="3460" spans="1:23" ht="21" customHeight="1">
      <c r="A3460" s="686" t="s">
        <v>1232</v>
      </c>
      <c r="B3460" s="686" t="s">
        <v>808</v>
      </c>
      <c r="C3460" s="830"/>
      <c r="D3460" s="831" t="s">
        <v>808</v>
      </c>
      <c r="E3460" s="832" t="s">
        <v>798</v>
      </c>
      <c r="F3460" s="681" t="s">
        <v>330</v>
      </c>
      <c r="G3460" s="682" t="s">
        <v>227</v>
      </c>
      <c r="H3460" s="682" t="s">
        <v>331</v>
      </c>
      <c r="I3460" s="682"/>
      <c r="J3460" s="682"/>
      <c r="K3460" s="682"/>
      <c r="L3460" s="683"/>
      <c r="M3460" s="684"/>
      <c r="N3460" s="758">
        <v>8</v>
      </c>
      <c r="O3460" s="991">
        <v>8</v>
      </c>
      <c r="P3460" s="991">
        <f t="shared" si="320"/>
        <v>0</v>
      </c>
      <c r="Q3460" s="762"/>
      <c r="R3460" s="873">
        <v>129.80000000000001</v>
      </c>
      <c r="S3460" s="760">
        <f>N3460*R3460</f>
        <v>1038.4000000000001</v>
      </c>
      <c r="T3460" s="833"/>
      <c r="U3460" s="960"/>
      <c r="W3460" s="686"/>
    </row>
    <row r="3461" spans="1:23" ht="21" customHeight="1">
      <c r="A3461" s="686" t="s">
        <v>1328</v>
      </c>
      <c r="B3461" s="686" t="s">
        <v>799</v>
      </c>
      <c r="C3461" s="830"/>
      <c r="D3461" s="831" t="s">
        <v>799</v>
      </c>
      <c r="E3461" s="832" t="s">
        <v>799</v>
      </c>
      <c r="F3461" s="681" t="s">
        <v>330</v>
      </c>
      <c r="G3461" s="682"/>
      <c r="H3461" s="682"/>
      <c r="I3461" s="682"/>
      <c r="J3461" s="682"/>
      <c r="K3461" s="682"/>
      <c r="L3461" s="683"/>
      <c r="M3461" s="684"/>
      <c r="N3461" s="758">
        <v>8</v>
      </c>
      <c r="O3461" s="991">
        <v>8</v>
      </c>
      <c r="P3461" s="991">
        <f t="shared" si="320"/>
        <v>0</v>
      </c>
      <c r="Q3461" s="762"/>
      <c r="R3461" s="873">
        <v>41.2</v>
      </c>
      <c r="S3461" s="760">
        <f>N3461*R3461</f>
        <v>329.6</v>
      </c>
      <c r="T3461" s="833"/>
      <c r="U3461" s="960"/>
      <c r="W3461" s="686"/>
    </row>
    <row r="3462" spans="1:23" ht="21" customHeight="1">
      <c r="A3462" s="686" t="s">
        <v>1233</v>
      </c>
      <c r="B3462" s="686" t="s">
        <v>1616</v>
      </c>
      <c r="C3462" s="830"/>
      <c r="D3462" s="831" t="s">
        <v>800</v>
      </c>
      <c r="E3462" s="832" t="s">
        <v>800</v>
      </c>
      <c r="F3462" s="681" t="s">
        <v>330</v>
      </c>
      <c r="G3462" s="682"/>
      <c r="H3462" s="682"/>
      <c r="I3462" s="682"/>
      <c r="J3462" s="682"/>
      <c r="K3462" s="682"/>
      <c r="L3462" s="683"/>
      <c r="M3462" s="684"/>
      <c r="N3462" s="758">
        <v>8</v>
      </c>
      <c r="O3462" s="991">
        <v>8</v>
      </c>
      <c r="P3462" s="991">
        <f t="shared" si="320"/>
        <v>0</v>
      </c>
      <c r="Q3462" s="762"/>
      <c r="R3462" s="873">
        <v>14</v>
      </c>
      <c r="S3462" s="760">
        <f>N3462*R3462</f>
        <v>112</v>
      </c>
      <c r="T3462" s="833"/>
      <c r="U3462" s="960"/>
      <c r="W3462" s="686"/>
    </row>
    <row r="3463" spans="1:23" ht="21" customHeight="1">
      <c r="A3463" s="686" t="s">
        <v>1326</v>
      </c>
      <c r="B3463" s="686" t="s">
        <v>801</v>
      </c>
      <c r="C3463" s="830"/>
      <c r="D3463" s="831" t="s">
        <v>801</v>
      </c>
      <c r="E3463" s="832" t="s">
        <v>801</v>
      </c>
      <c r="F3463" s="681" t="s">
        <v>330</v>
      </c>
      <c r="G3463" s="682"/>
      <c r="H3463" s="682"/>
      <c r="I3463" s="682"/>
      <c r="J3463" s="682"/>
      <c r="K3463" s="682"/>
      <c r="L3463" s="683"/>
      <c r="M3463" s="684"/>
      <c r="N3463" s="758">
        <v>16</v>
      </c>
      <c r="O3463" s="991">
        <v>16</v>
      </c>
      <c r="P3463" s="991">
        <f t="shared" si="320"/>
        <v>0</v>
      </c>
      <c r="Q3463" s="762"/>
      <c r="R3463" s="873">
        <v>22.9</v>
      </c>
      <c r="S3463" s="760">
        <f>N3463*R3463</f>
        <v>366.4</v>
      </c>
      <c r="T3463" s="833"/>
      <c r="U3463" s="960"/>
      <c r="W3463" s="686"/>
    </row>
    <row r="3464" spans="1:23" ht="21" customHeight="1">
      <c r="A3464" s="686" t="s">
        <v>1349</v>
      </c>
      <c r="B3464" s="686" t="s">
        <v>796</v>
      </c>
      <c r="C3464" s="830" t="s">
        <v>980</v>
      </c>
      <c r="D3464" s="831" t="s">
        <v>796</v>
      </c>
      <c r="E3464" s="832" t="s">
        <v>796</v>
      </c>
      <c r="F3464" s="681">
        <v>3</v>
      </c>
      <c r="G3464" s="682"/>
      <c r="H3464" s="682">
        <v>840</v>
      </c>
      <c r="I3464" s="682"/>
      <c r="J3464" s="682"/>
      <c r="K3464" s="682"/>
      <c r="L3464" s="683">
        <v>680</v>
      </c>
      <c r="M3464" s="684" t="s">
        <v>1579</v>
      </c>
      <c r="N3464" s="758">
        <v>2</v>
      </c>
      <c r="O3464" s="991">
        <v>2</v>
      </c>
      <c r="P3464" s="991">
        <f t="shared" si="320"/>
        <v>0</v>
      </c>
      <c r="Q3464" s="759">
        <f>F3464*H3464*L3464*0.00000785*N3464</f>
        <v>26.903519999999997</v>
      </c>
      <c r="R3464" s="873">
        <v>939</v>
      </c>
      <c r="S3464" s="760">
        <f>Q3464*R3464</f>
        <v>25262.405279999995</v>
      </c>
      <c r="T3464" s="833"/>
      <c r="U3464" s="960"/>
      <c r="W3464" s="686"/>
    </row>
    <row r="3465" spans="1:23" ht="21" customHeight="1">
      <c r="A3465" s="686" t="s">
        <v>1232</v>
      </c>
      <c r="B3465" s="686" t="s">
        <v>808</v>
      </c>
      <c r="C3465" s="830"/>
      <c r="D3465" s="831" t="s">
        <v>808</v>
      </c>
      <c r="E3465" s="832" t="s">
        <v>798</v>
      </c>
      <c r="F3465" s="681" t="s">
        <v>330</v>
      </c>
      <c r="G3465" s="682" t="s">
        <v>227</v>
      </c>
      <c r="H3465" s="682" t="s">
        <v>331</v>
      </c>
      <c r="I3465" s="682"/>
      <c r="J3465" s="682"/>
      <c r="K3465" s="682"/>
      <c r="L3465" s="683"/>
      <c r="M3465" s="684"/>
      <c r="N3465" s="758">
        <v>3</v>
      </c>
      <c r="O3465" s="991">
        <v>3</v>
      </c>
      <c r="P3465" s="991">
        <f t="shared" si="320"/>
        <v>0</v>
      </c>
      <c r="Q3465" s="762"/>
      <c r="R3465" s="873">
        <v>129.80000000000001</v>
      </c>
      <c r="S3465" s="760">
        <f>N3465*R3465</f>
        <v>389.40000000000003</v>
      </c>
      <c r="T3465" s="833"/>
      <c r="U3465" s="960"/>
      <c r="W3465" s="686"/>
    </row>
    <row r="3466" spans="1:23" ht="21" customHeight="1">
      <c r="A3466" s="686" t="s">
        <v>1328</v>
      </c>
      <c r="B3466" s="686" t="s">
        <v>799</v>
      </c>
      <c r="C3466" s="830"/>
      <c r="D3466" s="831" t="s">
        <v>799</v>
      </c>
      <c r="E3466" s="832" t="s">
        <v>799</v>
      </c>
      <c r="F3466" s="681" t="s">
        <v>330</v>
      </c>
      <c r="G3466" s="682"/>
      <c r="H3466" s="682"/>
      <c r="I3466" s="682"/>
      <c r="J3466" s="682"/>
      <c r="K3466" s="682"/>
      <c r="L3466" s="683"/>
      <c r="M3466" s="684"/>
      <c r="N3466" s="758">
        <v>3</v>
      </c>
      <c r="O3466" s="991">
        <v>3</v>
      </c>
      <c r="P3466" s="991">
        <f t="shared" si="320"/>
        <v>0</v>
      </c>
      <c r="Q3466" s="762"/>
      <c r="R3466" s="873">
        <v>41.2</v>
      </c>
      <c r="S3466" s="760">
        <f>N3466*R3466</f>
        <v>123.60000000000001</v>
      </c>
      <c r="T3466" s="833"/>
      <c r="U3466" s="960"/>
      <c r="W3466" s="686"/>
    </row>
    <row r="3467" spans="1:23" ht="21" customHeight="1">
      <c r="A3467" s="686" t="s">
        <v>1233</v>
      </c>
      <c r="B3467" s="686" t="s">
        <v>1616</v>
      </c>
      <c r="C3467" s="830"/>
      <c r="D3467" s="831" t="s">
        <v>800</v>
      </c>
      <c r="E3467" s="832" t="s">
        <v>800</v>
      </c>
      <c r="F3467" s="681" t="s">
        <v>330</v>
      </c>
      <c r="G3467" s="682"/>
      <c r="H3467" s="682"/>
      <c r="I3467" s="682"/>
      <c r="J3467" s="682"/>
      <c r="K3467" s="682"/>
      <c r="L3467" s="683"/>
      <c r="M3467" s="684"/>
      <c r="N3467" s="758">
        <v>3</v>
      </c>
      <c r="O3467" s="991">
        <v>3</v>
      </c>
      <c r="P3467" s="991">
        <f t="shared" si="320"/>
        <v>0</v>
      </c>
      <c r="Q3467" s="762"/>
      <c r="R3467" s="873">
        <v>14</v>
      </c>
      <c r="S3467" s="760">
        <f>N3467*R3467</f>
        <v>42</v>
      </c>
      <c r="T3467" s="833"/>
      <c r="U3467" s="960"/>
      <c r="W3467" s="686"/>
    </row>
    <row r="3468" spans="1:23" ht="21" customHeight="1">
      <c r="A3468" s="686" t="s">
        <v>1326</v>
      </c>
      <c r="B3468" s="686" t="s">
        <v>801</v>
      </c>
      <c r="C3468" s="830"/>
      <c r="D3468" s="831" t="s">
        <v>801</v>
      </c>
      <c r="E3468" s="832" t="s">
        <v>801</v>
      </c>
      <c r="F3468" s="681" t="s">
        <v>330</v>
      </c>
      <c r="G3468" s="682"/>
      <c r="H3468" s="682"/>
      <c r="I3468" s="682"/>
      <c r="J3468" s="682"/>
      <c r="K3468" s="682"/>
      <c r="L3468" s="683"/>
      <c r="M3468" s="684"/>
      <c r="N3468" s="758">
        <v>6</v>
      </c>
      <c r="O3468" s="991">
        <v>6</v>
      </c>
      <c r="P3468" s="991">
        <f t="shared" si="320"/>
        <v>0</v>
      </c>
      <c r="Q3468" s="762"/>
      <c r="R3468" s="873">
        <v>22.9</v>
      </c>
      <c r="S3468" s="760">
        <f>N3468*R3468</f>
        <v>137.39999999999998</v>
      </c>
      <c r="T3468" s="833"/>
      <c r="U3468" s="960"/>
      <c r="W3468" s="686"/>
    </row>
    <row r="3469" spans="1:23" ht="21" customHeight="1">
      <c r="A3469" s="686" t="s">
        <v>1349</v>
      </c>
      <c r="B3469" s="686" t="s">
        <v>796</v>
      </c>
      <c r="C3469" s="830" t="s">
        <v>981</v>
      </c>
      <c r="D3469" s="831" t="s">
        <v>796</v>
      </c>
      <c r="E3469" s="832" t="s">
        <v>796</v>
      </c>
      <c r="F3469" s="681">
        <v>3</v>
      </c>
      <c r="G3469" s="682"/>
      <c r="H3469" s="682">
        <v>840</v>
      </c>
      <c r="I3469" s="682"/>
      <c r="J3469" s="682"/>
      <c r="K3469" s="682"/>
      <c r="L3469" s="683">
        <v>680</v>
      </c>
      <c r="M3469" s="684" t="s">
        <v>1579</v>
      </c>
      <c r="N3469" s="758">
        <v>2</v>
      </c>
      <c r="O3469" s="991">
        <v>2</v>
      </c>
      <c r="P3469" s="991">
        <f t="shared" si="320"/>
        <v>0</v>
      </c>
      <c r="Q3469" s="759">
        <f>F3469*H3469*L3469*0.00000785*N3469</f>
        <v>26.903519999999997</v>
      </c>
      <c r="R3469" s="873">
        <v>939</v>
      </c>
      <c r="S3469" s="760">
        <f>Q3469*R3469</f>
        <v>25262.405279999995</v>
      </c>
      <c r="T3469" s="833"/>
      <c r="U3469" s="960"/>
      <c r="W3469" s="686"/>
    </row>
    <row r="3470" spans="1:23" ht="21" customHeight="1">
      <c r="A3470" s="686" t="s">
        <v>1232</v>
      </c>
      <c r="B3470" s="686" t="s">
        <v>808</v>
      </c>
      <c r="C3470" s="830"/>
      <c r="D3470" s="831" t="s">
        <v>808</v>
      </c>
      <c r="E3470" s="832" t="s">
        <v>798</v>
      </c>
      <c r="F3470" s="681" t="s">
        <v>330</v>
      </c>
      <c r="G3470" s="682" t="s">
        <v>227</v>
      </c>
      <c r="H3470" s="682" t="s">
        <v>331</v>
      </c>
      <c r="I3470" s="682"/>
      <c r="J3470" s="682"/>
      <c r="K3470" s="682"/>
      <c r="L3470" s="683"/>
      <c r="M3470" s="684"/>
      <c r="N3470" s="758">
        <v>12</v>
      </c>
      <c r="O3470" s="991">
        <v>12</v>
      </c>
      <c r="P3470" s="991">
        <f t="shared" si="320"/>
        <v>0</v>
      </c>
      <c r="Q3470" s="762"/>
      <c r="R3470" s="873">
        <v>129.80000000000001</v>
      </c>
      <c r="S3470" s="760">
        <f>N3470*R3470</f>
        <v>1557.6000000000001</v>
      </c>
      <c r="T3470" s="833"/>
      <c r="U3470" s="960"/>
      <c r="W3470" s="686"/>
    </row>
    <row r="3471" spans="1:23" ht="21" customHeight="1">
      <c r="A3471" s="686" t="s">
        <v>1328</v>
      </c>
      <c r="B3471" s="686" t="s">
        <v>799</v>
      </c>
      <c r="C3471" s="830"/>
      <c r="D3471" s="831" t="s">
        <v>799</v>
      </c>
      <c r="E3471" s="832" t="s">
        <v>799</v>
      </c>
      <c r="F3471" s="681" t="s">
        <v>330</v>
      </c>
      <c r="G3471" s="682"/>
      <c r="H3471" s="682"/>
      <c r="I3471" s="682"/>
      <c r="J3471" s="682"/>
      <c r="K3471" s="682"/>
      <c r="L3471" s="683"/>
      <c r="M3471" s="684"/>
      <c r="N3471" s="758">
        <v>12</v>
      </c>
      <c r="O3471" s="991">
        <v>12</v>
      </c>
      <c r="P3471" s="991">
        <f t="shared" si="320"/>
        <v>0</v>
      </c>
      <c r="Q3471" s="762"/>
      <c r="R3471" s="873">
        <v>41.2</v>
      </c>
      <c r="S3471" s="760">
        <f>N3471*R3471</f>
        <v>494.40000000000003</v>
      </c>
      <c r="T3471" s="833"/>
      <c r="U3471" s="960"/>
      <c r="W3471" s="686"/>
    </row>
    <row r="3472" spans="1:23" ht="21" customHeight="1">
      <c r="A3472" s="686" t="s">
        <v>1233</v>
      </c>
      <c r="B3472" s="686" t="s">
        <v>1616</v>
      </c>
      <c r="C3472" s="830"/>
      <c r="D3472" s="831" t="s">
        <v>800</v>
      </c>
      <c r="E3472" s="832" t="s">
        <v>800</v>
      </c>
      <c r="F3472" s="681" t="s">
        <v>330</v>
      </c>
      <c r="G3472" s="682"/>
      <c r="H3472" s="682"/>
      <c r="I3472" s="682"/>
      <c r="J3472" s="682"/>
      <c r="K3472" s="682"/>
      <c r="L3472" s="683"/>
      <c r="M3472" s="684"/>
      <c r="N3472" s="758">
        <v>12</v>
      </c>
      <c r="O3472" s="991">
        <v>12</v>
      </c>
      <c r="P3472" s="991">
        <f t="shared" si="320"/>
        <v>0</v>
      </c>
      <c r="Q3472" s="762"/>
      <c r="R3472" s="873">
        <v>14</v>
      </c>
      <c r="S3472" s="760">
        <f>N3472*R3472</f>
        <v>168</v>
      </c>
      <c r="T3472" s="833"/>
      <c r="U3472" s="960"/>
      <c r="W3472" s="686"/>
    </row>
    <row r="3473" spans="1:23" ht="21" customHeight="1">
      <c r="A3473" s="686" t="s">
        <v>1326</v>
      </c>
      <c r="B3473" s="686" t="s">
        <v>801</v>
      </c>
      <c r="C3473" s="830"/>
      <c r="D3473" s="831" t="s">
        <v>801</v>
      </c>
      <c r="E3473" s="832" t="s">
        <v>801</v>
      </c>
      <c r="F3473" s="681" t="s">
        <v>330</v>
      </c>
      <c r="G3473" s="682"/>
      <c r="H3473" s="682"/>
      <c r="I3473" s="682"/>
      <c r="J3473" s="682"/>
      <c r="K3473" s="682"/>
      <c r="L3473" s="683"/>
      <c r="M3473" s="684"/>
      <c r="N3473" s="758">
        <v>24</v>
      </c>
      <c r="O3473" s="991">
        <v>24</v>
      </c>
      <c r="P3473" s="991">
        <f t="shared" si="320"/>
        <v>0</v>
      </c>
      <c r="Q3473" s="762"/>
      <c r="R3473" s="873">
        <v>22.9</v>
      </c>
      <c r="S3473" s="760">
        <f>N3473*R3473</f>
        <v>549.59999999999991</v>
      </c>
      <c r="T3473" s="833"/>
      <c r="U3473" s="960"/>
      <c r="W3473" s="686"/>
    </row>
    <row r="3474" spans="1:23" ht="21" customHeight="1">
      <c r="A3474" s="686" t="s">
        <v>1349</v>
      </c>
      <c r="B3474" s="686" t="s">
        <v>796</v>
      </c>
      <c r="C3474" s="830" t="s">
        <v>982</v>
      </c>
      <c r="D3474" s="831" t="s">
        <v>796</v>
      </c>
      <c r="E3474" s="832" t="s">
        <v>796</v>
      </c>
      <c r="F3474" s="681">
        <v>3</v>
      </c>
      <c r="G3474" s="682"/>
      <c r="H3474" s="682">
        <v>370</v>
      </c>
      <c r="I3474" s="682"/>
      <c r="J3474" s="682"/>
      <c r="K3474" s="682"/>
      <c r="L3474" s="683">
        <v>380</v>
      </c>
      <c r="M3474" s="684" t="s">
        <v>1579</v>
      </c>
      <c r="N3474" s="758">
        <v>2</v>
      </c>
      <c r="O3474" s="991">
        <v>2</v>
      </c>
      <c r="P3474" s="991">
        <f t="shared" si="320"/>
        <v>0</v>
      </c>
      <c r="Q3474" s="759">
        <f>F3474*H3474*L3474*0.00000785*N3474</f>
        <v>6.6222599999999998</v>
      </c>
      <c r="R3474" s="873">
        <v>939</v>
      </c>
      <c r="S3474" s="760">
        <f>Q3474*R3474</f>
        <v>6218.3021399999998</v>
      </c>
      <c r="T3474" s="833"/>
      <c r="U3474" s="960"/>
      <c r="W3474" s="686"/>
    </row>
    <row r="3475" spans="1:23" ht="21" customHeight="1">
      <c r="A3475" s="686" t="s">
        <v>1232</v>
      </c>
      <c r="B3475" s="686" t="s">
        <v>808</v>
      </c>
      <c r="C3475" s="830"/>
      <c r="D3475" s="831" t="s">
        <v>808</v>
      </c>
      <c r="E3475" s="832" t="s">
        <v>798</v>
      </c>
      <c r="F3475" s="681" t="s">
        <v>330</v>
      </c>
      <c r="G3475" s="682" t="s">
        <v>227</v>
      </c>
      <c r="H3475" s="682" t="s">
        <v>331</v>
      </c>
      <c r="I3475" s="682"/>
      <c r="J3475" s="682"/>
      <c r="K3475" s="682"/>
      <c r="L3475" s="683"/>
      <c r="M3475" s="684"/>
      <c r="N3475" s="758">
        <v>4</v>
      </c>
      <c r="O3475" s="991">
        <v>4</v>
      </c>
      <c r="P3475" s="991">
        <f t="shared" si="320"/>
        <v>0</v>
      </c>
      <c r="Q3475" s="762"/>
      <c r="R3475" s="873">
        <v>129.80000000000001</v>
      </c>
      <c r="S3475" s="760">
        <f>N3475*R3475</f>
        <v>519.20000000000005</v>
      </c>
      <c r="T3475" s="833"/>
      <c r="U3475" s="960"/>
      <c r="W3475" s="686"/>
    </row>
    <row r="3476" spans="1:23" ht="21" customHeight="1">
      <c r="A3476" s="686" t="s">
        <v>1328</v>
      </c>
      <c r="B3476" s="686" t="s">
        <v>799</v>
      </c>
      <c r="C3476" s="830"/>
      <c r="D3476" s="831" t="s">
        <v>799</v>
      </c>
      <c r="E3476" s="832" t="s">
        <v>799</v>
      </c>
      <c r="F3476" s="681" t="s">
        <v>330</v>
      </c>
      <c r="G3476" s="682"/>
      <c r="H3476" s="682"/>
      <c r="I3476" s="682"/>
      <c r="J3476" s="682"/>
      <c r="K3476" s="682"/>
      <c r="L3476" s="683"/>
      <c r="M3476" s="684"/>
      <c r="N3476" s="758">
        <v>4</v>
      </c>
      <c r="O3476" s="991">
        <v>4</v>
      </c>
      <c r="P3476" s="991">
        <f t="shared" si="320"/>
        <v>0</v>
      </c>
      <c r="Q3476" s="762"/>
      <c r="R3476" s="873">
        <v>41.2</v>
      </c>
      <c r="S3476" s="760">
        <f>N3476*R3476</f>
        <v>164.8</v>
      </c>
      <c r="T3476" s="833"/>
      <c r="U3476" s="960"/>
      <c r="W3476" s="686"/>
    </row>
    <row r="3477" spans="1:23" ht="21" customHeight="1">
      <c r="A3477" s="686" t="s">
        <v>1233</v>
      </c>
      <c r="B3477" s="686" t="s">
        <v>1616</v>
      </c>
      <c r="C3477" s="830"/>
      <c r="D3477" s="831" t="s">
        <v>800</v>
      </c>
      <c r="E3477" s="832" t="s">
        <v>800</v>
      </c>
      <c r="F3477" s="681" t="s">
        <v>330</v>
      </c>
      <c r="G3477" s="682"/>
      <c r="H3477" s="682"/>
      <c r="I3477" s="682"/>
      <c r="J3477" s="682"/>
      <c r="K3477" s="682"/>
      <c r="L3477" s="683"/>
      <c r="M3477" s="684"/>
      <c r="N3477" s="758">
        <v>4</v>
      </c>
      <c r="O3477" s="991">
        <v>4</v>
      </c>
      <c r="P3477" s="991">
        <f t="shared" si="320"/>
        <v>0</v>
      </c>
      <c r="Q3477" s="762"/>
      <c r="R3477" s="873">
        <v>14</v>
      </c>
      <c r="S3477" s="760">
        <f>N3477*R3477</f>
        <v>56</v>
      </c>
      <c r="T3477" s="833"/>
      <c r="U3477" s="960"/>
      <c r="W3477" s="686"/>
    </row>
    <row r="3478" spans="1:23" ht="21" customHeight="1">
      <c r="A3478" s="686" t="s">
        <v>1326</v>
      </c>
      <c r="B3478" s="686" t="s">
        <v>801</v>
      </c>
      <c r="C3478" s="830"/>
      <c r="D3478" s="831" t="s">
        <v>801</v>
      </c>
      <c r="E3478" s="832" t="s">
        <v>801</v>
      </c>
      <c r="F3478" s="681" t="s">
        <v>330</v>
      </c>
      <c r="G3478" s="682"/>
      <c r="H3478" s="682"/>
      <c r="I3478" s="682"/>
      <c r="J3478" s="682"/>
      <c r="K3478" s="682"/>
      <c r="L3478" s="683"/>
      <c r="M3478" s="684"/>
      <c r="N3478" s="758">
        <v>8</v>
      </c>
      <c r="O3478" s="991">
        <v>8</v>
      </c>
      <c r="P3478" s="991">
        <f t="shared" si="320"/>
        <v>0</v>
      </c>
      <c r="Q3478" s="762"/>
      <c r="R3478" s="873">
        <v>22.9</v>
      </c>
      <c r="S3478" s="760">
        <f>N3478*R3478</f>
        <v>183.2</v>
      </c>
      <c r="T3478" s="833"/>
      <c r="U3478" s="960"/>
      <c r="W3478" s="686"/>
    </row>
    <row r="3479" spans="1:23" ht="21" customHeight="1">
      <c r="A3479" s="686" t="s">
        <v>1349</v>
      </c>
      <c r="B3479" s="686" t="s">
        <v>796</v>
      </c>
      <c r="C3479" s="830" t="s">
        <v>983</v>
      </c>
      <c r="D3479" s="831" t="s">
        <v>796</v>
      </c>
      <c r="E3479" s="832" t="s">
        <v>796</v>
      </c>
      <c r="F3479" s="681">
        <v>3</v>
      </c>
      <c r="G3479" s="682"/>
      <c r="H3479" s="682">
        <v>1230</v>
      </c>
      <c r="I3479" s="682"/>
      <c r="J3479" s="682"/>
      <c r="K3479" s="682"/>
      <c r="L3479" s="683">
        <v>330</v>
      </c>
      <c r="M3479" s="684" t="s">
        <v>1579</v>
      </c>
      <c r="N3479" s="758">
        <v>2</v>
      </c>
      <c r="O3479" s="991">
        <v>2</v>
      </c>
      <c r="P3479" s="991">
        <f t="shared" si="320"/>
        <v>0</v>
      </c>
      <c r="Q3479" s="759">
        <f>F3479*H3479*L3479*0.00000785*N3479</f>
        <v>19.117889999999999</v>
      </c>
      <c r="R3479" s="873">
        <v>939</v>
      </c>
      <c r="S3479" s="760">
        <f>Q3479*R3479</f>
        <v>17951.698710000001</v>
      </c>
      <c r="T3479" s="833"/>
      <c r="U3479" s="960"/>
      <c r="W3479" s="686"/>
    </row>
    <row r="3480" spans="1:23" ht="21" customHeight="1">
      <c r="A3480" s="686" t="s">
        <v>1232</v>
      </c>
      <c r="B3480" s="686" t="s">
        <v>808</v>
      </c>
      <c r="C3480" s="830"/>
      <c r="D3480" s="831" t="s">
        <v>808</v>
      </c>
      <c r="E3480" s="832" t="s">
        <v>798</v>
      </c>
      <c r="F3480" s="681" t="s">
        <v>330</v>
      </c>
      <c r="G3480" s="682" t="s">
        <v>227</v>
      </c>
      <c r="H3480" s="682" t="s">
        <v>331</v>
      </c>
      <c r="I3480" s="682"/>
      <c r="J3480" s="682"/>
      <c r="K3480" s="682"/>
      <c r="L3480" s="683"/>
      <c r="M3480" s="684"/>
      <c r="N3480" s="758">
        <v>4</v>
      </c>
      <c r="O3480" s="991">
        <v>4</v>
      </c>
      <c r="P3480" s="991">
        <f t="shared" si="320"/>
        <v>0</v>
      </c>
      <c r="Q3480" s="762"/>
      <c r="R3480" s="873">
        <v>129.80000000000001</v>
      </c>
      <c r="S3480" s="760">
        <f>N3480*R3480</f>
        <v>519.20000000000005</v>
      </c>
      <c r="T3480" s="833"/>
      <c r="U3480" s="960"/>
      <c r="W3480" s="686"/>
    </row>
    <row r="3481" spans="1:23" ht="21" customHeight="1">
      <c r="A3481" s="686" t="s">
        <v>1328</v>
      </c>
      <c r="B3481" s="686" t="s">
        <v>799</v>
      </c>
      <c r="C3481" s="830"/>
      <c r="D3481" s="831" t="s">
        <v>799</v>
      </c>
      <c r="E3481" s="832" t="s">
        <v>799</v>
      </c>
      <c r="F3481" s="681" t="s">
        <v>330</v>
      </c>
      <c r="G3481" s="682"/>
      <c r="H3481" s="682"/>
      <c r="I3481" s="682"/>
      <c r="J3481" s="682"/>
      <c r="K3481" s="682"/>
      <c r="L3481" s="683"/>
      <c r="M3481" s="684"/>
      <c r="N3481" s="758">
        <v>4</v>
      </c>
      <c r="O3481" s="991">
        <v>4</v>
      </c>
      <c r="P3481" s="991">
        <f t="shared" si="320"/>
        <v>0</v>
      </c>
      <c r="Q3481" s="762"/>
      <c r="R3481" s="873">
        <v>41.2</v>
      </c>
      <c r="S3481" s="760">
        <f>N3481*R3481</f>
        <v>164.8</v>
      </c>
      <c r="T3481" s="833"/>
      <c r="U3481" s="960"/>
      <c r="W3481" s="686"/>
    </row>
    <row r="3482" spans="1:23" ht="21" customHeight="1">
      <c r="A3482" s="686" t="s">
        <v>1233</v>
      </c>
      <c r="B3482" s="686" t="s">
        <v>1616</v>
      </c>
      <c r="C3482" s="830"/>
      <c r="D3482" s="831" t="s">
        <v>800</v>
      </c>
      <c r="E3482" s="832" t="s">
        <v>800</v>
      </c>
      <c r="F3482" s="681" t="s">
        <v>330</v>
      </c>
      <c r="G3482" s="682"/>
      <c r="H3482" s="682"/>
      <c r="I3482" s="682"/>
      <c r="J3482" s="682"/>
      <c r="K3482" s="682"/>
      <c r="L3482" s="683"/>
      <c r="M3482" s="684"/>
      <c r="N3482" s="758">
        <v>4</v>
      </c>
      <c r="O3482" s="991">
        <v>4</v>
      </c>
      <c r="P3482" s="991">
        <f t="shared" si="320"/>
        <v>0</v>
      </c>
      <c r="Q3482" s="762"/>
      <c r="R3482" s="873">
        <v>14</v>
      </c>
      <c r="S3482" s="760">
        <f>N3482*R3482</f>
        <v>56</v>
      </c>
      <c r="T3482" s="833"/>
      <c r="U3482" s="960"/>
      <c r="W3482" s="686"/>
    </row>
    <row r="3483" spans="1:23" ht="21" customHeight="1">
      <c r="A3483" s="686" t="s">
        <v>1326</v>
      </c>
      <c r="B3483" s="686" t="s">
        <v>801</v>
      </c>
      <c r="C3483" s="830"/>
      <c r="D3483" s="831" t="s">
        <v>801</v>
      </c>
      <c r="E3483" s="832" t="s">
        <v>801</v>
      </c>
      <c r="F3483" s="681" t="s">
        <v>330</v>
      </c>
      <c r="G3483" s="682"/>
      <c r="H3483" s="682"/>
      <c r="I3483" s="682"/>
      <c r="J3483" s="682"/>
      <c r="K3483" s="682"/>
      <c r="L3483" s="683"/>
      <c r="M3483" s="684"/>
      <c r="N3483" s="758">
        <v>8</v>
      </c>
      <c r="O3483" s="991">
        <v>8</v>
      </c>
      <c r="P3483" s="991">
        <f t="shared" si="320"/>
        <v>0</v>
      </c>
      <c r="Q3483" s="762"/>
      <c r="R3483" s="873">
        <v>22.9</v>
      </c>
      <c r="S3483" s="760">
        <f>N3483*R3483</f>
        <v>183.2</v>
      </c>
      <c r="T3483" s="833"/>
      <c r="U3483" s="960"/>
      <c r="W3483" s="686"/>
    </row>
    <row r="3484" spans="1:23" ht="21" customHeight="1">
      <c r="A3484" s="686" t="s">
        <v>1344</v>
      </c>
      <c r="B3484" s="686" t="s">
        <v>808</v>
      </c>
      <c r="C3484" s="830"/>
      <c r="D3484" s="831" t="s">
        <v>808</v>
      </c>
      <c r="E3484" s="832" t="s">
        <v>798</v>
      </c>
      <c r="F3484" s="681" t="s">
        <v>338</v>
      </c>
      <c r="G3484" s="682" t="s">
        <v>227</v>
      </c>
      <c r="H3484" s="682" t="s">
        <v>331</v>
      </c>
      <c r="I3484" s="682"/>
      <c r="J3484" s="682"/>
      <c r="K3484" s="682"/>
      <c r="L3484" s="683"/>
      <c r="M3484" s="684"/>
      <c r="N3484" s="758">
        <v>4</v>
      </c>
      <c r="O3484" s="991">
        <v>4</v>
      </c>
      <c r="P3484" s="991">
        <f t="shared" si="320"/>
        <v>0</v>
      </c>
      <c r="Q3484" s="762"/>
      <c r="R3484" s="873">
        <v>88.9</v>
      </c>
      <c r="S3484" s="760">
        <f>N3484*R3484</f>
        <v>355.6</v>
      </c>
      <c r="T3484" s="833"/>
      <c r="U3484" s="960"/>
      <c r="W3484" s="686"/>
    </row>
    <row r="3485" spans="1:23" ht="21" customHeight="1">
      <c r="A3485" s="686" t="s">
        <v>1360</v>
      </c>
      <c r="B3485" s="686" t="s">
        <v>797</v>
      </c>
      <c r="C3485" s="830"/>
      <c r="D3485" s="831" t="s">
        <v>797</v>
      </c>
      <c r="E3485" s="832" t="s">
        <v>797</v>
      </c>
      <c r="F3485" s="681">
        <v>20</v>
      </c>
      <c r="G3485" s="682"/>
      <c r="H3485" s="682"/>
      <c r="I3485" s="682"/>
      <c r="J3485" s="682"/>
      <c r="K3485" s="682"/>
      <c r="L3485" s="683">
        <v>6</v>
      </c>
      <c r="M3485" s="684"/>
      <c r="N3485" s="758">
        <v>4</v>
      </c>
      <c r="O3485" s="991">
        <v>4</v>
      </c>
      <c r="P3485" s="991">
        <f t="shared" si="320"/>
        <v>0</v>
      </c>
      <c r="Q3485" s="759">
        <f>3.14156295*(F3485/2)^2*L3485*0.00000785*N3485</f>
        <v>5.9187045977999994E-2</v>
      </c>
      <c r="R3485" s="873">
        <v>990</v>
      </c>
      <c r="S3485" s="760">
        <f>Q3485*R3485</f>
        <v>58.595175518219996</v>
      </c>
      <c r="T3485" s="833"/>
      <c r="U3485" s="960"/>
      <c r="W3485" s="686"/>
    </row>
    <row r="3486" spans="1:23" ht="21" customHeight="1">
      <c r="A3486" s="686" t="s">
        <v>1349</v>
      </c>
      <c r="B3486" s="686" t="s">
        <v>796</v>
      </c>
      <c r="C3486" s="830" t="s">
        <v>984</v>
      </c>
      <c r="D3486" s="831" t="s">
        <v>796</v>
      </c>
      <c r="E3486" s="832" t="s">
        <v>796</v>
      </c>
      <c r="F3486" s="681">
        <v>3</v>
      </c>
      <c r="G3486" s="682"/>
      <c r="H3486" s="682">
        <v>390</v>
      </c>
      <c r="I3486" s="682"/>
      <c r="J3486" s="682"/>
      <c r="K3486" s="682"/>
      <c r="L3486" s="683">
        <v>890</v>
      </c>
      <c r="M3486" s="684" t="s">
        <v>1579</v>
      </c>
      <c r="N3486" s="758">
        <v>2</v>
      </c>
      <c r="O3486" s="991">
        <v>2</v>
      </c>
      <c r="P3486" s="991">
        <f t="shared" si="320"/>
        <v>0</v>
      </c>
      <c r="Q3486" s="759">
        <f>F3486*H3486*L3486*0.00000785*N3486</f>
        <v>16.348409999999998</v>
      </c>
      <c r="R3486" s="873">
        <v>939</v>
      </c>
      <c r="S3486" s="760">
        <f>Q3486*R3486</f>
        <v>15351.156989999998</v>
      </c>
      <c r="T3486" s="833"/>
      <c r="U3486" s="960"/>
      <c r="W3486" s="686"/>
    </row>
    <row r="3487" spans="1:23" ht="21" customHeight="1">
      <c r="A3487" s="686" t="s">
        <v>1232</v>
      </c>
      <c r="B3487" s="686" t="s">
        <v>808</v>
      </c>
      <c r="C3487" s="830"/>
      <c r="D3487" s="831" t="s">
        <v>808</v>
      </c>
      <c r="E3487" s="832" t="s">
        <v>798</v>
      </c>
      <c r="F3487" s="681" t="s">
        <v>330</v>
      </c>
      <c r="G3487" s="682" t="s">
        <v>227</v>
      </c>
      <c r="H3487" s="682" t="s">
        <v>331</v>
      </c>
      <c r="I3487" s="682"/>
      <c r="J3487" s="682"/>
      <c r="K3487" s="682"/>
      <c r="L3487" s="683"/>
      <c r="M3487" s="684"/>
      <c r="N3487" s="758">
        <v>4</v>
      </c>
      <c r="O3487" s="991">
        <v>4</v>
      </c>
      <c r="P3487" s="991">
        <f t="shared" si="320"/>
        <v>0</v>
      </c>
      <c r="Q3487" s="762"/>
      <c r="R3487" s="873">
        <v>129.80000000000001</v>
      </c>
      <c r="S3487" s="760">
        <f>N3487*R3487</f>
        <v>519.20000000000005</v>
      </c>
      <c r="T3487" s="833"/>
      <c r="U3487" s="960"/>
      <c r="W3487" s="686"/>
    </row>
    <row r="3488" spans="1:23" ht="21" customHeight="1">
      <c r="A3488" s="686" t="s">
        <v>1328</v>
      </c>
      <c r="B3488" s="686" t="s">
        <v>799</v>
      </c>
      <c r="C3488" s="830"/>
      <c r="D3488" s="831" t="s">
        <v>799</v>
      </c>
      <c r="E3488" s="832" t="s">
        <v>799</v>
      </c>
      <c r="F3488" s="681" t="s">
        <v>330</v>
      </c>
      <c r="G3488" s="682"/>
      <c r="H3488" s="682"/>
      <c r="I3488" s="682"/>
      <c r="J3488" s="682"/>
      <c r="K3488" s="682"/>
      <c r="L3488" s="683"/>
      <c r="M3488" s="684"/>
      <c r="N3488" s="758">
        <v>4</v>
      </c>
      <c r="O3488" s="991">
        <v>4</v>
      </c>
      <c r="P3488" s="991">
        <f t="shared" si="320"/>
        <v>0</v>
      </c>
      <c r="Q3488" s="762"/>
      <c r="R3488" s="873">
        <v>41.2</v>
      </c>
      <c r="S3488" s="760">
        <f>N3488*R3488</f>
        <v>164.8</v>
      </c>
      <c r="T3488" s="833"/>
      <c r="U3488" s="960"/>
      <c r="W3488" s="686"/>
    </row>
    <row r="3489" spans="1:23" ht="21" customHeight="1">
      <c r="A3489" s="686" t="s">
        <v>1233</v>
      </c>
      <c r="B3489" s="686" t="s">
        <v>1616</v>
      </c>
      <c r="C3489" s="830"/>
      <c r="D3489" s="831" t="s">
        <v>800</v>
      </c>
      <c r="E3489" s="832" t="s">
        <v>800</v>
      </c>
      <c r="F3489" s="681" t="s">
        <v>330</v>
      </c>
      <c r="G3489" s="682"/>
      <c r="H3489" s="682"/>
      <c r="I3489" s="682"/>
      <c r="J3489" s="682"/>
      <c r="K3489" s="682"/>
      <c r="L3489" s="683"/>
      <c r="M3489" s="684"/>
      <c r="N3489" s="758">
        <v>4</v>
      </c>
      <c r="O3489" s="991">
        <v>4</v>
      </c>
      <c r="P3489" s="991">
        <f t="shared" si="320"/>
        <v>0</v>
      </c>
      <c r="Q3489" s="762"/>
      <c r="R3489" s="873">
        <v>14</v>
      </c>
      <c r="S3489" s="760">
        <f>N3489*R3489</f>
        <v>56</v>
      </c>
      <c r="T3489" s="833"/>
      <c r="U3489" s="960"/>
      <c r="W3489" s="686"/>
    </row>
    <row r="3490" spans="1:23" ht="21" customHeight="1">
      <c r="A3490" s="686" t="s">
        <v>1326</v>
      </c>
      <c r="B3490" s="686" t="s">
        <v>801</v>
      </c>
      <c r="C3490" s="830"/>
      <c r="D3490" s="831" t="s">
        <v>801</v>
      </c>
      <c r="E3490" s="832" t="s">
        <v>801</v>
      </c>
      <c r="F3490" s="681" t="s">
        <v>330</v>
      </c>
      <c r="G3490" s="682"/>
      <c r="H3490" s="682"/>
      <c r="I3490" s="682"/>
      <c r="J3490" s="682"/>
      <c r="K3490" s="682"/>
      <c r="L3490" s="683"/>
      <c r="M3490" s="684"/>
      <c r="N3490" s="758">
        <v>8</v>
      </c>
      <c r="O3490" s="991">
        <v>8</v>
      </c>
      <c r="P3490" s="991">
        <f t="shared" si="320"/>
        <v>0</v>
      </c>
      <c r="Q3490" s="762"/>
      <c r="R3490" s="873">
        <v>22.9</v>
      </c>
      <c r="S3490" s="760">
        <f>N3490*R3490</f>
        <v>183.2</v>
      </c>
      <c r="T3490" s="833"/>
      <c r="U3490" s="960"/>
    </row>
    <row r="3491" spans="1:23" ht="21" customHeight="1">
      <c r="C3491" s="830" t="s">
        <v>985</v>
      </c>
      <c r="D3491" s="835"/>
      <c r="E3491" s="832" t="s">
        <v>832</v>
      </c>
      <c r="F3491" s="681">
        <v>3</v>
      </c>
      <c r="G3491" s="682" t="s">
        <v>227</v>
      </c>
      <c r="H3491" s="682"/>
      <c r="I3491" s="682"/>
      <c r="J3491" s="682"/>
      <c r="K3491" s="682"/>
      <c r="L3491" s="683">
        <v>250</v>
      </c>
      <c r="M3491" s="684"/>
      <c r="N3491" s="758">
        <v>1</v>
      </c>
      <c r="O3491" s="991"/>
      <c r="P3491" s="991"/>
      <c r="Q3491" s="764"/>
      <c r="R3491" s="873">
        <v>752941</v>
      </c>
      <c r="S3491" s="760">
        <f>N3491*R3491</f>
        <v>752941</v>
      </c>
      <c r="T3491" s="833"/>
      <c r="U3491" s="960"/>
    </row>
    <row r="3492" spans="1:23" ht="21" customHeight="1">
      <c r="A3492" s="686" t="s">
        <v>2494</v>
      </c>
      <c r="C3492" s="770" t="s">
        <v>2495</v>
      </c>
      <c r="D3492" s="780"/>
      <c r="E3492" s="781"/>
      <c r="F3492" s="681"/>
      <c r="G3492" s="682"/>
      <c r="H3492" s="682"/>
      <c r="I3492" s="682"/>
      <c r="J3492" s="682"/>
      <c r="K3492" s="682"/>
      <c r="L3492" s="683"/>
      <c r="M3492" s="684"/>
      <c r="N3492" s="758"/>
      <c r="O3492" s="991"/>
      <c r="P3492" s="991"/>
      <c r="Q3492" s="773"/>
      <c r="R3492" s="760"/>
      <c r="S3492" s="760">
        <f>TRUNC(SUM(S3060:S3491),0)</f>
        <v>2596177</v>
      </c>
      <c r="T3492" s="684"/>
      <c r="U3492" s="960"/>
    </row>
    <row r="3493" spans="1:23" s="722" customFormat="1" ht="21" customHeight="1">
      <c r="A3493" s="686"/>
      <c r="B3493" s="686"/>
      <c r="C3493" s="779"/>
      <c r="D3493" s="780"/>
      <c r="E3493" s="781"/>
      <c r="F3493" s="681"/>
      <c r="G3493" s="682"/>
      <c r="H3493" s="682"/>
      <c r="I3493" s="682"/>
      <c r="J3493" s="682"/>
      <c r="K3493" s="682"/>
      <c r="L3493" s="683"/>
      <c r="M3493" s="684"/>
      <c r="N3493" s="758"/>
      <c r="O3493" s="991"/>
      <c r="P3493" s="991"/>
      <c r="Q3493" s="773"/>
      <c r="R3493" s="760"/>
      <c r="S3493" s="760"/>
      <c r="T3493" s="684"/>
      <c r="U3493" s="960"/>
      <c r="V3493" s="721"/>
      <c r="W3493" s="721"/>
    </row>
    <row r="3494" spans="1:23" ht="21" customHeight="1">
      <c r="A3494" s="722"/>
      <c r="C3494" s="950" t="str">
        <f>재료집계!B18</f>
        <v>13. 건조실</v>
      </c>
      <c r="D3494" s="750"/>
      <c r="E3494" s="751"/>
      <c r="F3494" s="1053"/>
      <c r="G3494" s="716"/>
      <c r="H3494" s="716"/>
      <c r="I3494" s="716"/>
      <c r="J3494" s="716"/>
      <c r="K3494" s="716"/>
      <c r="L3494" s="717"/>
      <c r="M3494" s="718"/>
      <c r="N3494" s="752"/>
      <c r="O3494" s="989"/>
      <c r="P3494" s="989"/>
      <c r="Q3494" s="753"/>
      <c r="R3494" s="754"/>
      <c r="S3494" s="754"/>
      <c r="T3494" s="718"/>
      <c r="U3494" s="960"/>
    </row>
    <row r="3495" spans="1:23" ht="21" customHeight="1">
      <c r="A3495" s="686" t="s">
        <v>1454</v>
      </c>
      <c r="B3495" s="686" t="s">
        <v>986</v>
      </c>
      <c r="C3495" s="836" t="s">
        <v>840</v>
      </c>
      <c r="D3495" s="837" t="s">
        <v>986</v>
      </c>
      <c r="E3495" s="838" t="s">
        <v>987</v>
      </c>
      <c r="F3495" s="681" t="s">
        <v>2307</v>
      </c>
      <c r="G3495" s="682" t="s">
        <v>227</v>
      </c>
      <c r="H3495" s="682">
        <v>50</v>
      </c>
      <c r="I3495" s="682" t="s">
        <v>227</v>
      </c>
      <c r="J3495" s="725">
        <v>150</v>
      </c>
      <c r="K3495" s="682" t="s">
        <v>227</v>
      </c>
      <c r="L3495" s="683">
        <v>26900</v>
      </c>
      <c r="M3495" s="684"/>
      <c r="N3495" s="758">
        <v>2</v>
      </c>
      <c r="O3495" s="991">
        <v>2</v>
      </c>
      <c r="P3495" s="991">
        <f>N3495-O3495</f>
        <v>0</v>
      </c>
      <c r="Q3495" s="759">
        <f>L3495/1000*N3495*T3495</f>
        <v>363.68799999999999</v>
      </c>
      <c r="R3495" s="873">
        <v>990</v>
      </c>
      <c r="S3495" s="760">
        <f t="shared" ref="S3495:S3507" si="321">Q3495*R3495</f>
        <v>360051.12</v>
      </c>
      <c r="T3495" s="839">
        <v>6.76</v>
      </c>
      <c r="U3495" s="960"/>
    </row>
    <row r="3496" spans="1:23" ht="21" customHeight="1">
      <c r="A3496" s="686" t="s">
        <v>1349</v>
      </c>
      <c r="B3496" s="686" t="s">
        <v>988</v>
      </c>
      <c r="C3496" s="836" t="s">
        <v>823</v>
      </c>
      <c r="D3496" s="837" t="s">
        <v>988</v>
      </c>
      <c r="E3496" s="838" t="s">
        <v>796</v>
      </c>
      <c r="F3496" s="681">
        <v>3</v>
      </c>
      <c r="G3496" s="682" t="s">
        <v>227</v>
      </c>
      <c r="H3496" s="682">
        <v>222</v>
      </c>
      <c r="I3496" s="682" t="s">
        <v>227</v>
      </c>
      <c r="J3496" s="682"/>
      <c r="K3496" s="682"/>
      <c r="L3496" s="683">
        <v>3485</v>
      </c>
      <c r="M3496" s="684"/>
      <c r="N3496" s="758">
        <v>21</v>
      </c>
      <c r="O3496" s="991">
        <v>19</v>
      </c>
      <c r="P3496" s="991">
        <f t="shared" ref="P3496:P3559" si="322">N3496-O3496</f>
        <v>2</v>
      </c>
      <c r="Q3496" s="759">
        <f>F3496*H3496*L3496*0.00000785*N3496</f>
        <v>382.61849849999999</v>
      </c>
      <c r="R3496" s="873">
        <v>939</v>
      </c>
      <c r="S3496" s="760">
        <f t="shared" si="321"/>
        <v>359278.77009150002</v>
      </c>
      <c r="T3496" s="840"/>
      <c r="U3496" s="960"/>
    </row>
    <row r="3497" spans="1:23" ht="21" customHeight="1">
      <c r="A3497" s="686" t="s">
        <v>1349</v>
      </c>
      <c r="C3497" s="836"/>
      <c r="D3497" s="837"/>
      <c r="E3497" s="838" t="s">
        <v>796</v>
      </c>
      <c r="F3497" s="681">
        <v>3</v>
      </c>
      <c r="G3497" s="682" t="s">
        <v>227</v>
      </c>
      <c r="H3497" s="682">
        <v>222</v>
      </c>
      <c r="I3497" s="682" t="s">
        <v>227</v>
      </c>
      <c r="J3497" s="682"/>
      <c r="K3497" s="682"/>
      <c r="L3497" s="683">
        <v>3985</v>
      </c>
      <c r="M3497" s="684"/>
      <c r="N3497" s="758">
        <v>21</v>
      </c>
      <c r="O3497" s="991">
        <v>19</v>
      </c>
      <c r="P3497" s="991">
        <f t="shared" si="322"/>
        <v>2</v>
      </c>
      <c r="Q3497" s="759">
        <f>F3497*H3497*L3497*0.00000785*N3497</f>
        <v>437.51354849999996</v>
      </c>
      <c r="R3497" s="873">
        <v>939</v>
      </c>
      <c r="S3497" s="760">
        <f t="shared" si="321"/>
        <v>410825.22204149998</v>
      </c>
      <c r="T3497" s="840"/>
      <c r="U3497" s="960"/>
    </row>
    <row r="3498" spans="1:23" ht="21" customHeight="1">
      <c r="A3498" s="686" t="s">
        <v>1349</v>
      </c>
      <c r="C3498" s="836"/>
      <c r="D3498" s="837"/>
      <c r="E3498" s="838" t="s">
        <v>796</v>
      </c>
      <c r="F3498" s="681">
        <v>3</v>
      </c>
      <c r="G3498" s="682" t="s">
        <v>227</v>
      </c>
      <c r="H3498" s="682">
        <v>222</v>
      </c>
      <c r="I3498" s="682" t="s">
        <v>227</v>
      </c>
      <c r="J3498" s="682"/>
      <c r="K3498" s="682"/>
      <c r="L3498" s="683">
        <v>2520</v>
      </c>
      <c r="M3498" s="684"/>
      <c r="N3498" s="758">
        <v>21</v>
      </c>
      <c r="O3498" s="991">
        <v>19</v>
      </c>
      <c r="P3498" s="991">
        <f t="shared" si="322"/>
        <v>2</v>
      </c>
      <c r="Q3498" s="759">
        <f>F3498*H3498*L3498*0.00000785*N3498</f>
        <v>276.67105199999997</v>
      </c>
      <c r="R3498" s="873">
        <v>939</v>
      </c>
      <c r="S3498" s="760">
        <f t="shared" si="321"/>
        <v>259794.11782799999</v>
      </c>
      <c r="T3498" s="840"/>
      <c r="U3498" s="960"/>
    </row>
    <row r="3499" spans="1:23" ht="21" customHeight="1">
      <c r="A3499" s="686" t="s">
        <v>1349</v>
      </c>
      <c r="C3499" s="836"/>
      <c r="D3499" s="837"/>
      <c r="E3499" s="838" t="s">
        <v>796</v>
      </c>
      <c r="F3499" s="681">
        <v>3</v>
      </c>
      <c r="G3499" s="682" t="s">
        <v>227</v>
      </c>
      <c r="H3499" s="682">
        <v>222</v>
      </c>
      <c r="I3499" s="682" t="s">
        <v>227</v>
      </c>
      <c r="J3499" s="682"/>
      <c r="K3499" s="682"/>
      <c r="L3499" s="683">
        <v>240</v>
      </c>
      <c r="M3499" s="684"/>
      <c r="N3499" s="758">
        <v>21</v>
      </c>
      <c r="O3499" s="991">
        <v>19</v>
      </c>
      <c r="P3499" s="991">
        <f t="shared" si="322"/>
        <v>2</v>
      </c>
      <c r="Q3499" s="759">
        <f>F3499*H3499*L3499*0.00000785*N3499</f>
        <v>26.349623999999999</v>
      </c>
      <c r="R3499" s="873">
        <v>939</v>
      </c>
      <c r="S3499" s="760">
        <f t="shared" si="321"/>
        <v>24742.296935999999</v>
      </c>
      <c r="T3499" s="840"/>
      <c r="U3499" s="960"/>
    </row>
    <row r="3500" spans="1:23" ht="21" customHeight="1">
      <c r="A3500" s="686" t="s">
        <v>1455</v>
      </c>
      <c r="C3500" s="836"/>
      <c r="D3500" s="837"/>
      <c r="E3500" s="838" t="s">
        <v>987</v>
      </c>
      <c r="F3500" s="681" t="s">
        <v>2308</v>
      </c>
      <c r="G3500" s="682" t="s">
        <v>227</v>
      </c>
      <c r="H3500" s="682">
        <v>50</v>
      </c>
      <c r="I3500" s="682" t="s">
        <v>227</v>
      </c>
      <c r="J3500" s="725">
        <v>100</v>
      </c>
      <c r="K3500" s="682" t="s">
        <v>227</v>
      </c>
      <c r="L3500" s="683">
        <v>4130</v>
      </c>
      <c r="M3500" s="684"/>
      <c r="N3500" s="758">
        <v>21</v>
      </c>
      <c r="O3500" s="991">
        <v>19</v>
      </c>
      <c r="P3500" s="991">
        <f t="shared" si="322"/>
        <v>2</v>
      </c>
      <c r="Q3500" s="759">
        <f>L3500/1000*N3500*T3500</f>
        <v>352.12379999999996</v>
      </c>
      <c r="R3500" s="873">
        <v>990</v>
      </c>
      <c r="S3500" s="760">
        <f t="shared" si="321"/>
        <v>348602.56199999998</v>
      </c>
      <c r="T3500" s="839">
        <v>4.0599999999999996</v>
      </c>
      <c r="U3500" s="960"/>
    </row>
    <row r="3501" spans="1:23" ht="21" customHeight="1">
      <c r="A3501" s="686" t="s">
        <v>1455</v>
      </c>
      <c r="C3501" s="836"/>
      <c r="D3501" s="837"/>
      <c r="E3501" s="838" t="s">
        <v>987</v>
      </c>
      <c r="F3501" s="681" t="s">
        <v>2308</v>
      </c>
      <c r="G3501" s="682" t="s">
        <v>227</v>
      </c>
      <c r="H3501" s="682">
        <v>50</v>
      </c>
      <c r="I3501" s="682" t="s">
        <v>227</v>
      </c>
      <c r="J3501" s="725">
        <v>100</v>
      </c>
      <c r="K3501" s="682" t="s">
        <v>227</v>
      </c>
      <c r="L3501" s="683">
        <v>1340</v>
      </c>
      <c r="M3501" s="684"/>
      <c r="N3501" s="758">
        <v>21</v>
      </c>
      <c r="O3501" s="991">
        <v>19</v>
      </c>
      <c r="P3501" s="991">
        <f t="shared" si="322"/>
        <v>2</v>
      </c>
      <c r="Q3501" s="759">
        <f>L3501/1000*N3501*T3501</f>
        <v>114.24839999999999</v>
      </c>
      <c r="R3501" s="873">
        <v>990</v>
      </c>
      <c r="S3501" s="760">
        <f t="shared" si="321"/>
        <v>113105.91599999998</v>
      </c>
      <c r="T3501" s="839">
        <v>4.0599999999999996</v>
      </c>
      <c r="U3501" s="960"/>
    </row>
    <row r="3502" spans="1:23" ht="21" customHeight="1">
      <c r="A3502" s="686" t="s">
        <v>1349</v>
      </c>
      <c r="B3502" s="686" t="s">
        <v>989</v>
      </c>
      <c r="C3502" s="836"/>
      <c r="D3502" s="837" t="s">
        <v>989</v>
      </c>
      <c r="E3502" s="838" t="s">
        <v>796</v>
      </c>
      <c r="F3502" s="681">
        <v>3</v>
      </c>
      <c r="G3502" s="682" t="s">
        <v>227</v>
      </c>
      <c r="H3502" s="682">
        <v>145</v>
      </c>
      <c r="I3502" s="682" t="s">
        <v>227</v>
      </c>
      <c r="J3502" s="682"/>
      <c r="K3502" s="682"/>
      <c r="L3502" s="683">
        <v>5620</v>
      </c>
      <c r="M3502" s="684"/>
      <c r="N3502" s="758">
        <v>21</v>
      </c>
      <c r="O3502" s="991">
        <v>19</v>
      </c>
      <c r="P3502" s="991">
        <f t="shared" si="322"/>
        <v>2</v>
      </c>
      <c r="Q3502" s="759">
        <f>F3502*H3502*L3502*0.00000785*N3502</f>
        <v>403.00879499999996</v>
      </c>
      <c r="R3502" s="873">
        <v>939</v>
      </c>
      <c r="S3502" s="760">
        <f t="shared" si="321"/>
        <v>378425.25850499998</v>
      </c>
      <c r="T3502" s="840"/>
      <c r="U3502" s="960"/>
    </row>
    <row r="3503" spans="1:23" ht="21" customHeight="1">
      <c r="A3503" s="686" t="s">
        <v>1349</v>
      </c>
      <c r="B3503" s="686" t="s">
        <v>990</v>
      </c>
      <c r="C3503" s="836"/>
      <c r="D3503" s="837" t="s">
        <v>990</v>
      </c>
      <c r="E3503" s="838" t="s">
        <v>796</v>
      </c>
      <c r="F3503" s="681">
        <v>3</v>
      </c>
      <c r="G3503" s="682" t="s">
        <v>227</v>
      </c>
      <c r="H3503" s="682">
        <v>226</v>
      </c>
      <c r="I3503" s="682" t="s">
        <v>227</v>
      </c>
      <c r="J3503" s="682"/>
      <c r="K3503" s="682"/>
      <c r="L3503" s="683">
        <v>4130</v>
      </c>
      <c r="M3503" s="684"/>
      <c r="N3503" s="758">
        <v>42</v>
      </c>
      <c r="O3503" s="991">
        <v>38</v>
      </c>
      <c r="P3503" s="991">
        <f t="shared" si="322"/>
        <v>4</v>
      </c>
      <c r="Q3503" s="759">
        <f>F3503*H3503*L3503*0.00000785*N3503</f>
        <v>923.20615799999985</v>
      </c>
      <c r="R3503" s="873">
        <v>939</v>
      </c>
      <c r="S3503" s="760">
        <f t="shared" si="321"/>
        <v>866890.5823619999</v>
      </c>
      <c r="T3503" s="840"/>
      <c r="U3503" s="960"/>
    </row>
    <row r="3504" spans="1:23" ht="21" customHeight="1">
      <c r="A3504" s="686" t="s">
        <v>1349</v>
      </c>
      <c r="B3504" s="686" t="s">
        <v>990</v>
      </c>
      <c r="C3504" s="836"/>
      <c r="D3504" s="837" t="s">
        <v>990</v>
      </c>
      <c r="E3504" s="838" t="s">
        <v>796</v>
      </c>
      <c r="F3504" s="681">
        <v>3</v>
      </c>
      <c r="G3504" s="682" t="s">
        <v>227</v>
      </c>
      <c r="H3504" s="682">
        <v>126</v>
      </c>
      <c r="I3504" s="682" t="s">
        <v>227</v>
      </c>
      <c r="J3504" s="682"/>
      <c r="K3504" s="682"/>
      <c r="L3504" s="683">
        <v>110</v>
      </c>
      <c r="M3504" s="684"/>
      <c r="N3504" s="758">
        <v>42</v>
      </c>
      <c r="O3504" s="991">
        <v>38</v>
      </c>
      <c r="P3504" s="991">
        <f t="shared" si="322"/>
        <v>4</v>
      </c>
      <c r="Q3504" s="759">
        <f>F3504*H3504*L3504*0.00000785*N3504</f>
        <v>13.708926</v>
      </c>
      <c r="R3504" s="873">
        <v>939</v>
      </c>
      <c r="S3504" s="760">
        <f t="shared" si="321"/>
        <v>12872.681514</v>
      </c>
      <c r="T3504" s="840"/>
      <c r="U3504" s="960"/>
    </row>
    <row r="3505" spans="1:23" ht="21" customHeight="1">
      <c r="A3505" s="686" t="s">
        <v>1349</v>
      </c>
      <c r="B3505" s="686" t="s">
        <v>991</v>
      </c>
      <c r="C3505" s="836"/>
      <c r="D3505" s="837" t="s">
        <v>991</v>
      </c>
      <c r="E3505" s="838" t="s">
        <v>796</v>
      </c>
      <c r="F3505" s="681">
        <v>3</v>
      </c>
      <c r="G3505" s="682" t="s">
        <v>227</v>
      </c>
      <c r="H3505" s="682">
        <v>175</v>
      </c>
      <c r="I3505" s="682" t="s">
        <v>227</v>
      </c>
      <c r="J3505" s="682"/>
      <c r="K3505" s="682"/>
      <c r="L3505" s="683">
        <v>2245</v>
      </c>
      <c r="M3505" s="684"/>
      <c r="N3505" s="758">
        <v>2</v>
      </c>
      <c r="O3505" s="991">
        <v>2</v>
      </c>
      <c r="P3505" s="991">
        <f t="shared" si="322"/>
        <v>0</v>
      </c>
      <c r="Q3505" s="759">
        <f>F3505*H3505*L3505*0.00000785*N3505</f>
        <v>18.504412499999997</v>
      </c>
      <c r="R3505" s="873">
        <v>939</v>
      </c>
      <c r="S3505" s="760">
        <f t="shared" si="321"/>
        <v>17375.643337499998</v>
      </c>
      <c r="T3505" s="840"/>
      <c r="U3505" s="960"/>
    </row>
    <row r="3506" spans="1:23" ht="21" customHeight="1">
      <c r="A3506" s="686" t="s">
        <v>1363</v>
      </c>
      <c r="B3506" s="686" t="s">
        <v>992</v>
      </c>
      <c r="C3506" s="836"/>
      <c r="D3506" s="837" t="s">
        <v>992</v>
      </c>
      <c r="E3506" s="838" t="s">
        <v>814</v>
      </c>
      <c r="F3506" s="681" t="s">
        <v>1184</v>
      </c>
      <c r="G3506" s="682" t="s">
        <v>227</v>
      </c>
      <c r="H3506" s="682">
        <v>50</v>
      </c>
      <c r="I3506" s="682" t="s">
        <v>227</v>
      </c>
      <c r="J3506" s="682"/>
      <c r="K3506" s="682"/>
      <c r="L3506" s="683">
        <v>90</v>
      </c>
      <c r="M3506" s="684"/>
      <c r="N3506" s="758">
        <v>250</v>
      </c>
      <c r="O3506" s="991">
        <v>250</v>
      </c>
      <c r="P3506" s="991">
        <f t="shared" si="322"/>
        <v>0</v>
      </c>
      <c r="Q3506" s="759">
        <f>L3506/1000*N3506*T3506</f>
        <v>53.099999999999994</v>
      </c>
      <c r="R3506" s="873">
        <v>1020</v>
      </c>
      <c r="S3506" s="760">
        <f t="shared" si="321"/>
        <v>54161.999999999993</v>
      </c>
      <c r="T3506" s="839">
        <v>2.36</v>
      </c>
      <c r="U3506" s="960"/>
      <c r="W3506" s="686"/>
    </row>
    <row r="3507" spans="1:23" ht="21" customHeight="1">
      <c r="A3507" s="686" t="s">
        <v>1221</v>
      </c>
      <c r="B3507" s="686" t="s">
        <v>993</v>
      </c>
      <c r="C3507" s="836"/>
      <c r="D3507" s="837" t="s">
        <v>993</v>
      </c>
      <c r="E3507" s="838" t="s">
        <v>796</v>
      </c>
      <c r="F3507" s="681">
        <v>6</v>
      </c>
      <c r="G3507" s="682" t="s">
        <v>227</v>
      </c>
      <c r="H3507" s="682">
        <v>95</v>
      </c>
      <c r="I3507" s="682" t="s">
        <v>227</v>
      </c>
      <c r="J3507" s="682"/>
      <c r="K3507" s="682"/>
      <c r="L3507" s="683">
        <v>100</v>
      </c>
      <c r="M3507" s="684"/>
      <c r="N3507" s="758">
        <v>12</v>
      </c>
      <c r="O3507" s="991">
        <v>12</v>
      </c>
      <c r="P3507" s="991">
        <f t="shared" si="322"/>
        <v>0</v>
      </c>
      <c r="Q3507" s="759">
        <f>F3507*H3507*L3507*0.00000785*N3507</f>
        <v>5.3693999999999997</v>
      </c>
      <c r="R3507" s="873">
        <v>939</v>
      </c>
      <c r="S3507" s="760">
        <f t="shared" si="321"/>
        <v>5041.8665999999994</v>
      </c>
      <c r="T3507" s="840"/>
      <c r="U3507" s="960"/>
      <c r="W3507" s="686"/>
    </row>
    <row r="3508" spans="1:23" ht="21" customHeight="1">
      <c r="A3508" s="686" t="s">
        <v>1239</v>
      </c>
      <c r="B3508" s="686" t="s">
        <v>994</v>
      </c>
      <c r="C3508" s="836"/>
      <c r="D3508" s="837" t="s">
        <v>994</v>
      </c>
      <c r="E3508" s="838" t="s">
        <v>799</v>
      </c>
      <c r="F3508" s="681" t="s">
        <v>338</v>
      </c>
      <c r="G3508" s="682"/>
      <c r="H3508" s="682"/>
      <c r="I3508" s="682"/>
      <c r="J3508" s="682"/>
      <c r="K3508" s="682"/>
      <c r="L3508" s="683"/>
      <c r="M3508" s="684"/>
      <c r="N3508" s="758">
        <v>40</v>
      </c>
      <c r="O3508" s="991">
        <v>36</v>
      </c>
      <c r="P3508" s="991">
        <f t="shared" si="322"/>
        <v>4</v>
      </c>
      <c r="Q3508" s="762"/>
      <c r="R3508" s="873">
        <v>28.7</v>
      </c>
      <c r="S3508" s="760">
        <f t="shared" ref="S3508:S3513" si="323">N3508*R3508</f>
        <v>1148</v>
      </c>
      <c r="T3508" s="840"/>
      <c r="U3508" s="960"/>
      <c r="W3508" s="686"/>
    </row>
    <row r="3509" spans="1:23" ht="21" customHeight="1">
      <c r="A3509" s="686" t="s">
        <v>1239</v>
      </c>
      <c r="B3509" s="686" t="s">
        <v>995</v>
      </c>
      <c r="C3509" s="836"/>
      <c r="D3509" s="837" t="s">
        <v>995</v>
      </c>
      <c r="E3509" s="838" t="s">
        <v>799</v>
      </c>
      <c r="F3509" s="681" t="s">
        <v>338</v>
      </c>
      <c r="G3509" s="682"/>
      <c r="H3509" s="682"/>
      <c r="I3509" s="682"/>
      <c r="J3509" s="682"/>
      <c r="K3509" s="682"/>
      <c r="L3509" s="683"/>
      <c r="M3509" s="684"/>
      <c r="N3509" s="758">
        <v>40</v>
      </c>
      <c r="O3509" s="991">
        <v>36</v>
      </c>
      <c r="P3509" s="991">
        <f t="shared" si="322"/>
        <v>4</v>
      </c>
      <c r="Q3509" s="762"/>
      <c r="R3509" s="873">
        <v>28.7</v>
      </c>
      <c r="S3509" s="760">
        <f t="shared" si="323"/>
        <v>1148</v>
      </c>
      <c r="T3509" s="840"/>
      <c r="U3509" s="960"/>
      <c r="W3509" s="686"/>
    </row>
    <row r="3510" spans="1:23" ht="21" customHeight="1">
      <c r="A3510" s="686" t="s">
        <v>1354</v>
      </c>
      <c r="B3510" s="686" t="s">
        <v>996</v>
      </c>
      <c r="C3510" s="836"/>
      <c r="D3510" s="837" t="s">
        <v>996</v>
      </c>
      <c r="E3510" s="838" t="s">
        <v>798</v>
      </c>
      <c r="F3510" s="681" t="s">
        <v>338</v>
      </c>
      <c r="G3510" s="682" t="s">
        <v>227</v>
      </c>
      <c r="H3510" s="682" t="s">
        <v>345</v>
      </c>
      <c r="I3510" s="682"/>
      <c r="J3510" s="682"/>
      <c r="K3510" s="682"/>
      <c r="L3510" s="683"/>
      <c r="M3510" s="684"/>
      <c r="N3510" s="758">
        <v>24</v>
      </c>
      <c r="O3510" s="991">
        <v>24</v>
      </c>
      <c r="P3510" s="991">
        <f t="shared" si="322"/>
        <v>0</v>
      </c>
      <c r="Q3510" s="762"/>
      <c r="R3510" s="873">
        <v>82.5</v>
      </c>
      <c r="S3510" s="760">
        <f t="shared" si="323"/>
        <v>1980</v>
      </c>
      <c r="T3510" s="840"/>
      <c r="U3510" s="960"/>
      <c r="W3510" s="686"/>
    </row>
    <row r="3511" spans="1:23" ht="21" customHeight="1">
      <c r="A3511" s="686" t="s">
        <v>1239</v>
      </c>
      <c r="B3511" s="686" t="s">
        <v>799</v>
      </c>
      <c r="C3511" s="836"/>
      <c r="D3511" s="837" t="s">
        <v>799</v>
      </c>
      <c r="E3511" s="838" t="s">
        <v>799</v>
      </c>
      <c r="F3511" s="681" t="s">
        <v>338</v>
      </c>
      <c r="G3511" s="682"/>
      <c r="H3511" s="682"/>
      <c r="I3511" s="682"/>
      <c r="J3511" s="682"/>
      <c r="K3511" s="682"/>
      <c r="L3511" s="683"/>
      <c r="M3511" s="684"/>
      <c r="N3511" s="758">
        <v>24</v>
      </c>
      <c r="O3511" s="991">
        <v>24</v>
      </c>
      <c r="P3511" s="991">
        <f t="shared" si="322"/>
        <v>0</v>
      </c>
      <c r="Q3511" s="762"/>
      <c r="R3511" s="873">
        <v>28.7</v>
      </c>
      <c r="S3511" s="760">
        <f t="shared" si="323"/>
        <v>688.8</v>
      </c>
      <c r="T3511" s="840"/>
      <c r="U3511" s="960"/>
      <c r="W3511" s="686"/>
    </row>
    <row r="3512" spans="1:23" ht="21" customHeight="1">
      <c r="A3512" s="686" t="s">
        <v>1238</v>
      </c>
      <c r="B3512" s="686" t="s">
        <v>800</v>
      </c>
      <c r="C3512" s="836"/>
      <c r="D3512" s="837" t="s">
        <v>800</v>
      </c>
      <c r="E3512" s="838" t="s">
        <v>800</v>
      </c>
      <c r="F3512" s="681" t="s">
        <v>338</v>
      </c>
      <c r="G3512" s="682"/>
      <c r="H3512" s="682"/>
      <c r="I3512" s="682"/>
      <c r="J3512" s="682"/>
      <c r="K3512" s="682"/>
      <c r="L3512" s="683"/>
      <c r="M3512" s="684"/>
      <c r="N3512" s="758">
        <v>24</v>
      </c>
      <c r="O3512" s="991">
        <v>24</v>
      </c>
      <c r="P3512" s="991">
        <f t="shared" si="322"/>
        <v>0</v>
      </c>
      <c r="Q3512" s="762"/>
      <c r="R3512" s="873">
        <v>9.1999999999999993</v>
      </c>
      <c r="S3512" s="760">
        <f t="shared" si="323"/>
        <v>220.79999999999998</v>
      </c>
      <c r="T3512" s="840"/>
      <c r="U3512" s="960"/>
      <c r="W3512" s="686"/>
    </row>
    <row r="3513" spans="1:23" ht="21" customHeight="1">
      <c r="A3513" s="686" t="s">
        <v>1237</v>
      </c>
      <c r="B3513" s="686" t="s">
        <v>801</v>
      </c>
      <c r="C3513" s="836"/>
      <c r="D3513" s="837" t="s">
        <v>801</v>
      </c>
      <c r="E3513" s="838" t="s">
        <v>801</v>
      </c>
      <c r="F3513" s="681" t="s">
        <v>338</v>
      </c>
      <c r="G3513" s="682"/>
      <c r="H3513" s="682"/>
      <c r="I3513" s="682"/>
      <c r="J3513" s="682"/>
      <c r="K3513" s="682"/>
      <c r="L3513" s="683"/>
      <c r="M3513" s="684"/>
      <c r="N3513" s="758">
        <v>48</v>
      </c>
      <c r="O3513" s="991">
        <v>48</v>
      </c>
      <c r="P3513" s="991">
        <f t="shared" si="322"/>
        <v>0</v>
      </c>
      <c r="Q3513" s="762"/>
      <c r="R3513" s="873">
        <v>13.5</v>
      </c>
      <c r="S3513" s="760">
        <f t="shared" si="323"/>
        <v>648</v>
      </c>
      <c r="T3513" s="840"/>
      <c r="U3513" s="960"/>
      <c r="W3513" s="686"/>
    </row>
    <row r="3514" spans="1:23" ht="21" customHeight="1">
      <c r="A3514" s="686" t="s">
        <v>1426</v>
      </c>
      <c r="B3514" s="686" t="s">
        <v>998</v>
      </c>
      <c r="C3514" s="836" t="s">
        <v>997</v>
      </c>
      <c r="D3514" s="837" t="s">
        <v>998</v>
      </c>
      <c r="E3514" s="838" t="s">
        <v>999</v>
      </c>
      <c r="F3514" s="681">
        <v>1.6</v>
      </c>
      <c r="G3514" s="682" t="s">
        <v>227</v>
      </c>
      <c r="H3514" s="682">
        <v>1220</v>
      </c>
      <c r="I3514" s="682" t="s">
        <v>227</v>
      </c>
      <c r="J3514" s="682"/>
      <c r="K3514" s="682"/>
      <c r="L3514" s="683">
        <v>1290</v>
      </c>
      <c r="M3514" s="684"/>
      <c r="N3514" s="758">
        <v>100</v>
      </c>
      <c r="O3514" s="991">
        <v>90</v>
      </c>
      <c r="P3514" s="991">
        <f t="shared" si="322"/>
        <v>10</v>
      </c>
      <c r="Q3514" s="759">
        <f>F3514*H3514*L3514*0.00000785*N3514</f>
        <v>1976.6928</v>
      </c>
      <c r="R3514" s="873">
        <v>1190</v>
      </c>
      <c r="S3514" s="760">
        <f t="shared" ref="S3514:S3518" si="324">Q3514*R3514</f>
        <v>2352264.432</v>
      </c>
      <c r="T3514" s="840"/>
      <c r="U3514" s="960"/>
      <c r="W3514" s="686"/>
    </row>
    <row r="3515" spans="1:23" ht="21" customHeight="1">
      <c r="A3515" s="686" t="s">
        <v>1269</v>
      </c>
      <c r="B3515" s="686" t="s">
        <v>1000</v>
      </c>
      <c r="C3515" s="836" t="s">
        <v>838</v>
      </c>
      <c r="D3515" s="837" t="s">
        <v>1000</v>
      </c>
      <c r="E3515" s="838" t="s">
        <v>770</v>
      </c>
      <c r="F3515" s="681" t="s">
        <v>681</v>
      </c>
      <c r="G3515" s="682" t="s">
        <v>227</v>
      </c>
      <c r="H3515" s="682">
        <v>50</v>
      </c>
      <c r="I3515" s="682" t="s">
        <v>227</v>
      </c>
      <c r="J3515" s="682">
        <v>50</v>
      </c>
      <c r="K3515" s="682" t="s">
        <v>227</v>
      </c>
      <c r="L3515" s="683">
        <v>26900</v>
      </c>
      <c r="M3515" s="684"/>
      <c r="N3515" s="758">
        <v>2</v>
      </c>
      <c r="O3515" s="991">
        <v>2</v>
      </c>
      <c r="P3515" s="991">
        <f t="shared" si="322"/>
        <v>0</v>
      </c>
      <c r="Q3515" s="759">
        <f>L3515/1000*N3515*T3515</f>
        <v>164.62799999999999</v>
      </c>
      <c r="R3515" s="873">
        <v>1040</v>
      </c>
      <c r="S3515" s="760">
        <f t="shared" si="324"/>
        <v>171213.12</v>
      </c>
      <c r="T3515" s="839">
        <v>3.06</v>
      </c>
      <c r="U3515" s="960"/>
      <c r="W3515" s="686"/>
    </row>
    <row r="3516" spans="1:23" ht="21" customHeight="1">
      <c r="A3516" s="686" t="s">
        <v>1269</v>
      </c>
      <c r="B3516" s="686" t="s">
        <v>1001</v>
      </c>
      <c r="C3516" s="836"/>
      <c r="D3516" s="837" t="s">
        <v>1001</v>
      </c>
      <c r="E3516" s="838" t="s">
        <v>770</v>
      </c>
      <c r="F3516" s="681" t="s">
        <v>2309</v>
      </c>
      <c r="G3516" s="682" t="s">
        <v>227</v>
      </c>
      <c r="H3516" s="682">
        <v>50</v>
      </c>
      <c r="I3516" s="682" t="s">
        <v>227</v>
      </c>
      <c r="J3516" s="682">
        <v>50</v>
      </c>
      <c r="K3516" s="682" t="s">
        <v>227</v>
      </c>
      <c r="L3516" s="683">
        <v>27300</v>
      </c>
      <c r="M3516" s="684"/>
      <c r="N3516" s="758">
        <v>8</v>
      </c>
      <c r="O3516" s="991">
        <v>8</v>
      </c>
      <c r="P3516" s="991">
        <f t="shared" si="322"/>
        <v>0</v>
      </c>
      <c r="Q3516" s="759">
        <f>L3516/1000*N3516*T3516</f>
        <v>823.36800000000005</v>
      </c>
      <c r="R3516" s="873">
        <v>1040</v>
      </c>
      <c r="S3516" s="760">
        <f t="shared" si="324"/>
        <v>856302.72000000009</v>
      </c>
      <c r="T3516" s="839">
        <v>3.77</v>
      </c>
      <c r="U3516" s="960"/>
      <c r="W3516" s="686"/>
    </row>
    <row r="3517" spans="1:23" ht="21" customHeight="1">
      <c r="A3517" s="686" t="s">
        <v>1269</v>
      </c>
      <c r="B3517" s="686" t="s">
        <v>1002</v>
      </c>
      <c r="C3517" s="836"/>
      <c r="D3517" s="837" t="s">
        <v>1002</v>
      </c>
      <c r="E3517" s="838" t="s">
        <v>770</v>
      </c>
      <c r="F3517" s="681" t="s">
        <v>2309</v>
      </c>
      <c r="G3517" s="682" t="s">
        <v>227</v>
      </c>
      <c r="H3517" s="682">
        <v>50</v>
      </c>
      <c r="I3517" s="682" t="s">
        <v>227</v>
      </c>
      <c r="J3517" s="682">
        <v>50</v>
      </c>
      <c r="K3517" s="682" t="s">
        <v>227</v>
      </c>
      <c r="L3517" s="683">
        <v>27300</v>
      </c>
      <c r="M3517" s="684"/>
      <c r="N3517" s="758">
        <v>4</v>
      </c>
      <c r="O3517" s="991">
        <v>4</v>
      </c>
      <c r="P3517" s="991">
        <f t="shared" si="322"/>
        <v>0</v>
      </c>
      <c r="Q3517" s="759">
        <f>L3517/1000*N3517*T3517</f>
        <v>411.68400000000003</v>
      </c>
      <c r="R3517" s="873">
        <v>1040</v>
      </c>
      <c r="S3517" s="760">
        <f t="shared" si="324"/>
        <v>428151.36000000004</v>
      </c>
      <c r="T3517" s="839">
        <v>3.77</v>
      </c>
      <c r="U3517" s="960"/>
      <c r="W3517" s="686"/>
    </row>
    <row r="3518" spans="1:23" ht="21" customHeight="1">
      <c r="A3518" s="686" t="s">
        <v>1455</v>
      </c>
      <c r="B3518" s="686" t="s">
        <v>1003</v>
      </c>
      <c r="C3518" s="836"/>
      <c r="D3518" s="837" t="s">
        <v>1003</v>
      </c>
      <c r="E3518" s="838" t="s">
        <v>987</v>
      </c>
      <c r="F3518" s="681" t="s">
        <v>2310</v>
      </c>
      <c r="G3518" s="682" t="s">
        <v>227</v>
      </c>
      <c r="H3518" s="682">
        <v>50</v>
      </c>
      <c r="I3518" s="682" t="s">
        <v>227</v>
      </c>
      <c r="J3518" s="725">
        <v>100</v>
      </c>
      <c r="K3518" s="682" t="s">
        <v>227</v>
      </c>
      <c r="L3518" s="683">
        <v>26900</v>
      </c>
      <c r="M3518" s="684"/>
      <c r="N3518" s="758">
        <v>2</v>
      </c>
      <c r="O3518" s="991">
        <v>2</v>
      </c>
      <c r="P3518" s="991">
        <f t="shared" si="322"/>
        <v>0</v>
      </c>
      <c r="Q3518" s="759">
        <f>L3518/1000*N3518*T3518</f>
        <v>218.42799999999997</v>
      </c>
      <c r="R3518" s="873">
        <v>990</v>
      </c>
      <c r="S3518" s="760">
        <f t="shared" si="324"/>
        <v>216243.71999999997</v>
      </c>
      <c r="T3518" s="839">
        <v>4.0599999999999996</v>
      </c>
      <c r="U3518" s="960"/>
      <c r="W3518" s="686"/>
    </row>
    <row r="3519" spans="1:23" ht="21" customHeight="1">
      <c r="A3519" s="686" t="s">
        <v>1354</v>
      </c>
      <c r="B3519" s="686" t="s">
        <v>808</v>
      </c>
      <c r="C3519" s="836"/>
      <c r="D3519" s="837" t="s">
        <v>808</v>
      </c>
      <c r="E3519" s="838" t="s">
        <v>798</v>
      </c>
      <c r="F3519" s="681" t="s">
        <v>338</v>
      </c>
      <c r="G3519" s="682" t="s">
        <v>227</v>
      </c>
      <c r="H3519" s="682" t="s">
        <v>345</v>
      </c>
      <c r="I3519" s="682"/>
      <c r="J3519" s="682"/>
      <c r="K3519" s="682"/>
      <c r="L3519" s="683"/>
      <c r="M3519" s="684"/>
      <c r="N3519" s="758">
        <v>400</v>
      </c>
      <c r="O3519" s="991">
        <v>360</v>
      </c>
      <c r="P3519" s="991">
        <f t="shared" si="322"/>
        <v>40</v>
      </c>
      <c r="Q3519" s="762"/>
      <c r="R3519" s="873">
        <v>82.5</v>
      </c>
      <c r="S3519" s="760">
        <f t="shared" ref="S3519:S3526" si="325">N3519*R3519</f>
        <v>33000</v>
      </c>
      <c r="T3519" s="840"/>
      <c r="U3519" s="960"/>
      <c r="W3519" s="686"/>
    </row>
    <row r="3520" spans="1:23" ht="21" customHeight="1">
      <c r="A3520" s="686" t="s">
        <v>1239</v>
      </c>
      <c r="B3520" s="686" t="s">
        <v>799</v>
      </c>
      <c r="C3520" s="836"/>
      <c r="D3520" s="837" t="s">
        <v>799</v>
      </c>
      <c r="E3520" s="838" t="s">
        <v>799</v>
      </c>
      <c r="F3520" s="681" t="s">
        <v>338</v>
      </c>
      <c r="G3520" s="682"/>
      <c r="H3520" s="682"/>
      <c r="I3520" s="682"/>
      <c r="J3520" s="682"/>
      <c r="K3520" s="682"/>
      <c r="L3520" s="683"/>
      <c r="M3520" s="684"/>
      <c r="N3520" s="758">
        <v>390</v>
      </c>
      <c r="O3520" s="991">
        <v>350</v>
      </c>
      <c r="P3520" s="991">
        <f t="shared" si="322"/>
        <v>40</v>
      </c>
      <c r="Q3520" s="762"/>
      <c r="R3520" s="873">
        <v>28.7</v>
      </c>
      <c r="S3520" s="760">
        <f t="shared" si="325"/>
        <v>11193</v>
      </c>
      <c r="T3520" s="840"/>
      <c r="U3520" s="960"/>
      <c r="W3520" s="686"/>
    </row>
    <row r="3521" spans="1:23" ht="21" customHeight="1">
      <c r="A3521" s="686" t="s">
        <v>1238</v>
      </c>
      <c r="B3521" s="686" t="s">
        <v>800</v>
      </c>
      <c r="C3521" s="836"/>
      <c r="D3521" s="837" t="s">
        <v>800</v>
      </c>
      <c r="E3521" s="838" t="s">
        <v>800</v>
      </c>
      <c r="F3521" s="681" t="s">
        <v>338</v>
      </c>
      <c r="G3521" s="682"/>
      <c r="H3521" s="682"/>
      <c r="I3521" s="682"/>
      <c r="J3521" s="682"/>
      <c r="K3521" s="682"/>
      <c r="L3521" s="683"/>
      <c r="M3521" s="684"/>
      <c r="N3521" s="758">
        <v>400</v>
      </c>
      <c r="O3521" s="991">
        <v>360</v>
      </c>
      <c r="P3521" s="991">
        <f t="shared" si="322"/>
        <v>40</v>
      </c>
      <c r="Q3521" s="762"/>
      <c r="R3521" s="873">
        <v>9.1999999999999993</v>
      </c>
      <c r="S3521" s="760">
        <f t="shared" si="325"/>
        <v>3679.9999999999995</v>
      </c>
      <c r="T3521" s="840"/>
      <c r="U3521" s="960"/>
      <c r="W3521" s="686"/>
    </row>
    <row r="3522" spans="1:23" ht="21" customHeight="1">
      <c r="A3522" s="686" t="s">
        <v>1237</v>
      </c>
      <c r="B3522" s="686" t="s">
        <v>801</v>
      </c>
      <c r="C3522" s="836"/>
      <c r="D3522" s="837" t="s">
        <v>801</v>
      </c>
      <c r="E3522" s="838" t="s">
        <v>801</v>
      </c>
      <c r="F3522" s="681" t="s">
        <v>338</v>
      </c>
      <c r="G3522" s="682"/>
      <c r="H3522" s="682"/>
      <c r="I3522" s="682"/>
      <c r="J3522" s="682"/>
      <c r="K3522" s="682"/>
      <c r="L3522" s="683"/>
      <c r="M3522" s="684"/>
      <c r="N3522" s="758">
        <v>800</v>
      </c>
      <c r="O3522" s="991">
        <v>720</v>
      </c>
      <c r="P3522" s="991">
        <f t="shared" si="322"/>
        <v>80</v>
      </c>
      <c r="Q3522" s="762"/>
      <c r="R3522" s="873">
        <v>13.5</v>
      </c>
      <c r="S3522" s="760">
        <f t="shared" si="325"/>
        <v>10800</v>
      </c>
      <c r="T3522" s="840"/>
      <c r="U3522" s="960"/>
      <c r="W3522" s="686"/>
    </row>
    <row r="3523" spans="1:23" ht="21" customHeight="1">
      <c r="A3523" s="686" t="s">
        <v>1237</v>
      </c>
      <c r="B3523" s="686" t="s">
        <v>1004</v>
      </c>
      <c r="C3523" s="836"/>
      <c r="D3523" s="837" t="s">
        <v>1004</v>
      </c>
      <c r="E3523" s="838" t="s">
        <v>801</v>
      </c>
      <c r="F3523" s="681" t="s">
        <v>338</v>
      </c>
      <c r="G3523" s="682"/>
      <c r="H3523" s="682"/>
      <c r="I3523" s="682"/>
      <c r="J3523" s="682"/>
      <c r="K3523" s="682"/>
      <c r="L3523" s="683"/>
      <c r="M3523" s="684"/>
      <c r="N3523" s="758">
        <v>150</v>
      </c>
      <c r="O3523" s="991">
        <v>134</v>
      </c>
      <c r="P3523" s="991">
        <f t="shared" si="322"/>
        <v>16</v>
      </c>
      <c r="Q3523" s="762"/>
      <c r="R3523" s="873">
        <v>13.5</v>
      </c>
      <c r="S3523" s="760">
        <f t="shared" si="325"/>
        <v>2025</v>
      </c>
      <c r="T3523" s="840"/>
      <c r="U3523" s="960"/>
      <c r="W3523" s="686"/>
    </row>
    <row r="3524" spans="1:23" ht="21" customHeight="1">
      <c r="B3524" s="686" t="s">
        <v>832</v>
      </c>
      <c r="C3524" s="836"/>
      <c r="D3524" s="837" t="s">
        <v>832</v>
      </c>
      <c r="E3524" s="838"/>
      <c r="F3524" s="681" t="s">
        <v>2356</v>
      </c>
      <c r="G3524" s="682" t="s">
        <v>227</v>
      </c>
      <c r="H3524" s="682"/>
      <c r="I3524" s="682"/>
      <c r="J3524" s="682"/>
      <c r="K3524" s="682"/>
      <c r="L3524" s="683">
        <v>27300</v>
      </c>
      <c r="M3524" s="684"/>
      <c r="N3524" s="758">
        <v>12</v>
      </c>
      <c r="O3524" s="991">
        <v>12</v>
      </c>
      <c r="P3524" s="991">
        <f t="shared" si="322"/>
        <v>0</v>
      </c>
      <c r="Q3524" s="764"/>
      <c r="R3524" s="873">
        <v>187679</v>
      </c>
      <c r="S3524" s="760">
        <f t="shared" si="325"/>
        <v>2252148</v>
      </c>
      <c r="T3524" s="840"/>
      <c r="U3524" s="960"/>
      <c r="W3524" s="686"/>
    </row>
    <row r="3525" spans="1:23" ht="21" customHeight="1">
      <c r="B3525" s="686" t="s">
        <v>1005</v>
      </c>
      <c r="C3525" s="836"/>
      <c r="D3525" s="837" t="s">
        <v>1005</v>
      </c>
      <c r="E3525" s="838"/>
      <c r="F3525" s="681"/>
      <c r="G3525" s="682"/>
      <c r="H3525" s="682"/>
      <c r="I3525" s="682"/>
      <c r="J3525" s="682"/>
      <c r="K3525" s="682"/>
      <c r="L3525" s="683">
        <v>57600</v>
      </c>
      <c r="M3525" s="684"/>
      <c r="N3525" s="758">
        <v>4</v>
      </c>
      <c r="O3525" s="991">
        <v>4</v>
      </c>
      <c r="P3525" s="991">
        <f t="shared" si="322"/>
        <v>0</v>
      </c>
      <c r="Q3525" s="764"/>
      <c r="R3525" s="873">
        <v>3923815</v>
      </c>
      <c r="S3525" s="760">
        <f t="shared" si="325"/>
        <v>15695260</v>
      </c>
      <c r="T3525" s="840"/>
      <c r="U3525" s="960"/>
      <c r="W3525" s="686"/>
    </row>
    <row r="3526" spans="1:23" ht="21" customHeight="1">
      <c r="B3526" s="686" t="s">
        <v>1006</v>
      </c>
      <c r="C3526" s="836"/>
      <c r="D3526" s="837" t="s">
        <v>1006</v>
      </c>
      <c r="E3526" s="838"/>
      <c r="F3526" s="681"/>
      <c r="G3526" s="682"/>
      <c r="H3526" s="682"/>
      <c r="I3526" s="682"/>
      <c r="J3526" s="682"/>
      <c r="K3526" s="682"/>
      <c r="L3526" s="683">
        <v>57600</v>
      </c>
      <c r="M3526" s="684"/>
      <c r="N3526" s="758">
        <v>4</v>
      </c>
      <c r="O3526" s="991">
        <v>4</v>
      </c>
      <c r="P3526" s="991">
        <f t="shared" si="322"/>
        <v>0</v>
      </c>
      <c r="Q3526" s="764"/>
      <c r="R3526" s="873">
        <v>3923815</v>
      </c>
      <c r="S3526" s="760">
        <f t="shared" si="325"/>
        <v>15695260</v>
      </c>
      <c r="T3526" s="840"/>
      <c r="U3526" s="960"/>
      <c r="W3526" s="686"/>
    </row>
    <row r="3527" spans="1:23" ht="21" customHeight="1">
      <c r="A3527" s="686" t="s">
        <v>1426</v>
      </c>
      <c r="B3527" s="686" t="s">
        <v>1008</v>
      </c>
      <c r="C3527" s="836" t="s">
        <v>1007</v>
      </c>
      <c r="D3527" s="837" t="s">
        <v>1008</v>
      </c>
      <c r="E3527" s="838" t="s">
        <v>999</v>
      </c>
      <c r="F3527" s="681">
        <v>1</v>
      </c>
      <c r="G3527" s="682" t="s">
        <v>227</v>
      </c>
      <c r="H3527" s="682">
        <v>1370</v>
      </c>
      <c r="I3527" s="682" t="s">
        <v>227</v>
      </c>
      <c r="J3527" s="682"/>
      <c r="K3527" s="682"/>
      <c r="L3527" s="683">
        <v>1218</v>
      </c>
      <c r="M3527" s="684"/>
      <c r="N3527" s="758">
        <v>20</v>
      </c>
      <c r="O3527" s="991">
        <v>18</v>
      </c>
      <c r="P3527" s="991">
        <f t="shared" si="322"/>
        <v>2</v>
      </c>
      <c r="Q3527" s="759">
        <f>F3527*H3527*L3527*0.00000785*N3527</f>
        <v>261.97961999999995</v>
      </c>
      <c r="R3527" s="873">
        <v>1190</v>
      </c>
      <c r="S3527" s="760">
        <f t="shared" ref="S3527:S3531" si="326">Q3527*R3527</f>
        <v>311755.74779999995</v>
      </c>
      <c r="T3527" s="840"/>
      <c r="U3527" s="960"/>
      <c r="W3527" s="686"/>
    </row>
    <row r="3528" spans="1:23" ht="21" customHeight="1">
      <c r="A3528" s="686" t="s">
        <v>1426</v>
      </c>
      <c r="B3528" s="686" t="s">
        <v>1008</v>
      </c>
      <c r="C3528" s="836"/>
      <c r="D3528" s="837" t="s">
        <v>1008</v>
      </c>
      <c r="E3528" s="838" t="s">
        <v>999</v>
      </c>
      <c r="F3528" s="681">
        <v>1</v>
      </c>
      <c r="G3528" s="682" t="s">
        <v>227</v>
      </c>
      <c r="H3528" s="682">
        <v>1370</v>
      </c>
      <c r="I3528" s="682" t="s">
        <v>227</v>
      </c>
      <c r="J3528" s="682"/>
      <c r="K3528" s="682"/>
      <c r="L3528" s="683">
        <v>566</v>
      </c>
      <c r="M3528" s="684"/>
      <c r="N3528" s="758">
        <v>20</v>
      </c>
      <c r="O3528" s="991">
        <v>18</v>
      </c>
      <c r="P3528" s="991">
        <f t="shared" si="322"/>
        <v>2</v>
      </c>
      <c r="Q3528" s="759">
        <f>F3528*H3528*L3528*0.00000785*N3528</f>
        <v>121.74093999999998</v>
      </c>
      <c r="R3528" s="873">
        <v>1190</v>
      </c>
      <c r="S3528" s="760">
        <f t="shared" si="326"/>
        <v>144871.71859999996</v>
      </c>
      <c r="T3528" s="840"/>
      <c r="U3528" s="960"/>
      <c r="W3528" s="686"/>
    </row>
    <row r="3529" spans="1:23" ht="21" customHeight="1">
      <c r="A3529" s="686" t="s">
        <v>1426</v>
      </c>
      <c r="B3529" s="686" t="s">
        <v>1008</v>
      </c>
      <c r="C3529" s="836"/>
      <c r="D3529" s="837" t="s">
        <v>1008</v>
      </c>
      <c r="E3529" s="838" t="s">
        <v>999</v>
      </c>
      <c r="F3529" s="681">
        <v>1</v>
      </c>
      <c r="G3529" s="682" t="s">
        <v>227</v>
      </c>
      <c r="H3529" s="682">
        <v>1370</v>
      </c>
      <c r="I3529" s="682" t="s">
        <v>227</v>
      </c>
      <c r="J3529" s="682"/>
      <c r="K3529" s="682"/>
      <c r="L3529" s="683">
        <v>526</v>
      </c>
      <c r="M3529" s="684"/>
      <c r="N3529" s="758">
        <v>20</v>
      </c>
      <c r="O3529" s="991">
        <v>18</v>
      </c>
      <c r="P3529" s="991">
        <f t="shared" si="322"/>
        <v>2</v>
      </c>
      <c r="Q3529" s="759">
        <f>F3529*H3529*L3529*0.00000785*N3529</f>
        <v>113.13733999999998</v>
      </c>
      <c r="R3529" s="873">
        <v>1190</v>
      </c>
      <c r="S3529" s="760">
        <f t="shared" si="326"/>
        <v>134633.43459999998</v>
      </c>
      <c r="T3529" s="840"/>
      <c r="U3529" s="960"/>
      <c r="W3529" s="686"/>
    </row>
    <row r="3530" spans="1:23" ht="21" customHeight="1">
      <c r="A3530" s="686" t="s">
        <v>1426</v>
      </c>
      <c r="B3530" s="686" t="s">
        <v>1008</v>
      </c>
      <c r="C3530" s="836"/>
      <c r="D3530" s="837" t="s">
        <v>1008</v>
      </c>
      <c r="E3530" s="838" t="s">
        <v>999</v>
      </c>
      <c r="F3530" s="681">
        <v>1</v>
      </c>
      <c r="G3530" s="682" t="s">
        <v>227</v>
      </c>
      <c r="H3530" s="682">
        <v>1370</v>
      </c>
      <c r="I3530" s="682" t="s">
        <v>227</v>
      </c>
      <c r="J3530" s="682"/>
      <c r="K3530" s="682"/>
      <c r="L3530" s="683">
        <v>736</v>
      </c>
      <c r="M3530" s="684"/>
      <c r="N3530" s="758">
        <v>20</v>
      </c>
      <c r="O3530" s="991">
        <v>18</v>
      </c>
      <c r="P3530" s="991">
        <f t="shared" si="322"/>
        <v>2</v>
      </c>
      <c r="Q3530" s="759">
        <f>F3530*H3530*L3530*0.00000785*N3530</f>
        <v>158.30623999999997</v>
      </c>
      <c r="R3530" s="873">
        <v>1190</v>
      </c>
      <c r="S3530" s="760">
        <f t="shared" si="326"/>
        <v>188384.42559999996</v>
      </c>
      <c r="T3530" s="840"/>
      <c r="U3530" s="960"/>
      <c r="W3530" s="686"/>
    </row>
    <row r="3531" spans="1:23" ht="21" customHeight="1">
      <c r="A3531" s="686" t="s">
        <v>1349</v>
      </c>
      <c r="B3531" s="686" t="s">
        <v>1009</v>
      </c>
      <c r="C3531" s="836"/>
      <c r="D3531" s="837" t="s">
        <v>1009</v>
      </c>
      <c r="E3531" s="838" t="s">
        <v>796</v>
      </c>
      <c r="F3531" s="681">
        <v>3.2</v>
      </c>
      <c r="G3531" s="682" t="s">
        <v>227</v>
      </c>
      <c r="H3531" s="682">
        <v>134</v>
      </c>
      <c r="I3531" s="682"/>
      <c r="J3531" s="682"/>
      <c r="K3531" s="682"/>
      <c r="L3531" s="683">
        <v>2500</v>
      </c>
      <c r="M3531" s="684"/>
      <c r="N3531" s="758">
        <v>21</v>
      </c>
      <c r="O3531" s="991">
        <v>19</v>
      </c>
      <c r="P3531" s="991">
        <f t="shared" si="322"/>
        <v>2</v>
      </c>
      <c r="Q3531" s="759">
        <f>F3531*H3531*L3531*0.00000785*N3531</f>
        <v>176.71919999999997</v>
      </c>
      <c r="R3531" s="873">
        <v>939</v>
      </c>
      <c r="S3531" s="760">
        <f t="shared" si="326"/>
        <v>165939.32879999999</v>
      </c>
      <c r="T3531" s="840"/>
      <c r="U3531" s="960"/>
      <c r="W3531" s="686"/>
    </row>
    <row r="3532" spans="1:23" ht="21" customHeight="1">
      <c r="A3532" s="686" t="s">
        <v>1376</v>
      </c>
      <c r="B3532" s="686" t="s">
        <v>808</v>
      </c>
      <c r="C3532" s="836"/>
      <c r="D3532" s="837" t="s">
        <v>808</v>
      </c>
      <c r="E3532" s="838" t="s">
        <v>798</v>
      </c>
      <c r="F3532" s="681" t="s">
        <v>338</v>
      </c>
      <c r="G3532" s="682" t="s">
        <v>227</v>
      </c>
      <c r="H3532" s="682" t="s">
        <v>348</v>
      </c>
      <c r="I3532" s="682"/>
      <c r="J3532" s="682"/>
      <c r="K3532" s="682"/>
      <c r="L3532" s="683"/>
      <c r="M3532" s="684"/>
      <c r="N3532" s="758">
        <v>189</v>
      </c>
      <c r="O3532" s="991">
        <v>171</v>
      </c>
      <c r="P3532" s="991">
        <f t="shared" si="322"/>
        <v>18</v>
      </c>
      <c r="Q3532" s="762"/>
      <c r="R3532" s="873">
        <v>76.099999999999994</v>
      </c>
      <c r="S3532" s="760">
        <f>N3532*R3532</f>
        <v>14382.9</v>
      </c>
      <c r="T3532" s="840"/>
      <c r="U3532" s="960"/>
      <c r="W3532" s="686"/>
    </row>
    <row r="3533" spans="1:23" ht="21" customHeight="1">
      <c r="A3533" s="686" t="s">
        <v>1238</v>
      </c>
      <c r="B3533" s="686" t="s">
        <v>800</v>
      </c>
      <c r="C3533" s="836"/>
      <c r="D3533" s="837" t="s">
        <v>800</v>
      </c>
      <c r="E3533" s="838" t="s">
        <v>800</v>
      </c>
      <c r="F3533" s="681" t="s">
        <v>338</v>
      </c>
      <c r="G3533" s="682"/>
      <c r="H3533" s="682"/>
      <c r="I3533" s="682"/>
      <c r="J3533" s="682"/>
      <c r="K3533" s="682"/>
      <c r="L3533" s="683"/>
      <c r="M3533" s="684"/>
      <c r="N3533" s="758">
        <v>189</v>
      </c>
      <c r="O3533" s="991">
        <v>171</v>
      </c>
      <c r="P3533" s="991">
        <f t="shared" si="322"/>
        <v>18</v>
      </c>
      <c r="Q3533" s="762"/>
      <c r="R3533" s="873">
        <v>9.1999999999999993</v>
      </c>
      <c r="S3533" s="760">
        <f>N3533*R3533</f>
        <v>1738.8</v>
      </c>
      <c r="T3533" s="840"/>
      <c r="U3533" s="960"/>
      <c r="W3533" s="686"/>
    </row>
    <row r="3534" spans="1:23" ht="21" customHeight="1">
      <c r="A3534" s="686" t="s">
        <v>1237</v>
      </c>
      <c r="B3534" s="686" t="s">
        <v>801</v>
      </c>
      <c r="C3534" s="836"/>
      <c r="D3534" s="837" t="s">
        <v>801</v>
      </c>
      <c r="E3534" s="838" t="s">
        <v>801</v>
      </c>
      <c r="F3534" s="681" t="s">
        <v>338</v>
      </c>
      <c r="G3534" s="682"/>
      <c r="H3534" s="682"/>
      <c r="I3534" s="682"/>
      <c r="J3534" s="682"/>
      <c r="K3534" s="682"/>
      <c r="L3534" s="683"/>
      <c r="M3534" s="684"/>
      <c r="N3534" s="758">
        <v>189</v>
      </c>
      <c r="O3534" s="991">
        <v>171</v>
      </c>
      <c r="P3534" s="991">
        <f t="shared" si="322"/>
        <v>18</v>
      </c>
      <c r="Q3534" s="762"/>
      <c r="R3534" s="873">
        <v>13.5</v>
      </c>
      <c r="S3534" s="760">
        <f>N3534*R3534</f>
        <v>2551.5</v>
      </c>
      <c r="T3534" s="840"/>
      <c r="U3534" s="960"/>
      <c r="W3534" s="686"/>
    </row>
    <row r="3535" spans="1:23" ht="21" customHeight="1">
      <c r="A3535" s="686" t="s">
        <v>1426</v>
      </c>
      <c r="B3535" s="686" t="s">
        <v>1010</v>
      </c>
      <c r="C3535" s="836"/>
      <c r="D3535" s="837" t="s">
        <v>1010</v>
      </c>
      <c r="E3535" s="838" t="s">
        <v>999</v>
      </c>
      <c r="F3535" s="681">
        <v>1</v>
      </c>
      <c r="G3535" s="682" t="s">
        <v>227</v>
      </c>
      <c r="H3535" s="682">
        <v>1354</v>
      </c>
      <c r="I3535" s="682" t="s">
        <v>227</v>
      </c>
      <c r="J3535" s="682"/>
      <c r="K3535" s="682"/>
      <c r="L3535" s="683">
        <v>520</v>
      </c>
      <c r="M3535" s="684"/>
      <c r="N3535" s="758">
        <v>20</v>
      </c>
      <c r="O3535" s="991">
        <v>18</v>
      </c>
      <c r="P3535" s="991">
        <f t="shared" si="322"/>
        <v>2</v>
      </c>
      <c r="Q3535" s="759">
        <f>F3535*H3535*L3535*0.00000785*N3535</f>
        <v>110.54056</v>
      </c>
      <c r="R3535" s="873">
        <v>1190</v>
      </c>
      <c r="S3535" s="760">
        <f>Q3535*R3535</f>
        <v>131543.26639999999</v>
      </c>
      <c r="T3535" s="840"/>
      <c r="U3535" s="960"/>
      <c r="W3535" s="686"/>
    </row>
    <row r="3536" spans="1:23" ht="21" customHeight="1">
      <c r="A3536" s="686" t="s">
        <v>1354</v>
      </c>
      <c r="B3536" s="686" t="s">
        <v>804</v>
      </c>
      <c r="C3536" s="836"/>
      <c r="D3536" s="837" t="s">
        <v>804</v>
      </c>
      <c r="E3536" s="838" t="s">
        <v>798</v>
      </c>
      <c r="F3536" s="681" t="s">
        <v>338</v>
      </c>
      <c r="G3536" s="682" t="s">
        <v>227</v>
      </c>
      <c r="H3536" s="682" t="s">
        <v>345</v>
      </c>
      <c r="I3536" s="682"/>
      <c r="J3536" s="682"/>
      <c r="K3536" s="682"/>
      <c r="L3536" s="683"/>
      <c r="M3536" s="684"/>
      <c r="N3536" s="758">
        <v>40</v>
      </c>
      <c r="O3536" s="991">
        <v>36</v>
      </c>
      <c r="P3536" s="991">
        <f t="shared" si="322"/>
        <v>4</v>
      </c>
      <c r="Q3536" s="762"/>
      <c r="R3536" s="873">
        <v>82.5</v>
      </c>
      <c r="S3536" s="760">
        <f>N3536*R3536</f>
        <v>3300</v>
      </c>
      <c r="T3536" s="840"/>
      <c r="U3536" s="960"/>
      <c r="W3536" s="686"/>
    </row>
    <row r="3537" spans="1:23" ht="21" customHeight="1">
      <c r="A3537" s="686" t="s">
        <v>1239</v>
      </c>
      <c r="B3537" s="686" t="s">
        <v>799</v>
      </c>
      <c r="C3537" s="836"/>
      <c r="D3537" s="837" t="s">
        <v>799</v>
      </c>
      <c r="E3537" s="838" t="s">
        <v>799</v>
      </c>
      <c r="F3537" s="681" t="s">
        <v>338</v>
      </c>
      <c r="G3537" s="682"/>
      <c r="H3537" s="682"/>
      <c r="I3537" s="682"/>
      <c r="J3537" s="682"/>
      <c r="K3537" s="682"/>
      <c r="L3537" s="683"/>
      <c r="M3537" s="684"/>
      <c r="N3537" s="758">
        <v>80</v>
      </c>
      <c r="O3537" s="991">
        <v>72</v>
      </c>
      <c r="P3537" s="991">
        <f t="shared" si="322"/>
        <v>8</v>
      </c>
      <c r="Q3537" s="762"/>
      <c r="R3537" s="873">
        <v>28.7</v>
      </c>
      <c r="S3537" s="760">
        <f>N3537*R3537</f>
        <v>2296</v>
      </c>
      <c r="T3537" s="840"/>
      <c r="U3537" s="960"/>
      <c r="W3537" s="686"/>
    </row>
    <row r="3538" spans="1:23" ht="21" customHeight="1">
      <c r="A3538" s="686" t="s">
        <v>1238</v>
      </c>
      <c r="B3538" s="686" t="s">
        <v>800</v>
      </c>
      <c r="C3538" s="836"/>
      <c r="D3538" s="837" t="s">
        <v>800</v>
      </c>
      <c r="E3538" s="838" t="s">
        <v>800</v>
      </c>
      <c r="F3538" s="681" t="s">
        <v>338</v>
      </c>
      <c r="G3538" s="682"/>
      <c r="H3538" s="682"/>
      <c r="I3538" s="682"/>
      <c r="J3538" s="682"/>
      <c r="K3538" s="682"/>
      <c r="L3538" s="683"/>
      <c r="M3538" s="684"/>
      <c r="N3538" s="758">
        <v>80</v>
      </c>
      <c r="O3538" s="991">
        <v>72</v>
      </c>
      <c r="P3538" s="991">
        <f t="shared" si="322"/>
        <v>8</v>
      </c>
      <c r="Q3538" s="762"/>
      <c r="R3538" s="873">
        <v>9.1999999999999993</v>
      </c>
      <c r="S3538" s="760">
        <f>N3538*R3538</f>
        <v>736</v>
      </c>
      <c r="T3538" s="840"/>
      <c r="U3538" s="960"/>
      <c r="W3538" s="686"/>
    </row>
    <row r="3539" spans="1:23" ht="21" customHeight="1">
      <c r="A3539" s="686" t="s">
        <v>1237</v>
      </c>
      <c r="B3539" s="686" t="s">
        <v>801</v>
      </c>
      <c r="C3539" s="836"/>
      <c r="D3539" s="837" t="s">
        <v>801</v>
      </c>
      <c r="E3539" s="838" t="s">
        <v>801</v>
      </c>
      <c r="F3539" s="681" t="s">
        <v>338</v>
      </c>
      <c r="G3539" s="682"/>
      <c r="H3539" s="682"/>
      <c r="I3539" s="682"/>
      <c r="J3539" s="682"/>
      <c r="K3539" s="682"/>
      <c r="L3539" s="683"/>
      <c r="M3539" s="684"/>
      <c r="N3539" s="758">
        <v>100</v>
      </c>
      <c r="O3539" s="991">
        <v>90</v>
      </c>
      <c r="P3539" s="991">
        <f t="shared" si="322"/>
        <v>10</v>
      </c>
      <c r="Q3539" s="762"/>
      <c r="R3539" s="873">
        <v>13.5</v>
      </c>
      <c r="S3539" s="760">
        <f>N3539*R3539</f>
        <v>1350</v>
      </c>
      <c r="T3539" s="840"/>
      <c r="U3539" s="960"/>
      <c r="W3539" s="686"/>
    </row>
    <row r="3540" spans="1:23" ht="21" customHeight="1">
      <c r="A3540" s="686" t="s">
        <v>1349</v>
      </c>
      <c r="B3540" s="686" t="s">
        <v>1012</v>
      </c>
      <c r="C3540" s="836" t="s">
        <v>1011</v>
      </c>
      <c r="D3540" s="837" t="s">
        <v>1012</v>
      </c>
      <c r="E3540" s="838" t="s">
        <v>796</v>
      </c>
      <c r="F3540" s="681">
        <v>3</v>
      </c>
      <c r="G3540" s="682" t="s">
        <v>227</v>
      </c>
      <c r="H3540" s="682">
        <v>50</v>
      </c>
      <c r="I3540" s="682" t="s">
        <v>227</v>
      </c>
      <c r="J3540" s="682"/>
      <c r="K3540" s="682"/>
      <c r="L3540" s="683">
        <v>70</v>
      </c>
      <c r="M3540" s="684"/>
      <c r="N3540" s="758">
        <v>20</v>
      </c>
      <c r="O3540" s="991">
        <v>18</v>
      </c>
      <c r="P3540" s="991">
        <f t="shared" si="322"/>
        <v>2</v>
      </c>
      <c r="Q3540" s="759">
        <f>F3540*H3540*L3540*0.00000785*N3540</f>
        <v>1.6484999999999999</v>
      </c>
      <c r="R3540" s="873">
        <v>939</v>
      </c>
      <c r="S3540" s="760">
        <f>Q3540*R3540</f>
        <v>1547.9414999999999</v>
      </c>
      <c r="T3540" s="840"/>
      <c r="U3540" s="960"/>
      <c r="W3540" s="686"/>
    </row>
    <row r="3541" spans="1:23" ht="21" customHeight="1">
      <c r="A3541" s="686" t="s">
        <v>1354</v>
      </c>
      <c r="B3541" s="686" t="s">
        <v>808</v>
      </c>
      <c r="C3541" s="836"/>
      <c r="D3541" s="837" t="s">
        <v>808</v>
      </c>
      <c r="E3541" s="838" t="s">
        <v>798</v>
      </c>
      <c r="F3541" s="681" t="s">
        <v>338</v>
      </c>
      <c r="G3541" s="682" t="s">
        <v>227</v>
      </c>
      <c r="H3541" s="682" t="s">
        <v>345</v>
      </c>
      <c r="I3541" s="682"/>
      <c r="J3541" s="682"/>
      <c r="K3541" s="682"/>
      <c r="L3541" s="683"/>
      <c r="M3541" s="684"/>
      <c r="N3541" s="758">
        <v>40</v>
      </c>
      <c r="O3541" s="991">
        <v>36</v>
      </c>
      <c r="P3541" s="991">
        <f t="shared" si="322"/>
        <v>4</v>
      </c>
      <c r="Q3541" s="762"/>
      <c r="R3541" s="873">
        <v>82.5</v>
      </c>
      <c r="S3541" s="760">
        <f>N3541*R3541</f>
        <v>3300</v>
      </c>
      <c r="T3541" s="840"/>
      <c r="U3541" s="960"/>
      <c r="W3541" s="686"/>
    </row>
    <row r="3542" spans="1:23" ht="21" customHeight="1">
      <c r="A3542" s="686" t="s">
        <v>1239</v>
      </c>
      <c r="B3542" s="686" t="s">
        <v>799</v>
      </c>
      <c r="C3542" s="836"/>
      <c r="D3542" s="837" t="s">
        <v>799</v>
      </c>
      <c r="E3542" s="838" t="s">
        <v>799</v>
      </c>
      <c r="F3542" s="681" t="s">
        <v>338</v>
      </c>
      <c r="G3542" s="682"/>
      <c r="H3542" s="682"/>
      <c r="I3542" s="682"/>
      <c r="J3542" s="682"/>
      <c r="K3542" s="682"/>
      <c r="L3542" s="683"/>
      <c r="M3542" s="684"/>
      <c r="N3542" s="758">
        <v>40</v>
      </c>
      <c r="O3542" s="991">
        <v>36</v>
      </c>
      <c r="P3542" s="991">
        <f t="shared" si="322"/>
        <v>4</v>
      </c>
      <c r="Q3542" s="762"/>
      <c r="R3542" s="873">
        <v>28.7</v>
      </c>
      <c r="S3542" s="760">
        <f>N3542*R3542</f>
        <v>1148</v>
      </c>
      <c r="T3542" s="840"/>
      <c r="U3542" s="960"/>
      <c r="W3542" s="686"/>
    </row>
    <row r="3543" spans="1:23" ht="21" customHeight="1">
      <c r="A3543" s="686" t="s">
        <v>1238</v>
      </c>
      <c r="B3543" s="686" t="s">
        <v>800</v>
      </c>
      <c r="C3543" s="836"/>
      <c r="D3543" s="837" t="s">
        <v>800</v>
      </c>
      <c r="E3543" s="838" t="s">
        <v>800</v>
      </c>
      <c r="F3543" s="681" t="s">
        <v>338</v>
      </c>
      <c r="G3543" s="682"/>
      <c r="H3543" s="682"/>
      <c r="I3543" s="682"/>
      <c r="J3543" s="682"/>
      <c r="K3543" s="682"/>
      <c r="L3543" s="683"/>
      <c r="M3543" s="684"/>
      <c r="N3543" s="758">
        <v>40</v>
      </c>
      <c r="O3543" s="991">
        <v>36</v>
      </c>
      <c r="P3543" s="991">
        <f t="shared" si="322"/>
        <v>4</v>
      </c>
      <c r="Q3543" s="762"/>
      <c r="R3543" s="873">
        <v>9.1999999999999993</v>
      </c>
      <c r="S3543" s="760">
        <f>N3543*R3543</f>
        <v>368</v>
      </c>
      <c r="T3543" s="840"/>
      <c r="U3543" s="960"/>
      <c r="W3543" s="686"/>
    </row>
    <row r="3544" spans="1:23" ht="21" customHeight="1">
      <c r="A3544" s="686" t="s">
        <v>1237</v>
      </c>
      <c r="B3544" s="686" t="s">
        <v>801</v>
      </c>
      <c r="C3544" s="836"/>
      <c r="D3544" s="837" t="s">
        <v>801</v>
      </c>
      <c r="E3544" s="838" t="s">
        <v>801</v>
      </c>
      <c r="F3544" s="681" t="s">
        <v>338</v>
      </c>
      <c r="G3544" s="682"/>
      <c r="H3544" s="682"/>
      <c r="I3544" s="682"/>
      <c r="J3544" s="682"/>
      <c r="K3544" s="682"/>
      <c r="L3544" s="683"/>
      <c r="M3544" s="684"/>
      <c r="N3544" s="758">
        <v>80</v>
      </c>
      <c r="O3544" s="991">
        <v>72</v>
      </c>
      <c r="P3544" s="991">
        <f t="shared" si="322"/>
        <v>8</v>
      </c>
      <c r="Q3544" s="762"/>
      <c r="R3544" s="873">
        <v>13.5</v>
      </c>
      <c r="S3544" s="760">
        <f>N3544*R3544</f>
        <v>1080</v>
      </c>
      <c r="T3544" s="840"/>
      <c r="U3544" s="960"/>
      <c r="W3544" s="686"/>
    </row>
    <row r="3545" spans="1:23" ht="21" customHeight="1">
      <c r="A3545" s="686" t="s">
        <v>1363</v>
      </c>
      <c r="B3545" s="686" t="s">
        <v>1013</v>
      </c>
      <c r="C3545" s="836"/>
      <c r="D3545" s="837" t="s">
        <v>1013</v>
      </c>
      <c r="E3545" s="838" t="s">
        <v>814</v>
      </c>
      <c r="F3545" s="681" t="s">
        <v>1184</v>
      </c>
      <c r="G3545" s="682" t="s">
        <v>227</v>
      </c>
      <c r="H3545" s="682">
        <v>38</v>
      </c>
      <c r="I3545" s="682" t="s">
        <v>227</v>
      </c>
      <c r="J3545" s="682"/>
      <c r="K3545" s="682"/>
      <c r="L3545" s="683">
        <v>3467</v>
      </c>
      <c r="M3545" s="684"/>
      <c r="N3545" s="758">
        <v>38</v>
      </c>
      <c r="O3545" s="991">
        <v>34</v>
      </c>
      <c r="P3545" s="991">
        <f t="shared" si="322"/>
        <v>4</v>
      </c>
      <c r="Q3545" s="759">
        <f>L3545/1000*N3545*T3545</f>
        <v>235.82534000000001</v>
      </c>
      <c r="R3545" s="873">
        <v>1020</v>
      </c>
      <c r="S3545" s="760">
        <f>Q3545*R3545</f>
        <v>240541.8468</v>
      </c>
      <c r="T3545" s="839">
        <v>1.79</v>
      </c>
      <c r="U3545" s="960"/>
      <c r="W3545" s="686"/>
    </row>
    <row r="3546" spans="1:23" ht="21" customHeight="1">
      <c r="A3546" s="686" t="s">
        <v>1363</v>
      </c>
      <c r="B3546" s="686" t="s">
        <v>1014</v>
      </c>
      <c r="C3546" s="836"/>
      <c r="D3546" s="837" t="s">
        <v>1014</v>
      </c>
      <c r="E3546" s="838" t="s">
        <v>814</v>
      </c>
      <c r="F3546" s="681" t="s">
        <v>1184</v>
      </c>
      <c r="G3546" s="682" t="s">
        <v>227</v>
      </c>
      <c r="H3546" s="682">
        <v>38</v>
      </c>
      <c r="I3546" s="682" t="s">
        <v>227</v>
      </c>
      <c r="J3546" s="682"/>
      <c r="K3546" s="682"/>
      <c r="L3546" s="683">
        <v>215</v>
      </c>
      <c r="M3546" s="684"/>
      <c r="N3546" s="758">
        <v>38</v>
      </c>
      <c r="O3546" s="991">
        <v>34</v>
      </c>
      <c r="P3546" s="991">
        <f t="shared" si="322"/>
        <v>4</v>
      </c>
      <c r="Q3546" s="759">
        <f>L3546/1000*N3546*T3546</f>
        <v>14.6243</v>
      </c>
      <c r="R3546" s="873">
        <v>1020</v>
      </c>
      <c r="S3546" s="760">
        <f>Q3546*R3546</f>
        <v>14916.786</v>
      </c>
      <c r="T3546" s="839">
        <v>1.79</v>
      </c>
      <c r="U3546" s="960"/>
      <c r="W3546" s="686"/>
    </row>
    <row r="3547" spans="1:23" ht="21" customHeight="1">
      <c r="A3547" s="686" t="s">
        <v>1354</v>
      </c>
      <c r="B3547" s="686" t="s">
        <v>804</v>
      </c>
      <c r="C3547" s="836"/>
      <c r="D3547" s="837" t="s">
        <v>804</v>
      </c>
      <c r="E3547" s="838" t="s">
        <v>798</v>
      </c>
      <c r="F3547" s="681" t="s">
        <v>338</v>
      </c>
      <c r="G3547" s="682" t="s">
        <v>227</v>
      </c>
      <c r="H3547" s="682" t="s">
        <v>345</v>
      </c>
      <c r="I3547" s="682"/>
      <c r="J3547" s="682"/>
      <c r="K3547" s="682"/>
      <c r="L3547" s="683"/>
      <c r="M3547" s="684"/>
      <c r="N3547" s="758">
        <v>24</v>
      </c>
      <c r="O3547" s="991">
        <v>22</v>
      </c>
      <c r="P3547" s="991">
        <f t="shared" si="322"/>
        <v>2</v>
      </c>
      <c r="Q3547" s="762"/>
      <c r="R3547" s="873">
        <v>82.5</v>
      </c>
      <c r="S3547" s="760">
        <f>N3547*R3547</f>
        <v>1980</v>
      </c>
      <c r="T3547" s="840"/>
      <c r="U3547" s="960"/>
      <c r="W3547" s="686"/>
    </row>
    <row r="3548" spans="1:23" ht="21" customHeight="1">
      <c r="A3548" s="686" t="s">
        <v>1239</v>
      </c>
      <c r="B3548" s="686" t="s">
        <v>799</v>
      </c>
      <c r="C3548" s="836"/>
      <c r="D3548" s="837" t="s">
        <v>799</v>
      </c>
      <c r="E3548" s="838" t="s">
        <v>799</v>
      </c>
      <c r="F3548" s="681" t="s">
        <v>338</v>
      </c>
      <c r="G3548" s="682"/>
      <c r="H3548" s="682"/>
      <c r="I3548" s="682"/>
      <c r="J3548" s="682"/>
      <c r="K3548" s="682"/>
      <c r="L3548" s="683"/>
      <c r="M3548" s="684"/>
      <c r="N3548" s="758">
        <v>24</v>
      </c>
      <c r="O3548" s="991">
        <v>22</v>
      </c>
      <c r="P3548" s="991">
        <f t="shared" si="322"/>
        <v>2</v>
      </c>
      <c r="Q3548" s="762"/>
      <c r="R3548" s="873">
        <v>28.7</v>
      </c>
      <c r="S3548" s="760">
        <f>N3548*R3548</f>
        <v>688.8</v>
      </c>
      <c r="T3548" s="840"/>
      <c r="U3548" s="960"/>
      <c r="W3548" s="686"/>
    </row>
    <row r="3549" spans="1:23" ht="21" customHeight="1">
      <c r="A3549" s="686" t="s">
        <v>1238</v>
      </c>
      <c r="B3549" s="686" t="s">
        <v>800</v>
      </c>
      <c r="C3549" s="836"/>
      <c r="D3549" s="837" t="s">
        <v>800</v>
      </c>
      <c r="E3549" s="838" t="s">
        <v>800</v>
      </c>
      <c r="F3549" s="681" t="s">
        <v>338</v>
      </c>
      <c r="G3549" s="682"/>
      <c r="H3549" s="682"/>
      <c r="I3549" s="682"/>
      <c r="J3549" s="682"/>
      <c r="K3549" s="682"/>
      <c r="L3549" s="683"/>
      <c r="M3549" s="684"/>
      <c r="N3549" s="758">
        <v>24</v>
      </c>
      <c r="O3549" s="991">
        <v>22</v>
      </c>
      <c r="P3549" s="991">
        <f t="shared" si="322"/>
        <v>2</v>
      </c>
      <c r="Q3549" s="762"/>
      <c r="R3549" s="873">
        <v>9.1999999999999993</v>
      </c>
      <c r="S3549" s="760">
        <f>N3549*R3549</f>
        <v>220.79999999999998</v>
      </c>
      <c r="T3549" s="840"/>
      <c r="U3549" s="960"/>
      <c r="W3549" s="686"/>
    </row>
    <row r="3550" spans="1:23" ht="21" customHeight="1">
      <c r="A3550" s="686" t="s">
        <v>1237</v>
      </c>
      <c r="B3550" s="686" t="s">
        <v>801</v>
      </c>
      <c r="C3550" s="836"/>
      <c r="D3550" s="837" t="s">
        <v>801</v>
      </c>
      <c r="E3550" s="838" t="s">
        <v>801</v>
      </c>
      <c r="F3550" s="681" t="s">
        <v>338</v>
      </c>
      <c r="G3550" s="682"/>
      <c r="H3550" s="682"/>
      <c r="I3550" s="682"/>
      <c r="J3550" s="682"/>
      <c r="K3550" s="682"/>
      <c r="L3550" s="683"/>
      <c r="M3550" s="684"/>
      <c r="N3550" s="758">
        <v>48</v>
      </c>
      <c r="O3550" s="991">
        <v>44</v>
      </c>
      <c r="P3550" s="991">
        <f t="shared" si="322"/>
        <v>4</v>
      </c>
      <c r="Q3550" s="762"/>
      <c r="R3550" s="873">
        <v>13.5</v>
      </c>
      <c r="S3550" s="760">
        <f>N3550*R3550</f>
        <v>648</v>
      </c>
      <c r="T3550" s="840"/>
      <c r="U3550" s="960"/>
      <c r="W3550" s="686"/>
    </row>
    <row r="3551" spans="1:23" ht="21" customHeight="1">
      <c r="A3551" s="686" t="s">
        <v>1426</v>
      </c>
      <c r="B3551" s="686" t="s">
        <v>1015</v>
      </c>
      <c r="C3551" s="836"/>
      <c r="D3551" s="837" t="s">
        <v>1015</v>
      </c>
      <c r="E3551" s="838" t="s">
        <v>999</v>
      </c>
      <c r="F3551" s="681">
        <v>1.6</v>
      </c>
      <c r="G3551" s="682" t="s">
        <v>227</v>
      </c>
      <c r="H3551" s="682">
        <v>290</v>
      </c>
      <c r="I3551" s="682" t="s">
        <v>227</v>
      </c>
      <c r="J3551" s="682"/>
      <c r="K3551" s="682"/>
      <c r="L3551" s="683">
        <v>1364</v>
      </c>
      <c r="M3551" s="684"/>
      <c r="N3551" s="758">
        <v>20</v>
      </c>
      <c r="O3551" s="991">
        <v>18</v>
      </c>
      <c r="P3551" s="991">
        <f t="shared" si="322"/>
        <v>2</v>
      </c>
      <c r="Q3551" s="759">
        <f t="shared" ref="Q3551:Q3562" si="327">F3551*H3551*L3551*0.00000785*N3551</f>
        <v>99.364671999999985</v>
      </c>
      <c r="R3551" s="873">
        <v>1190</v>
      </c>
      <c r="S3551" s="760">
        <f t="shared" ref="S3551:S3562" si="328">Q3551*R3551</f>
        <v>118243.95967999999</v>
      </c>
      <c r="T3551" s="840"/>
      <c r="U3551" s="960"/>
      <c r="W3551" s="686"/>
    </row>
    <row r="3552" spans="1:23" ht="21" customHeight="1">
      <c r="A3552" s="686" t="s">
        <v>1426</v>
      </c>
      <c r="B3552" s="686" t="s">
        <v>1016</v>
      </c>
      <c r="C3552" s="836"/>
      <c r="D3552" s="837" t="s">
        <v>1016</v>
      </c>
      <c r="E3552" s="838" t="s">
        <v>999</v>
      </c>
      <c r="F3552" s="681">
        <v>1.6</v>
      </c>
      <c r="G3552" s="682" t="s">
        <v>227</v>
      </c>
      <c r="H3552" s="682">
        <v>308</v>
      </c>
      <c r="I3552" s="682" t="s">
        <v>227</v>
      </c>
      <c r="J3552" s="682"/>
      <c r="K3552" s="682"/>
      <c r="L3552" s="683">
        <v>1364</v>
      </c>
      <c r="M3552" s="684"/>
      <c r="N3552" s="758">
        <v>20</v>
      </c>
      <c r="O3552" s="991">
        <v>18</v>
      </c>
      <c r="P3552" s="991">
        <f t="shared" si="322"/>
        <v>2</v>
      </c>
      <c r="Q3552" s="759">
        <f t="shared" si="327"/>
        <v>105.5321344</v>
      </c>
      <c r="R3552" s="873">
        <v>1190</v>
      </c>
      <c r="S3552" s="760">
        <f t="shared" si="328"/>
        <v>125583.239936</v>
      </c>
      <c r="T3552" s="840"/>
      <c r="U3552" s="960"/>
      <c r="W3552" s="686"/>
    </row>
    <row r="3553" spans="1:23" ht="21" customHeight="1">
      <c r="A3553" s="686" t="s">
        <v>1426</v>
      </c>
      <c r="B3553" s="686" t="s">
        <v>1017</v>
      </c>
      <c r="C3553" s="836"/>
      <c r="D3553" s="837" t="s">
        <v>1017</v>
      </c>
      <c r="E3553" s="838" t="s">
        <v>999</v>
      </c>
      <c r="F3553" s="681">
        <v>1.6</v>
      </c>
      <c r="G3553" s="682" t="s">
        <v>227</v>
      </c>
      <c r="H3553" s="682">
        <v>328</v>
      </c>
      <c r="I3553" s="682" t="s">
        <v>227</v>
      </c>
      <c r="J3553" s="682"/>
      <c r="K3553" s="682"/>
      <c r="L3553" s="683">
        <v>1364</v>
      </c>
      <c r="M3553" s="684"/>
      <c r="N3553" s="758">
        <v>20</v>
      </c>
      <c r="O3553" s="991">
        <v>18</v>
      </c>
      <c r="P3553" s="991">
        <f t="shared" si="322"/>
        <v>2</v>
      </c>
      <c r="Q3553" s="759">
        <f t="shared" si="327"/>
        <v>112.38487040000001</v>
      </c>
      <c r="R3553" s="873">
        <v>1190</v>
      </c>
      <c r="S3553" s="760">
        <f t="shared" si="328"/>
        <v>133737.99577600003</v>
      </c>
      <c r="T3553" s="840"/>
      <c r="U3553" s="960"/>
      <c r="W3553" s="686"/>
    </row>
    <row r="3554" spans="1:23" ht="21" customHeight="1">
      <c r="A3554" s="686" t="s">
        <v>1426</v>
      </c>
      <c r="B3554" s="686" t="s">
        <v>1018</v>
      </c>
      <c r="C3554" s="836"/>
      <c r="D3554" s="837" t="s">
        <v>1018</v>
      </c>
      <c r="E3554" s="838" t="s">
        <v>999</v>
      </c>
      <c r="F3554" s="681">
        <v>1.6</v>
      </c>
      <c r="G3554" s="682" t="s">
        <v>227</v>
      </c>
      <c r="H3554" s="682">
        <v>350</v>
      </c>
      <c r="I3554" s="682" t="s">
        <v>227</v>
      </c>
      <c r="J3554" s="682"/>
      <c r="K3554" s="682"/>
      <c r="L3554" s="683">
        <v>1364</v>
      </c>
      <c r="M3554" s="684"/>
      <c r="N3554" s="758">
        <v>20</v>
      </c>
      <c r="O3554" s="991">
        <v>18</v>
      </c>
      <c r="P3554" s="991">
        <f t="shared" si="322"/>
        <v>2</v>
      </c>
      <c r="Q3554" s="759">
        <f t="shared" si="327"/>
        <v>119.92287999999999</v>
      </c>
      <c r="R3554" s="873">
        <v>1190</v>
      </c>
      <c r="S3554" s="760">
        <f t="shared" si="328"/>
        <v>142708.22719999999</v>
      </c>
      <c r="T3554" s="840"/>
      <c r="U3554" s="960"/>
      <c r="W3554" s="686"/>
    </row>
    <row r="3555" spans="1:23" ht="21" customHeight="1">
      <c r="A3555" s="686" t="s">
        <v>1426</v>
      </c>
      <c r="B3555" s="686" t="s">
        <v>1019</v>
      </c>
      <c r="C3555" s="836"/>
      <c r="D3555" s="837" t="s">
        <v>1019</v>
      </c>
      <c r="E3555" s="838" t="s">
        <v>999</v>
      </c>
      <c r="F3555" s="681">
        <v>1.6</v>
      </c>
      <c r="G3555" s="682" t="s">
        <v>227</v>
      </c>
      <c r="H3555" s="682">
        <v>375</v>
      </c>
      <c r="I3555" s="682" t="s">
        <v>227</v>
      </c>
      <c r="J3555" s="682"/>
      <c r="K3555" s="682"/>
      <c r="L3555" s="683">
        <v>1364</v>
      </c>
      <c r="M3555" s="684"/>
      <c r="N3555" s="758">
        <v>20</v>
      </c>
      <c r="O3555" s="991">
        <v>18</v>
      </c>
      <c r="P3555" s="991">
        <f t="shared" si="322"/>
        <v>2</v>
      </c>
      <c r="Q3555" s="759">
        <f t="shared" si="327"/>
        <v>128.4888</v>
      </c>
      <c r="R3555" s="873">
        <v>1190</v>
      </c>
      <c r="S3555" s="760">
        <f t="shared" si="328"/>
        <v>152901.67199999999</v>
      </c>
      <c r="T3555" s="840"/>
      <c r="U3555" s="960"/>
      <c r="W3555" s="686"/>
    </row>
    <row r="3556" spans="1:23" ht="21" customHeight="1">
      <c r="A3556" s="686" t="s">
        <v>1426</v>
      </c>
      <c r="B3556" s="686" t="s">
        <v>1020</v>
      </c>
      <c r="C3556" s="836"/>
      <c r="D3556" s="837" t="s">
        <v>1020</v>
      </c>
      <c r="E3556" s="838" t="s">
        <v>999</v>
      </c>
      <c r="F3556" s="681">
        <v>1.6</v>
      </c>
      <c r="G3556" s="682" t="s">
        <v>227</v>
      </c>
      <c r="H3556" s="682">
        <v>405</v>
      </c>
      <c r="I3556" s="682" t="s">
        <v>227</v>
      </c>
      <c r="J3556" s="682"/>
      <c r="K3556" s="682"/>
      <c r="L3556" s="683">
        <v>1364</v>
      </c>
      <c r="M3556" s="684"/>
      <c r="N3556" s="758">
        <v>20</v>
      </c>
      <c r="O3556" s="991">
        <v>18</v>
      </c>
      <c r="P3556" s="991">
        <f t="shared" si="322"/>
        <v>2</v>
      </c>
      <c r="Q3556" s="759">
        <f t="shared" si="327"/>
        <v>138.76790399999999</v>
      </c>
      <c r="R3556" s="873">
        <v>1190</v>
      </c>
      <c r="S3556" s="760">
        <f t="shared" si="328"/>
        <v>165133.80575999999</v>
      </c>
      <c r="T3556" s="840"/>
      <c r="U3556" s="960"/>
      <c r="W3556" s="686"/>
    </row>
    <row r="3557" spans="1:23" ht="21" customHeight="1">
      <c r="A3557" s="686" t="s">
        <v>1426</v>
      </c>
      <c r="B3557" s="686" t="s">
        <v>1021</v>
      </c>
      <c r="C3557" s="836"/>
      <c r="D3557" s="837" t="s">
        <v>1021</v>
      </c>
      <c r="E3557" s="838" t="s">
        <v>999</v>
      </c>
      <c r="F3557" s="681">
        <v>1.6</v>
      </c>
      <c r="G3557" s="682" t="s">
        <v>227</v>
      </c>
      <c r="H3557" s="682">
        <v>435</v>
      </c>
      <c r="I3557" s="682" t="s">
        <v>227</v>
      </c>
      <c r="J3557" s="682"/>
      <c r="K3557" s="682"/>
      <c r="L3557" s="683">
        <v>1364</v>
      </c>
      <c r="M3557" s="684"/>
      <c r="N3557" s="758">
        <v>20</v>
      </c>
      <c r="O3557" s="991">
        <v>18</v>
      </c>
      <c r="P3557" s="991">
        <f t="shared" si="322"/>
        <v>2</v>
      </c>
      <c r="Q3557" s="759">
        <f t="shared" si="327"/>
        <v>149.04700799999998</v>
      </c>
      <c r="R3557" s="873">
        <v>1190</v>
      </c>
      <c r="S3557" s="760">
        <f t="shared" si="328"/>
        <v>177365.93951999999</v>
      </c>
      <c r="T3557" s="840"/>
      <c r="U3557" s="960"/>
      <c r="W3557" s="686"/>
    </row>
    <row r="3558" spans="1:23" ht="21" customHeight="1">
      <c r="A3558" s="686" t="s">
        <v>1426</v>
      </c>
      <c r="B3558" s="686" t="s">
        <v>1022</v>
      </c>
      <c r="C3558" s="836"/>
      <c r="D3558" s="837" t="s">
        <v>1022</v>
      </c>
      <c r="E3558" s="838" t="s">
        <v>999</v>
      </c>
      <c r="F3558" s="681">
        <v>1.6</v>
      </c>
      <c r="G3558" s="682" t="s">
        <v>227</v>
      </c>
      <c r="H3558" s="682">
        <v>470</v>
      </c>
      <c r="I3558" s="682" t="s">
        <v>227</v>
      </c>
      <c r="J3558" s="682"/>
      <c r="K3558" s="682"/>
      <c r="L3558" s="683">
        <v>1364</v>
      </c>
      <c r="M3558" s="684"/>
      <c r="N3558" s="758">
        <v>20</v>
      </c>
      <c r="O3558" s="991">
        <v>18</v>
      </c>
      <c r="P3558" s="991">
        <f t="shared" si="322"/>
        <v>2</v>
      </c>
      <c r="Q3558" s="759">
        <f t="shared" si="327"/>
        <v>161.03929599999998</v>
      </c>
      <c r="R3558" s="873">
        <v>1190</v>
      </c>
      <c r="S3558" s="760">
        <f t="shared" si="328"/>
        <v>191636.76223999998</v>
      </c>
      <c r="T3558" s="840"/>
      <c r="U3558" s="960"/>
      <c r="W3558" s="686"/>
    </row>
    <row r="3559" spans="1:23" ht="21" customHeight="1">
      <c r="A3559" s="686" t="s">
        <v>1426</v>
      </c>
      <c r="B3559" s="686" t="s">
        <v>1023</v>
      </c>
      <c r="C3559" s="836"/>
      <c r="D3559" s="837" t="s">
        <v>1023</v>
      </c>
      <c r="E3559" s="838" t="s">
        <v>999</v>
      </c>
      <c r="F3559" s="681">
        <v>1.6</v>
      </c>
      <c r="G3559" s="682" t="s">
        <v>227</v>
      </c>
      <c r="H3559" s="682">
        <v>505</v>
      </c>
      <c r="I3559" s="682" t="s">
        <v>227</v>
      </c>
      <c r="J3559" s="682"/>
      <c r="K3559" s="682"/>
      <c r="L3559" s="683">
        <v>1364</v>
      </c>
      <c r="M3559" s="684"/>
      <c r="N3559" s="758">
        <v>20</v>
      </c>
      <c r="O3559" s="991">
        <v>18</v>
      </c>
      <c r="P3559" s="991">
        <f t="shared" si="322"/>
        <v>2</v>
      </c>
      <c r="Q3559" s="759">
        <f t="shared" si="327"/>
        <v>173.03158399999998</v>
      </c>
      <c r="R3559" s="873">
        <v>1190</v>
      </c>
      <c r="S3559" s="760">
        <f t="shared" si="328"/>
        <v>205907.58495999998</v>
      </c>
      <c r="T3559" s="840"/>
      <c r="U3559" s="960"/>
      <c r="W3559" s="686"/>
    </row>
    <row r="3560" spans="1:23" ht="21" customHeight="1">
      <c r="A3560" s="686" t="s">
        <v>1426</v>
      </c>
      <c r="B3560" s="686" t="s">
        <v>1024</v>
      </c>
      <c r="C3560" s="836"/>
      <c r="D3560" s="837" t="s">
        <v>1024</v>
      </c>
      <c r="E3560" s="838" t="s">
        <v>999</v>
      </c>
      <c r="F3560" s="681">
        <v>1.6</v>
      </c>
      <c r="G3560" s="682" t="s">
        <v>227</v>
      </c>
      <c r="H3560" s="682">
        <v>540</v>
      </c>
      <c r="I3560" s="682" t="s">
        <v>227</v>
      </c>
      <c r="J3560" s="682"/>
      <c r="K3560" s="682"/>
      <c r="L3560" s="683">
        <v>1364</v>
      </c>
      <c r="M3560" s="684"/>
      <c r="N3560" s="758">
        <v>20</v>
      </c>
      <c r="O3560" s="991">
        <v>18</v>
      </c>
      <c r="P3560" s="991">
        <f t="shared" ref="P3560:P3598" si="329">N3560-O3560</f>
        <v>2</v>
      </c>
      <c r="Q3560" s="759">
        <f t="shared" si="327"/>
        <v>185.02387199999998</v>
      </c>
      <c r="R3560" s="873">
        <v>1190</v>
      </c>
      <c r="S3560" s="760">
        <f t="shared" si="328"/>
        <v>220178.40767999997</v>
      </c>
      <c r="T3560" s="840"/>
      <c r="U3560" s="960"/>
      <c r="W3560" s="686"/>
    </row>
    <row r="3561" spans="1:23" ht="21" customHeight="1">
      <c r="A3561" s="686" t="s">
        <v>1426</v>
      </c>
      <c r="B3561" s="686" t="s">
        <v>1025</v>
      </c>
      <c r="C3561" s="836"/>
      <c r="D3561" s="837" t="s">
        <v>1025</v>
      </c>
      <c r="E3561" s="838" t="s">
        <v>999</v>
      </c>
      <c r="F3561" s="681">
        <v>1.6</v>
      </c>
      <c r="G3561" s="682" t="s">
        <v>227</v>
      </c>
      <c r="H3561" s="682">
        <v>560</v>
      </c>
      <c r="I3561" s="682" t="s">
        <v>227</v>
      </c>
      <c r="J3561" s="682"/>
      <c r="K3561" s="682"/>
      <c r="L3561" s="683">
        <v>1364</v>
      </c>
      <c r="M3561" s="684"/>
      <c r="N3561" s="758">
        <v>20</v>
      </c>
      <c r="O3561" s="991">
        <v>18</v>
      </c>
      <c r="P3561" s="991">
        <f t="shared" si="329"/>
        <v>2</v>
      </c>
      <c r="Q3561" s="759">
        <f t="shared" si="327"/>
        <v>191.876608</v>
      </c>
      <c r="R3561" s="873">
        <v>1190</v>
      </c>
      <c r="S3561" s="760">
        <f t="shared" si="328"/>
        <v>228333.16352</v>
      </c>
      <c r="T3561" s="840"/>
      <c r="U3561" s="960"/>
      <c r="W3561" s="686"/>
    </row>
    <row r="3562" spans="1:23" ht="21" customHeight="1">
      <c r="A3562" s="686" t="s">
        <v>1426</v>
      </c>
      <c r="B3562" s="686" t="s">
        <v>1026</v>
      </c>
      <c r="C3562" s="836"/>
      <c r="D3562" s="837" t="s">
        <v>1026</v>
      </c>
      <c r="E3562" s="838" t="s">
        <v>999</v>
      </c>
      <c r="F3562" s="681">
        <v>1.6</v>
      </c>
      <c r="G3562" s="682" t="s">
        <v>227</v>
      </c>
      <c r="H3562" s="682">
        <v>593</v>
      </c>
      <c r="I3562" s="682" t="s">
        <v>227</v>
      </c>
      <c r="J3562" s="682"/>
      <c r="K3562" s="682"/>
      <c r="L3562" s="683">
        <v>1364</v>
      </c>
      <c r="M3562" s="684"/>
      <c r="N3562" s="758">
        <v>20</v>
      </c>
      <c r="O3562" s="991">
        <v>18</v>
      </c>
      <c r="P3562" s="991">
        <f t="shared" si="329"/>
        <v>2</v>
      </c>
      <c r="Q3562" s="759">
        <f t="shared" si="327"/>
        <v>203.18362240000002</v>
      </c>
      <c r="R3562" s="873">
        <v>1190</v>
      </c>
      <c r="S3562" s="760">
        <f t="shared" si="328"/>
        <v>241788.51065600003</v>
      </c>
      <c r="T3562" s="840"/>
      <c r="U3562" s="960"/>
      <c r="W3562" s="686"/>
    </row>
    <row r="3563" spans="1:23" ht="21" customHeight="1">
      <c r="A3563" s="686" t="s">
        <v>1449</v>
      </c>
      <c r="B3563" s="686" t="s">
        <v>1027</v>
      </c>
      <c r="C3563" s="836"/>
      <c r="D3563" s="837" t="s">
        <v>1027</v>
      </c>
      <c r="E3563" s="838" t="s">
        <v>798</v>
      </c>
      <c r="F3563" s="681" t="s">
        <v>341</v>
      </c>
      <c r="G3563" s="682" t="s">
        <v>227</v>
      </c>
      <c r="H3563" s="682" t="s">
        <v>348</v>
      </c>
      <c r="I3563" s="682"/>
      <c r="J3563" s="682"/>
      <c r="K3563" s="682"/>
      <c r="L3563" s="683"/>
      <c r="M3563" s="684"/>
      <c r="N3563" s="758">
        <v>400</v>
      </c>
      <c r="O3563" s="991">
        <v>360</v>
      </c>
      <c r="P3563" s="991">
        <f t="shared" si="329"/>
        <v>40</v>
      </c>
      <c r="Q3563" s="762"/>
      <c r="R3563" s="873">
        <v>42.9</v>
      </c>
      <c r="S3563" s="760">
        <f>N3563*R3563</f>
        <v>17160</v>
      </c>
      <c r="T3563" s="840"/>
      <c r="U3563" s="960"/>
      <c r="W3563" s="686"/>
    </row>
    <row r="3564" spans="1:23" ht="21" customHeight="1">
      <c r="A3564" s="686" t="s">
        <v>1334</v>
      </c>
      <c r="B3564" s="686" t="s">
        <v>799</v>
      </c>
      <c r="C3564" s="836"/>
      <c r="D3564" s="837" t="s">
        <v>799</v>
      </c>
      <c r="E3564" s="838" t="s">
        <v>799</v>
      </c>
      <c r="F3564" s="681" t="s">
        <v>341</v>
      </c>
      <c r="G3564" s="682"/>
      <c r="H3564" s="682"/>
      <c r="I3564" s="682"/>
      <c r="J3564" s="682"/>
      <c r="K3564" s="682"/>
      <c r="L3564" s="683"/>
      <c r="M3564" s="684"/>
      <c r="N3564" s="758">
        <v>400</v>
      </c>
      <c r="O3564" s="991">
        <v>360</v>
      </c>
      <c r="P3564" s="991">
        <f t="shared" si="329"/>
        <v>40</v>
      </c>
      <c r="Q3564" s="762"/>
      <c r="R3564" s="873">
        <v>41.2</v>
      </c>
      <c r="S3564" s="760">
        <f>N3564*R3564</f>
        <v>16480</v>
      </c>
      <c r="T3564" s="840"/>
      <c r="U3564" s="960"/>
      <c r="W3564" s="686"/>
    </row>
    <row r="3565" spans="1:23" ht="21" customHeight="1">
      <c r="A3565" s="686" t="s">
        <v>1339</v>
      </c>
      <c r="B3565" s="686" t="s">
        <v>800</v>
      </c>
      <c r="C3565" s="836"/>
      <c r="D3565" s="837" t="s">
        <v>800</v>
      </c>
      <c r="E3565" s="838" t="s">
        <v>800</v>
      </c>
      <c r="F3565" s="681" t="s">
        <v>341</v>
      </c>
      <c r="G3565" s="682"/>
      <c r="H3565" s="682"/>
      <c r="I3565" s="682"/>
      <c r="J3565" s="682"/>
      <c r="K3565" s="682"/>
      <c r="L3565" s="683"/>
      <c r="M3565" s="684"/>
      <c r="N3565" s="758">
        <v>400</v>
      </c>
      <c r="O3565" s="991">
        <v>360</v>
      </c>
      <c r="P3565" s="991">
        <f t="shared" si="329"/>
        <v>40</v>
      </c>
      <c r="Q3565" s="762"/>
      <c r="R3565" s="873">
        <v>5.8</v>
      </c>
      <c r="S3565" s="760">
        <f>N3565*R3565</f>
        <v>2320</v>
      </c>
      <c r="T3565" s="840"/>
      <c r="U3565" s="960"/>
      <c r="W3565" s="686"/>
    </row>
    <row r="3566" spans="1:23" ht="21" customHeight="1">
      <c r="A3566" s="686" t="s">
        <v>1335</v>
      </c>
      <c r="B3566" s="686" t="s">
        <v>801</v>
      </c>
      <c r="C3566" s="836"/>
      <c r="D3566" s="837" t="s">
        <v>801</v>
      </c>
      <c r="E3566" s="838" t="s">
        <v>801</v>
      </c>
      <c r="F3566" s="681" t="s">
        <v>341</v>
      </c>
      <c r="G3566" s="682"/>
      <c r="H3566" s="682"/>
      <c r="I3566" s="682"/>
      <c r="J3566" s="682"/>
      <c r="K3566" s="682"/>
      <c r="L3566" s="683"/>
      <c r="M3566" s="684"/>
      <c r="N3566" s="758">
        <v>800</v>
      </c>
      <c r="O3566" s="991">
        <v>720</v>
      </c>
      <c r="P3566" s="991">
        <f t="shared" si="329"/>
        <v>80</v>
      </c>
      <c r="Q3566" s="762"/>
      <c r="R3566" s="873">
        <v>7.4</v>
      </c>
      <c r="S3566" s="760">
        <f>N3566*R3566</f>
        <v>5920</v>
      </c>
      <c r="T3566" s="840"/>
      <c r="U3566" s="960"/>
      <c r="W3566" s="686"/>
    </row>
    <row r="3567" spans="1:23" ht="21" customHeight="1">
      <c r="A3567" s="686" t="s">
        <v>1426</v>
      </c>
      <c r="B3567" s="686" t="s">
        <v>1028</v>
      </c>
      <c r="C3567" s="836"/>
      <c r="D3567" s="837" t="s">
        <v>1028</v>
      </c>
      <c r="E3567" s="838" t="s">
        <v>999</v>
      </c>
      <c r="F3567" s="681">
        <v>1</v>
      </c>
      <c r="G3567" s="682" t="s">
        <v>227</v>
      </c>
      <c r="H3567" s="682">
        <v>1208</v>
      </c>
      <c r="I3567" s="682"/>
      <c r="J3567" s="682"/>
      <c r="K3567" s="682"/>
      <c r="L3567" s="683">
        <v>1380</v>
      </c>
      <c r="M3567" s="684"/>
      <c r="N3567" s="758">
        <v>20</v>
      </c>
      <c r="O3567" s="991">
        <v>18</v>
      </c>
      <c r="P3567" s="991">
        <f t="shared" si="329"/>
        <v>2</v>
      </c>
      <c r="Q3567" s="759">
        <f>F3567*H3567*L3567*0.00000785*N3567</f>
        <v>261.72527999999994</v>
      </c>
      <c r="R3567" s="873">
        <v>1190</v>
      </c>
      <c r="S3567" s="760">
        <f>Q3567*R3567</f>
        <v>311453.08319999994</v>
      </c>
      <c r="T3567" s="840"/>
      <c r="U3567" s="960"/>
      <c r="W3567" s="686"/>
    </row>
    <row r="3568" spans="1:23" ht="21" customHeight="1">
      <c r="A3568" s="686" t="s">
        <v>1378</v>
      </c>
      <c r="C3568" s="836"/>
      <c r="D3568" s="837"/>
      <c r="E3568" s="838" t="s">
        <v>816</v>
      </c>
      <c r="F3568" s="681" t="s">
        <v>338</v>
      </c>
      <c r="G3568" s="682" t="s">
        <v>227</v>
      </c>
      <c r="H3568" s="682"/>
      <c r="I3568" s="682"/>
      <c r="J3568" s="682"/>
      <c r="K3568" s="682"/>
      <c r="L3568" s="683">
        <v>470</v>
      </c>
      <c r="M3568" s="684"/>
      <c r="N3568" s="758">
        <v>21</v>
      </c>
      <c r="O3568" s="991">
        <v>19</v>
      </c>
      <c r="P3568" s="991">
        <f t="shared" si="329"/>
        <v>2</v>
      </c>
      <c r="Q3568" s="764">
        <f>L3568/1000*N3568</f>
        <v>9.8699999999999992</v>
      </c>
      <c r="R3568" s="873">
        <v>1226</v>
      </c>
      <c r="S3568" s="760">
        <f>Q3568*R3568</f>
        <v>12100.619999999999</v>
      </c>
      <c r="T3568" s="840"/>
      <c r="U3568" s="960"/>
      <c r="W3568" s="686"/>
    </row>
    <row r="3569" spans="1:23" ht="21" customHeight="1">
      <c r="A3569" s="686" t="s">
        <v>1239</v>
      </c>
      <c r="B3569" s="686" t="s">
        <v>799</v>
      </c>
      <c r="C3569" s="836"/>
      <c r="D3569" s="837" t="s">
        <v>799</v>
      </c>
      <c r="E3569" s="838" t="s">
        <v>799</v>
      </c>
      <c r="F3569" s="681" t="s">
        <v>338</v>
      </c>
      <c r="G3569" s="682"/>
      <c r="H3569" s="682"/>
      <c r="I3569" s="682"/>
      <c r="J3569" s="682"/>
      <c r="K3569" s="682"/>
      <c r="L3569" s="683"/>
      <c r="M3569" s="684"/>
      <c r="N3569" s="758">
        <v>236</v>
      </c>
      <c r="O3569" s="991">
        <v>212</v>
      </c>
      <c r="P3569" s="991">
        <f t="shared" si="329"/>
        <v>24</v>
      </c>
      <c r="Q3569" s="762"/>
      <c r="R3569" s="873">
        <v>28.7</v>
      </c>
      <c r="S3569" s="760">
        <f t="shared" ref="S3569:S3574" si="330">N3569*R3569</f>
        <v>6773.2</v>
      </c>
      <c r="T3569" s="840"/>
      <c r="U3569" s="960"/>
      <c r="W3569" s="686"/>
    </row>
    <row r="3570" spans="1:23" ht="21" customHeight="1">
      <c r="A3570" s="686" t="s">
        <v>1238</v>
      </c>
      <c r="B3570" s="686" t="s">
        <v>800</v>
      </c>
      <c r="C3570" s="836"/>
      <c r="D3570" s="837" t="s">
        <v>800</v>
      </c>
      <c r="E3570" s="838" t="s">
        <v>800</v>
      </c>
      <c r="F3570" s="681" t="s">
        <v>338</v>
      </c>
      <c r="G3570" s="682"/>
      <c r="H3570" s="682"/>
      <c r="I3570" s="682"/>
      <c r="J3570" s="682"/>
      <c r="K3570" s="682"/>
      <c r="L3570" s="683"/>
      <c r="M3570" s="684"/>
      <c r="N3570" s="758">
        <v>118</v>
      </c>
      <c r="O3570" s="991">
        <v>106</v>
      </c>
      <c r="P3570" s="991">
        <f t="shared" si="329"/>
        <v>12</v>
      </c>
      <c r="Q3570" s="762"/>
      <c r="R3570" s="873">
        <v>9.1999999999999993</v>
      </c>
      <c r="S3570" s="760">
        <f t="shared" si="330"/>
        <v>1085.5999999999999</v>
      </c>
      <c r="T3570" s="840"/>
      <c r="U3570" s="960"/>
      <c r="W3570" s="686"/>
    </row>
    <row r="3571" spans="1:23" ht="21" customHeight="1">
      <c r="A3571" s="686" t="s">
        <v>1237</v>
      </c>
      <c r="B3571" s="686" t="s">
        <v>801</v>
      </c>
      <c r="C3571" s="836"/>
      <c r="D3571" s="837" t="s">
        <v>801</v>
      </c>
      <c r="E3571" s="838" t="s">
        <v>801</v>
      </c>
      <c r="F3571" s="681" t="s">
        <v>338</v>
      </c>
      <c r="G3571" s="682"/>
      <c r="H3571" s="682"/>
      <c r="I3571" s="682"/>
      <c r="J3571" s="682"/>
      <c r="K3571" s="682"/>
      <c r="L3571" s="683"/>
      <c r="M3571" s="684"/>
      <c r="N3571" s="758">
        <v>236</v>
      </c>
      <c r="O3571" s="991">
        <v>212</v>
      </c>
      <c r="P3571" s="991">
        <f t="shared" si="329"/>
        <v>24</v>
      </c>
      <c r="Q3571" s="762"/>
      <c r="R3571" s="873">
        <v>13.5</v>
      </c>
      <c r="S3571" s="760">
        <f t="shared" si="330"/>
        <v>3186</v>
      </c>
      <c r="T3571" s="840"/>
      <c r="U3571" s="960"/>
      <c r="W3571" s="686"/>
    </row>
    <row r="3572" spans="1:23" ht="21" customHeight="1">
      <c r="A3572" s="686" t="s">
        <v>1354</v>
      </c>
      <c r="B3572" s="686" t="s">
        <v>804</v>
      </c>
      <c r="C3572" s="836"/>
      <c r="D3572" s="837" t="s">
        <v>804</v>
      </c>
      <c r="E3572" s="838" t="s">
        <v>798</v>
      </c>
      <c r="F3572" s="681" t="s">
        <v>338</v>
      </c>
      <c r="G3572" s="682" t="s">
        <v>227</v>
      </c>
      <c r="H3572" s="682" t="s">
        <v>345</v>
      </c>
      <c r="I3572" s="682"/>
      <c r="J3572" s="682"/>
      <c r="K3572" s="682"/>
      <c r="L3572" s="683"/>
      <c r="M3572" s="684"/>
      <c r="N3572" s="758">
        <v>26</v>
      </c>
      <c r="O3572" s="991">
        <v>24</v>
      </c>
      <c r="P3572" s="991">
        <f t="shared" si="329"/>
        <v>2</v>
      </c>
      <c r="Q3572" s="762"/>
      <c r="R3572" s="873">
        <v>82.5</v>
      </c>
      <c r="S3572" s="760">
        <f t="shared" si="330"/>
        <v>2145</v>
      </c>
      <c r="T3572" s="840"/>
      <c r="U3572" s="960"/>
      <c r="W3572" s="686"/>
    </row>
    <row r="3573" spans="1:23" ht="21" customHeight="1">
      <c r="A3573" s="686" t="s">
        <v>1238</v>
      </c>
      <c r="B3573" s="686" t="s">
        <v>800</v>
      </c>
      <c r="C3573" s="836"/>
      <c r="D3573" s="837" t="s">
        <v>800</v>
      </c>
      <c r="E3573" s="838" t="s">
        <v>800</v>
      </c>
      <c r="F3573" s="681" t="s">
        <v>338</v>
      </c>
      <c r="G3573" s="682"/>
      <c r="H3573" s="682"/>
      <c r="I3573" s="682"/>
      <c r="J3573" s="682"/>
      <c r="K3573" s="682"/>
      <c r="L3573" s="683"/>
      <c r="M3573" s="684"/>
      <c r="N3573" s="758">
        <v>26</v>
      </c>
      <c r="O3573" s="991">
        <v>24</v>
      </c>
      <c r="P3573" s="991">
        <f t="shared" si="329"/>
        <v>2</v>
      </c>
      <c r="Q3573" s="762"/>
      <c r="R3573" s="873">
        <v>9.1999999999999993</v>
      </c>
      <c r="S3573" s="760">
        <f t="shared" si="330"/>
        <v>239.2</v>
      </c>
      <c r="T3573" s="840"/>
      <c r="U3573" s="960"/>
      <c r="W3573" s="686"/>
    </row>
    <row r="3574" spans="1:23" ht="21" customHeight="1">
      <c r="A3574" s="686" t="s">
        <v>1237</v>
      </c>
      <c r="B3574" s="686" t="s">
        <v>801</v>
      </c>
      <c r="C3574" s="836"/>
      <c r="D3574" s="837" t="s">
        <v>801</v>
      </c>
      <c r="E3574" s="838" t="s">
        <v>801</v>
      </c>
      <c r="F3574" s="681" t="s">
        <v>338</v>
      </c>
      <c r="G3574" s="682"/>
      <c r="H3574" s="682"/>
      <c r="I3574" s="682"/>
      <c r="J3574" s="682"/>
      <c r="K3574" s="682"/>
      <c r="L3574" s="683"/>
      <c r="M3574" s="684"/>
      <c r="N3574" s="758">
        <v>26</v>
      </c>
      <c r="O3574" s="991">
        <v>24</v>
      </c>
      <c r="P3574" s="991">
        <f t="shared" si="329"/>
        <v>2</v>
      </c>
      <c r="Q3574" s="762"/>
      <c r="R3574" s="873">
        <v>13.5</v>
      </c>
      <c r="S3574" s="760">
        <f t="shared" si="330"/>
        <v>351</v>
      </c>
      <c r="T3574" s="840"/>
      <c r="U3574" s="960"/>
      <c r="W3574" s="686"/>
    </row>
    <row r="3575" spans="1:23" ht="21" customHeight="1">
      <c r="A3575" s="686" t="s">
        <v>1426</v>
      </c>
      <c r="B3575" s="686" t="s">
        <v>1029</v>
      </c>
      <c r="C3575" s="836"/>
      <c r="D3575" s="837" t="s">
        <v>1029</v>
      </c>
      <c r="E3575" s="838" t="s">
        <v>999</v>
      </c>
      <c r="F3575" s="681">
        <v>1</v>
      </c>
      <c r="G3575" s="682" t="s">
        <v>227</v>
      </c>
      <c r="H3575" s="682">
        <v>1380</v>
      </c>
      <c r="I3575" s="682" t="s">
        <v>227</v>
      </c>
      <c r="J3575" s="682"/>
      <c r="K3575" s="682"/>
      <c r="L3575" s="683">
        <v>293</v>
      </c>
      <c r="M3575" s="684"/>
      <c r="N3575" s="758">
        <v>80</v>
      </c>
      <c r="O3575" s="991">
        <v>72</v>
      </c>
      <c r="P3575" s="991">
        <f t="shared" si="329"/>
        <v>8</v>
      </c>
      <c r="Q3575" s="759">
        <f>F3575*H3575*L3575*0.00000785*N3575</f>
        <v>253.92551999999998</v>
      </c>
      <c r="R3575" s="873">
        <v>1190</v>
      </c>
      <c r="S3575" s="760">
        <f>Q3575*R3575</f>
        <v>302171.3688</v>
      </c>
      <c r="T3575" s="840"/>
      <c r="U3575" s="960"/>
      <c r="W3575" s="686"/>
    </row>
    <row r="3576" spans="1:23" ht="21" customHeight="1">
      <c r="A3576" s="686" t="s">
        <v>1354</v>
      </c>
      <c r="B3576" s="686" t="s">
        <v>804</v>
      </c>
      <c r="C3576" s="836"/>
      <c r="D3576" s="837" t="s">
        <v>804</v>
      </c>
      <c r="E3576" s="838" t="s">
        <v>798</v>
      </c>
      <c r="F3576" s="681" t="s">
        <v>338</v>
      </c>
      <c r="G3576" s="682" t="s">
        <v>227</v>
      </c>
      <c r="H3576" s="682" t="s">
        <v>345</v>
      </c>
      <c r="I3576" s="682"/>
      <c r="J3576" s="682"/>
      <c r="K3576" s="682"/>
      <c r="L3576" s="683"/>
      <c r="M3576" s="684"/>
      <c r="N3576" s="758">
        <v>40</v>
      </c>
      <c r="O3576" s="991">
        <v>38</v>
      </c>
      <c r="P3576" s="991">
        <f t="shared" si="329"/>
        <v>2</v>
      </c>
      <c r="Q3576" s="762"/>
      <c r="R3576" s="873">
        <v>82.5</v>
      </c>
      <c r="S3576" s="760">
        <f t="shared" ref="S3576:S3583" si="331">N3576*R3576</f>
        <v>3300</v>
      </c>
      <c r="T3576" s="840"/>
      <c r="U3576" s="960"/>
      <c r="W3576" s="686"/>
    </row>
    <row r="3577" spans="1:23" ht="21" customHeight="1">
      <c r="A3577" s="686" t="s">
        <v>1239</v>
      </c>
      <c r="B3577" s="686" t="s">
        <v>799</v>
      </c>
      <c r="C3577" s="836"/>
      <c r="D3577" s="837" t="s">
        <v>799</v>
      </c>
      <c r="E3577" s="838" t="s">
        <v>799</v>
      </c>
      <c r="F3577" s="681" t="s">
        <v>338</v>
      </c>
      <c r="G3577" s="682"/>
      <c r="H3577" s="682"/>
      <c r="I3577" s="682"/>
      <c r="J3577" s="682"/>
      <c r="K3577" s="682"/>
      <c r="L3577" s="683"/>
      <c r="M3577" s="684"/>
      <c r="N3577" s="758">
        <v>40</v>
      </c>
      <c r="O3577" s="991">
        <v>38</v>
      </c>
      <c r="P3577" s="991">
        <f t="shared" si="329"/>
        <v>2</v>
      </c>
      <c r="Q3577" s="762"/>
      <c r="R3577" s="873">
        <v>28.7</v>
      </c>
      <c r="S3577" s="760">
        <f t="shared" si="331"/>
        <v>1148</v>
      </c>
      <c r="T3577" s="840"/>
      <c r="U3577" s="960"/>
      <c r="W3577" s="686"/>
    </row>
    <row r="3578" spans="1:23" ht="21" customHeight="1">
      <c r="A3578" s="686" t="s">
        <v>1238</v>
      </c>
      <c r="B3578" s="686" t="s">
        <v>800</v>
      </c>
      <c r="C3578" s="836"/>
      <c r="D3578" s="837" t="s">
        <v>800</v>
      </c>
      <c r="E3578" s="838" t="s">
        <v>800</v>
      </c>
      <c r="F3578" s="681" t="s">
        <v>338</v>
      </c>
      <c r="G3578" s="682"/>
      <c r="H3578" s="682"/>
      <c r="I3578" s="682"/>
      <c r="J3578" s="682"/>
      <c r="K3578" s="682"/>
      <c r="L3578" s="683"/>
      <c r="M3578" s="684"/>
      <c r="N3578" s="758">
        <v>40</v>
      </c>
      <c r="O3578" s="991">
        <v>38</v>
      </c>
      <c r="P3578" s="991">
        <f t="shared" si="329"/>
        <v>2</v>
      </c>
      <c r="Q3578" s="762"/>
      <c r="R3578" s="873">
        <v>9.1999999999999993</v>
      </c>
      <c r="S3578" s="760">
        <f t="shared" si="331"/>
        <v>368</v>
      </c>
      <c r="T3578" s="840"/>
      <c r="U3578" s="960"/>
      <c r="W3578" s="686"/>
    </row>
    <row r="3579" spans="1:23" ht="21" customHeight="1">
      <c r="A3579" s="686" t="s">
        <v>1237</v>
      </c>
      <c r="B3579" s="686" t="s">
        <v>801</v>
      </c>
      <c r="C3579" s="836"/>
      <c r="D3579" s="837" t="s">
        <v>801</v>
      </c>
      <c r="E3579" s="838" t="s">
        <v>801</v>
      </c>
      <c r="F3579" s="681" t="s">
        <v>338</v>
      </c>
      <c r="G3579" s="682"/>
      <c r="H3579" s="682"/>
      <c r="I3579" s="682"/>
      <c r="J3579" s="682"/>
      <c r="K3579" s="682"/>
      <c r="L3579" s="683"/>
      <c r="M3579" s="684"/>
      <c r="N3579" s="758">
        <v>160</v>
      </c>
      <c r="O3579" s="991">
        <v>152</v>
      </c>
      <c r="P3579" s="991">
        <f t="shared" si="329"/>
        <v>8</v>
      </c>
      <c r="Q3579" s="762"/>
      <c r="R3579" s="873">
        <v>13.5</v>
      </c>
      <c r="S3579" s="760">
        <f t="shared" si="331"/>
        <v>2160</v>
      </c>
      <c r="T3579" s="840"/>
      <c r="U3579" s="960"/>
      <c r="W3579" s="686"/>
    </row>
    <row r="3580" spans="1:23" ht="21" customHeight="1">
      <c r="B3580" s="686" t="s">
        <v>1190</v>
      </c>
      <c r="C3580" s="836" t="s">
        <v>2496</v>
      </c>
      <c r="D3580" s="837" t="s">
        <v>1190</v>
      </c>
      <c r="E3580" s="838" t="s">
        <v>1190</v>
      </c>
      <c r="F3580" s="681">
        <v>50</v>
      </c>
      <c r="G3580" s="682" t="s">
        <v>227</v>
      </c>
      <c r="H3580" s="682">
        <v>1000</v>
      </c>
      <c r="I3580" s="682" t="s">
        <v>227</v>
      </c>
      <c r="J3580" s="682"/>
      <c r="K3580" s="682"/>
      <c r="L3580" s="683">
        <v>1230</v>
      </c>
      <c r="M3580" s="684"/>
      <c r="N3580" s="758">
        <v>60</v>
      </c>
      <c r="O3580" s="991">
        <v>54</v>
      </c>
      <c r="P3580" s="991">
        <f t="shared" si="329"/>
        <v>6</v>
      </c>
      <c r="Q3580" s="759"/>
      <c r="R3580" s="873">
        <v>7054</v>
      </c>
      <c r="S3580" s="760">
        <f t="shared" si="331"/>
        <v>423240</v>
      </c>
      <c r="T3580" s="840"/>
      <c r="U3580" s="960"/>
      <c r="W3580" s="686"/>
    </row>
    <row r="3581" spans="1:23" ht="21" customHeight="1">
      <c r="B3581" s="686" t="s">
        <v>1190</v>
      </c>
      <c r="C3581" s="836"/>
      <c r="D3581" s="837" t="s">
        <v>1190</v>
      </c>
      <c r="E3581" s="838" t="s">
        <v>1190</v>
      </c>
      <c r="F3581" s="681">
        <v>50</v>
      </c>
      <c r="G3581" s="682" t="s">
        <v>227</v>
      </c>
      <c r="H3581" s="682">
        <v>500</v>
      </c>
      <c r="I3581" s="682" t="s">
        <v>227</v>
      </c>
      <c r="J3581" s="682"/>
      <c r="K3581" s="682"/>
      <c r="L3581" s="683">
        <v>1230</v>
      </c>
      <c r="M3581" s="684"/>
      <c r="N3581" s="758">
        <v>20</v>
      </c>
      <c r="O3581" s="991">
        <v>18</v>
      </c>
      <c r="P3581" s="991">
        <f t="shared" si="329"/>
        <v>2</v>
      </c>
      <c r="Q3581" s="759"/>
      <c r="R3581" s="873">
        <v>7054</v>
      </c>
      <c r="S3581" s="760">
        <f t="shared" si="331"/>
        <v>141080</v>
      </c>
      <c r="T3581" s="840"/>
      <c r="U3581" s="960"/>
      <c r="W3581" s="686"/>
    </row>
    <row r="3582" spans="1:23" ht="21" customHeight="1">
      <c r="B3582" s="686" t="s">
        <v>1191</v>
      </c>
      <c r="C3582" s="836"/>
      <c r="D3582" s="837" t="s">
        <v>1191</v>
      </c>
      <c r="E3582" s="838" t="s">
        <v>1192</v>
      </c>
      <c r="F3582" s="681">
        <v>0.6</v>
      </c>
      <c r="G3582" s="682" t="s">
        <v>227</v>
      </c>
      <c r="H3582" s="682"/>
      <c r="I3582" s="682" t="s">
        <v>227</v>
      </c>
      <c r="J3582" s="682"/>
      <c r="K3582" s="682"/>
      <c r="L3582" s="683">
        <v>1230</v>
      </c>
      <c r="M3582" s="684"/>
      <c r="N3582" s="758">
        <v>40</v>
      </c>
      <c r="O3582" s="991">
        <v>36</v>
      </c>
      <c r="P3582" s="991">
        <f t="shared" si="329"/>
        <v>4</v>
      </c>
      <c r="Q3582" s="762"/>
      <c r="R3582" s="873">
        <v>3750</v>
      </c>
      <c r="S3582" s="760">
        <f t="shared" si="331"/>
        <v>150000</v>
      </c>
      <c r="T3582" s="840"/>
      <c r="U3582" s="960"/>
      <c r="W3582" s="686"/>
    </row>
    <row r="3583" spans="1:23" ht="21" customHeight="1">
      <c r="B3583" s="686" t="s">
        <v>1193</v>
      </c>
      <c r="C3583" s="836"/>
      <c r="D3583" s="837" t="s">
        <v>1193</v>
      </c>
      <c r="E3583" s="838" t="s">
        <v>1193</v>
      </c>
      <c r="F3583" s="681" t="s">
        <v>1189</v>
      </c>
      <c r="G3583" s="682"/>
      <c r="H3583" s="682"/>
      <c r="I3583" s="682"/>
      <c r="J3583" s="682"/>
      <c r="K3583" s="682"/>
      <c r="L3583" s="683"/>
      <c r="M3583" s="684"/>
      <c r="N3583" s="758">
        <v>2</v>
      </c>
      <c r="O3583" s="991">
        <v>2</v>
      </c>
      <c r="P3583" s="991">
        <f t="shared" si="329"/>
        <v>0</v>
      </c>
      <c r="Q3583" s="762"/>
      <c r="R3583" s="873">
        <v>122494</v>
      </c>
      <c r="S3583" s="760">
        <f t="shared" si="331"/>
        <v>244988</v>
      </c>
      <c r="T3583" s="840"/>
      <c r="U3583" s="960"/>
      <c r="W3583" s="686"/>
    </row>
    <row r="3584" spans="1:23" ht="21" customHeight="1">
      <c r="A3584" s="686" t="s">
        <v>1349</v>
      </c>
      <c r="B3584" s="686" t="s">
        <v>1009</v>
      </c>
      <c r="C3584" s="836"/>
      <c r="D3584" s="837" t="s">
        <v>1009</v>
      </c>
      <c r="E3584" s="838" t="s">
        <v>796</v>
      </c>
      <c r="F3584" s="681">
        <v>3.2</v>
      </c>
      <c r="G3584" s="682" t="s">
        <v>227</v>
      </c>
      <c r="H3584" s="682">
        <v>180</v>
      </c>
      <c r="I3584" s="682"/>
      <c r="J3584" s="682"/>
      <c r="K3584" s="682"/>
      <c r="L3584" s="683">
        <v>3280</v>
      </c>
      <c r="M3584" s="684"/>
      <c r="N3584" s="758">
        <v>21</v>
      </c>
      <c r="O3584" s="991">
        <v>19</v>
      </c>
      <c r="P3584" s="991">
        <f t="shared" si="329"/>
        <v>2</v>
      </c>
      <c r="Q3584" s="759">
        <f>F3584*H3584*L3584*0.00000785*N3584</f>
        <v>311.44780800000001</v>
      </c>
      <c r="R3584" s="873">
        <v>939</v>
      </c>
      <c r="S3584" s="760">
        <f>Q3584*R3584</f>
        <v>292449.49171199999</v>
      </c>
      <c r="T3584" s="840"/>
      <c r="U3584" s="960"/>
      <c r="W3584" s="686"/>
    </row>
    <row r="3585" spans="1:23" ht="21" customHeight="1">
      <c r="A3585" s="686" t="s">
        <v>1456</v>
      </c>
      <c r="B3585" s="686" t="s">
        <v>804</v>
      </c>
      <c r="C3585" s="836"/>
      <c r="D3585" s="837" t="s">
        <v>804</v>
      </c>
      <c r="E3585" s="838" t="s">
        <v>798</v>
      </c>
      <c r="F3585" s="681" t="s">
        <v>338</v>
      </c>
      <c r="G3585" s="682" t="s">
        <v>227</v>
      </c>
      <c r="H3585" s="682" t="s">
        <v>361</v>
      </c>
      <c r="I3585" s="682"/>
      <c r="J3585" s="682"/>
      <c r="K3585" s="682"/>
      <c r="L3585" s="683"/>
      <c r="M3585" s="684"/>
      <c r="N3585" s="758">
        <v>140</v>
      </c>
      <c r="O3585" s="991">
        <v>126</v>
      </c>
      <c r="P3585" s="991">
        <f t="shared" si="329"/>
        <v>14</v>
      </c>
      <c r="Q3585" s="762"/>
      <c r="R3585" s="873">
        <v>110</v>
      </c>
      <c r="S3585" s="760">
        <f>N3585*R3585</f>
        <v>15400</v>
      </c>
      <c r="T3585" s="840"/>
      <c r="U3585" s="960"/>
      <c r="W3585" s="686"/>
    </row>
    <row r="3586" spans="1:23" ht="21" customHeight="1">
      <c r="A3586" s="686" t="s">
        <v>1238</v>
      </c>
      <c r="B3586" s="686" t="s">
        <v>800</v>
      </c>
      <c r="C3586" s="836"/>
      <c r="D3586" s="837" t="s">
        <v>800</v>
      </c>
      <c r="E3586" s="838" t="s">
        <v>800</v>
      </c>
      <c r="F3586" s="681" t="s">
        <v>338</v>
      </c>
      <c r="G3586" s="682"/>
      <c r="H3586" s="682"/>
      <c r="I3586" s="682"/>
      <c r="J3586" s="682"/>
      <c r="K3586" s="682"/>
      <c r="L3586" s="683"/>
      <c r="M3586" s="684"/>
      <c r="N3586" s="758">
        <v>140</v>
      </c>
      <c r="O3586" s="991">
        <v>126</v>
      </c>
      <c r="P3586" s="991">
        <f t="shared" si="329"/>
        <v>14</v>
      </c>
      <c r="Q3586" s="762"/>
      <c r="R3586" s="873">
        <v>9.1999999999999993</v>
      </c>
      <c r="S3586" s="760">
        <f>N3586*R3586</f>
        <v>1288</v>
      </c>
      <c r="T3586" s="840"/>
      <c r="U3586" s="960"/>
    </row>
    <row r="3587" spans="1:23" ht="21" customHeight="1">
      <c r="A3587" s="686" t="s">
        <v>1237</v>
      </c>
      <c r="B3587" s="686" t="s">
        <v>801</v>
      </c>
      <c r="C3587" s="836"/>
      <c r="D3587" s="837" t="s">
        <v>801</v>
      </c>
      <c r="E3587" s="838" t="s">
        <v>801</v>
      </c>
      <c r="F3587" s="681" t="s">
        <v>338</v>
      </c>
      <c r="G3587" s="682"/>
      <c r="H3587" s="682"/>
      <c r="I3587" s="682"/>
      <c r="J3587" s="682"/>
      <c r="K3587" s="682"/>
      <c r="L3587" s="683"/>
      <c r="M3587" s="684"/>
      <c r="N3587" s="758">
        <v>140</v>
      </c>
      <c r="O3587" s="991">
        <v>126</v>
      </c>
      <c r="P3587" s="991">
        <f t="shared" si="329"/>
        <v>14</v>
      </c>
      <c r="Q3587" s="762"/>
      <c r="R3587" s="873">
        <v>13.5</v>
      </c>
      <c r="S3587" s="760">
        <f>N3587*R3587</f>
        <v>1890</v>
      </c>
      <c r="T3587" s="840"/>
      <c r="U3587" s="960"/>
    </row>
    <row r="3588" spans="1:23" ht="21" customHeight="1">
      <c r="A3588" s="686" t="s">
        <v>1329</v>
      </c>
      <c r="B3588" s="686" t="s">
        <v>1031</v>
      </c>
      <c r="C3588" s="836" t="s">
        <v>1031</v>
      </c>
      <c r="D3588" s="837" t="s">
        <v>1031</v>
      </c>
      <c r="E3588" s="838" t="s">
        <v>770</v>
      </c>
      <c r="F3588" s="681" t="s">
        <v>375</v>
      </c>
      <c r="G3588" s="682" t="s">
        <v>227</v>
      </c>
      <c r="H3588" s="682">
        <v>30</v>
      </c>
      <c r="I3588" s="682" t="s">
        <v>227</v>
      </c>
      <c r="J3588" s="682">
        <v>30</v>
      </c>
      <c r="K3588" s="682" t="s">
        <v>227</v>
      </c>
      <c r="L3588" s="683">
        <v>420</v>
      </c>
      <c r="M3588" s="684"/>
      <c r="N3588" s="758">
        <v>160</v>
      </c>
      <c r="O3588" s="991">
        <v>36</v>
      </c>
      <c r="P3588" s="991">
        <f t="shared" si="329"/>
        <v>124</v>
      </c>
      <c r="Q3588" s="759">
        <f>L3588/1000*N3588*T3588</f>
        <v>91.39200000000001</v>
      </c>
      <c r="R3588" s="873">
        <v>1040</v>
      </c>
      <c r="S3588" s="760">
        <f>Q3588*R3588</f>
        <v>95047.680000000008</v>
      </c>
      <c r="T3588" s="839">
        <v>1.36</v>
      </c>
      <c r="U3588" s="960"/>
    </row>
    <row r="3589" spans="1:23" ht="21" customHeight="1">
      <c r="A3589" s="686" t="s">
        <v>1329</v>
      </c>
      <c r="C3589" s="836"/>
      <c r="D3589" s="837"/>
      <c r="E3589" s="838" t="s">
        <v>770</v>
      </c>
      <c r="F3589" s="681" t="s">
        <v>375</v>
      </c>
      <c r="G3589" s="682" t="s">
        <v>227</v>
      </c>
      <c r="H3589" s="682">
        <v>30</v>
      </c>
      <c r="I3589" s="682" t="s">
        <v>227</v>
      </c>
      <c r="J3589" s="682">
        <v>30</v>
      </c>
      <c r="K3589" s="682" t="s">
        <v>227</v>
      </c>
      <c r="L3589" s="683">
        <v>2700</v>
      </c>
      <c r="M3589" s="684"/>
      <c r="N3589" s="758">
        <v>40</v>
      </c>
      <c r="O3589" s="991">
        <v>18</v>
      </c>
      <c r="P3589" s="991">
        <f t="shared" si="329"/>
        <v>22</v>
      </c>
      <c r="Q3589" s="759">
        <f>L3589/1000*N3589*T3589</f>
        <v>146.88000000000002</v>
      </c>
      <c r="R3589" s="873">
        <v>1040</v>
      </c>
      <c r="S3589" s="760">
        <f>Q3589*R3589</f>
        <v>152755.20000000001</v>
      </c>
      <c r="T3589" s="839">
        <v>1.36</v>
      </c>
      <c r="U3589" s="960"/>
    </row>
    <row r="3590" spans="1:23" ht="21" customHeight="1">
      <c r="A3590" s="686" t="s">
        <v>1431</v>
      </c>
      <c r="B3590" s="686" t="s">
        <v>843</v>
      </c>
      <c r="C3590" s="836"/>
      <c r="D3590" s="837" t="s">
        <v>843</v>
      </c>
      <c r="E3590" s="838" t="s">
        <v>843</v>
      </c>
      <c r="F3590" s="681" t="s">
        <v>2310</v>
      </c>
      <c r="G3590" s="682" t="s">
        <v>227</v>
      </c>
      <c r="H3590" s="682">
        <v>2700</v>
      </c>
      <c r="I3590" s="682" t="s">
        <v>227</v>
      </c>
      <c r="J3590" s="682"/>
      <c r="K3590" s="682"/>
      <c r="L3590" s="683">
        <v>400</v>
      </c>
      <c r="M3590" s="684"/>
      <c r="N3590" s="758">
        <v>20</v>
      </c>
      <c r="O3590" s="991">
        <v>9</v>
      </c>
      <c r="P3590" s="991">
        <f t="shared" si="329"/>
        <v>11</v>
      </c>
      <c r="Q3590" s="759">
        <f>(H3590/1000)*(L3590/1000)*T3590*N3590</f>
        <v>88.56</v>
      </c>
      <c r="R3590" s="873">
        <v>28230</v>
      </c>
      <c r="S3590" s="760">
        <f>Q3590*R3590</f>
        <v>2500048.8000000003</v>
      </c>
      <c r="T3590" s="799">
        <v>4.0999999999999996</v>
      </c>
      <c r="U3590" s="960"/>
    </row>
    <row r="3591" spans="1:23" ht="21" customHeight="1">
      <c r="A3591" s="686" t="s">
        <v>1354</v>
      </c>
      <c r="B3591" s="686" t="s">
        <v>804</v>
      </c>
      <c r="C3591" s="836" t="s">
        <v>1032</v>
      </c>
      <c r="D3591" s="837" t="s">
        <v>804</v>
      </c>
      <c r="E3591" s="838" t="s">
        <v>798</v>
      </c>
      <c r="F3591" s="681" t="s">
        <v>338</v>
      </c>
      <c r="G3591" s="682" t="s">
        <v>227</v>
      </c>
      <c r="H3591" s="682" t="s">
        <v>345</v>
      </c>
      <c r="I3591" s="682"/>
      <c r="J3591" s="682"/>
      <c r="K3591" s="682"/>
      <c r="L3591" s="683"/>
      <c r="M3591" s="684"/>
      <c r="N3591" s="758">
        <v>4</v>
      </c>
      <c r="O3591" s="991">
        <v>4</v>
      </c>
      <c r="P3591" s="991">
        <f t="shared" si="329"/>
        <v>0</v>
      </c>
      <c r="Q3591" s="762"/>
      <c r="R3591" s="873">
        <v>82.5</v>
      </c>
      <c r="S3591" s="760">
        <f t="shared" ref="S3591:S3598" si="332">N3591*R3591</f>
        <v>330</v>
      </c>
      <c r="T3591" s="840"/>
      <c r="U3591" s="960"/>
    </row>
    <row r="3592" spans="1:23" ht="21" customHeight="1">
      <c r="A3592" s="686" t="s">
        <v>1239</v>
      </c>
      <c r="B3592" s="686" t="s">
        <v>799</v>
      </c>
      <c r="C3592" s="836"/>
      <c r="D3592" s="837" t="s">
        <v>799</v>
      </c>
      <c r="E3592" s="838" t="s">
        <v>799</v>
      </c>
      <c r="F3592" s="681" t="s">
        <v>338</v>
      </c>
      <c r="G3592" s="682"/>
      <c r="H3592" s="682"/>
      <c r="I3592" s="682"/>
      <c r="J3592" s="682"/>
      <c r="K3592" s="682"/>
      <c r="L3592" s="683"/>
      <c r="M3592" s="684"/>
      <c r="N3592" s="758">
        <v>4</v>
      </c>
      <c r="O3592" s="991">
        <v>4</v>
      </c>
      <c r="P3592" s="991">
        <f t="shared" si="329"/>
        <v>0</v>
      </c>
      <c r="Q3592" s="762"/>
      <c r="R3592" s="873">
        <v>28.7</v>
      </c>
      <c r="S3592" s="760">
        <f t="shared" si="332"/>
        <v>114.8</v>
      </c>
      <c r="T3592" s="840"/>
      <c r="U3592" s="960"/>
    </row>
    <row r="3593" spans="1:23" ht="21" customHeight="1">
      <c r="A3593" s="686" t="s">
        <v>1238</v>
      </c>
      <c r="B3593" s="686" t="s">
        <v>800</v>
      </c>
      <c r="C3593" s="836"/>
      <c r="D3593" s="837" t="s">
        <v>800</v>
      </c>
      <c r="E3593" s="838" t="s">
        <v>800</v>
      </c>
      <c r="F3593" s="681" t="s">
        <v>338</v>
      </c>
      <c r="G3593" s="682"/>
      <c r="H3593" s="682"/>
      <c r="I3593" s="682"/>
      <c r="J3593" s="682"/>
      <c r="K3593" s="682"/>
      <c r="L3593" s="683"/>
      <c r="M3593" s="684"/>
      <c r="N3593" s="758">
        <v>4</v>
      </c>
      <c r="O3593" s="991">
        <v>4</v>
      </c>
      <c r="P3593" s="991">
        <f t="shared" si="329"/>
        <v>0</v>
      </c>
      <c r="Q3593" s="762"/>
      <c r="R3593" s="873">
        <v>9.1999999999999993</v>
      </c>
      <c r="S3593" s="760">
        <f t="shared" si="332"/>
        <v>36.799999999999997</v>
      </c>
      <c r="T3593" s="840"/>
      <c r="U3593" s="960"/>
    </row>
    <row r="3594" spans="1:23" ht="21" customHeight="1">
      <c r="A3594" s="686" t="s">
        <v>1237</v>
      </c>
      <c r="B3594" s="686" t="s">
        <v>801</v>
      </c>
      <c r="C3594" s="836"/>
      <c r="D3594" s="837" t="s">
        <v>801</v>
      </c>
      <c r="E3594" s="838" t="s">
        <v>801</v>
      </c>
      <c r="F3594" s="681" t="s">
        <v>338</v>
      </c>
      <c r="G3594" s="682"/>
      <c r="H3594" s="682"/>
      <c r="I3594" s="682"/>
      <c r="J3594" s="682"/>
      <c r="K3594" s="682"/>
      <c r="L3594" s="683"/>
      <c r="M3594" s="684"/>
      <c r="N3594" s="758">
        <v>8</v>
      </c>
      <c r="O3594" s="991">
        <v>8</v>
      </c>
      <c r="P3594" s="991">
        <f t="shared" si="329"/>
        <v>0</v>
      </c>
      <c r="Q3594" s="762"/>
      <c r="R3594" s="873">
        <v>13.5</v>
      </c>
      <c r="S3594" s="760">
        <f t="shared" si="332"/>
        <v>108</v>
      </c>
      <c r="T3594" s="840"/>
      <c r="U3594" s="960"/>
    </row>
    <row r="3595" spans="1:23" ht="21" customHeight="1">
      <c r="A3595" s="686" t="s">
        <v>1258</v>
      </c>
      <c r="B3595" s="686" t="s">
        <v>804</v>
      </c>
      <c r="C3595" s="836"/>
      <c r="D3595" s="837" t="s">
        <v>804</v>
      </c>
      <c r="E3595" s="838" t="s">
        <v>798</v>
      </c>
      <c r="F3595" s="681" t="s">
        <v>356</v>
      </c>
      <c r="G3595" s="682" t="s">
        <v>227</v>
      </c>
      <c r="H3595" s="682" t="s">
        <v>755</v>
      </c>
      <c r="I3595" s="682"/>
      <c r="J3595" s="682"/>
      <c r="K3595" s="682"/>
      <c r="L3595" s="683"/>
      <c r="M3595" s="684" t="s">
        <v>228</v>
      </c>
      <c r="N3595" s="758">
        <v>44</v>
      </c>
      <c r="O3595" s="991">
        <v>44</v>
      </c>
      <c r="P3595" s="991">
        <f t="shared" si="329"/>
        <v>0</v>
      </c>
      <c r="Q3595" s="762"/>
      <c r="R3595" s="873">
        <v>73</v>
      </c>
      <c r="S3595" s="760">
        <f t="shared" si="332"/>
        <v>3212</v>
      </c>
      <c r="T3595" s="761"/>
      <c r="U3595" s="960"/>
    </row>
    <row r="3596" spans="1:23" ht="21" customHeight="1">
      <c r="A3596" s="686" t="s">
        <v>1364</v>
      </c>
      <c r="B3596" s="686" t="s">
        <v>799</v>
      </c>
      <c r="C3596" s="836"/>
      <c r="D3596" s="837" t="s">
        <v>799</v>
      </c>
      <c r="E3596" s="838" t="s">
        <v>799</v>
      </c>
      <c r="F3596" s="681" t="s">
        <v>356</v>
      </c>
      <c r="G3596" s="682"/>
      <c r="H3596" s="682"/>
      <c r="I3596" s="682"/>
      <c r="J3596" s="682"/>
      <c r="K3596" s="682"/>
      <c r="L3596" s="683"/>
      <c r="M3596" s="684" t="s">
        <v>228</v>
      </c>
      <c r="N3596" s="758">
        <v>44</v>
      </c>
      <c r="O3596" s="991">
        <v>44</v>
      </c>
      <c r="P3596" s="991">
        <f t="shared" si="329"/>
        <v>0</v>
      </c>
      <c r="Q3596" s="762"/>
      <c r="R3596" s="873">
        <v>21.7</v>
      </c>
      <c r="S3596" s="760">
        <f t="shared" si="332"/>
        <v>954.8</v>
      </c>
      <c r="T3596" s="840"/>
      <c r="U3596" s="960"/>
    </row>
    <row r="3597" spans="1:23" ht="21" customHeight="1">
      <c r="A3597" s="686" t="s">
        <v>1259</v>
      </c>
      <c r="B3597" s="686" t="s">
        <v>800</v>
      </c>
      <c r="C3597" s="836"/>
      <c r="D3597" s="837" t="s">
        <v>800</v>
      </c>
      <c r="E3597" s="838" t="s">
        <v>800</v>
      </c>
      <c r="F3597" s="681" t="s">
        <v>356</v>
      </c>
      <c r="G3597" s="682"/>
      <c r="H3597" s="682"/>
      <c r="I3597" s="682"/>
      <c r="J3597" s="682"/>
      <c r="K3597" s="682"/>
      <c r="L3597" s="683"/>
      <c r="M3597" s="684" t="s">
        <v>228</v>
      </c>
      <c r="N3597" s="758">
        <v>44</v>
      </c>
      <c r="O3597" s="991">
        <v>44</v>
      </c>
      <c r="P3597" s="991">
        <f t="shared" si="329"/>
        <v>0</v>
      </c>
      <c r="Q3597" s="762"/>
      <c r="R3597" s="873">
        <v>12.1</v>
      </c>
      <c r="S3597" s="760">
        <f t="shared" si="332"/>
        <v>532.4</v>
      </c>
      <c r="T3597" s="840"/>
      <c r="U3597" s="960"/>
    </row>
    <row r="3598" spans="1:23" ht="21" customHeight="1">
      <c r="A3598" s="686" t="s">
        <v>1260</v>
      </c>
      <c r="B3598" s="686" t="s">
        <v>801</v>
      </c>
      <c r="C3598" s="836"/>
      <c r="D3598" s="837" t="s">
        <v>801</v>
      </c>
      <c r="E3598" s="838" t="s">
        <v>801</v>
      </c>
      <c r="F3598" s="681" t="s">
        <v>356</v>
      </c>
      <c r="G3598" s="682"/>
      <c r="H3598" s="682"/>
      <c r="I3598" s="682"/>
      <c r="J3598" s="682"/>
      <c r="K3598" s="682"/>
      <c r="L3598" s="683"/>
      <c r="M3598" s="684" t="s">
        <v>228</v>
      </c>
      <c r="N3598" s="758">
        <v>88</v>
      </c>
      <c r="O3598" s="991">
        <v>88</v>
      </c>
      <c r="P3598" s="991">
        <f t="shared" si="329"/>
        <v>0</v>
      </c>
      <c r="Q3598" s="762"/>
      <c r="R3598" s="873">
        <v>8.43</v>
      </c>
      <c r="S3598" s="760">
        <f t="shared" si="332"/>
        <v>741.83999999999992</v>
      </c>
      <c r="T3598" s="840"/>
      <c r="U3598" s="960"/>
    </row>
    <row r="3599" spans="1:23" ht="21" customHeight="1">
      <c r="A3599" s="686" t="s">
        <v>2472</v>
      </c>
      <c r="C3599" s="770" t="s">
        <v>2473</v>
      </c>
      <c r="D3599" s="771"/>
      <c r="E3599" s="772"/>
      <c r="F3599" s="681"/>
      <c r="G3599" s="682"/>
      <c r="H3599" s="682"/>
      <c r="I3599" s="682"/>
      <c r="J3599" s="682"/>
      <c r="K3599" s="682"/>
      <c r="L3599" s="683"/>
      <c r="M3599" s="684"/>
      <c r="N3599" s="758"/>
      <c r="O3599" s="991"/>
      <c r="P3599" s="991"/>
      <c r="Q3599" s="773"/>
      <c r="R3599" s="760"/>
      <c r="S3599" s="760">
        <f>TRUNC(SUM(S3495:S3598),0)</f>
        <v>49130564</v>
      </c>
      <c r="T3599" s="684"/>
      <c r="U3599" s="960"/>
    </row>
    <row r="3600" spans="1:23" s="722" customFormat="1" ht="21" customHeight="1">
      <c r="A3600" s="686"/>
      <c r="B3600" s="686"/>
      <c r="C3600" s="770"/>
      <c r="D3600" s="771"/>
      <c r="E3600" s="772"/>
      <c r="F3600" s="681"/>
      <c r="G3600" s="682"/>
      <c r="H3600" s="682"/>
      <c r="I3600" s="682"/>
      <c r="J3600" s="682"/>
      <c r="K3600" s="682"/>
      <c r="L3600" s="683"/>
      <c r="M3600" s="684"/>
      <c r="N3600" s="758"/>
      <c r="O3600" s="991"/>
      <c r="P3600" s="991"/>
      <c r="Q3600" s="773"/>
      <c r="R3600" s="760"/>
      <c r="S3600" s="760"/>
      <c r="T3600" s="684"/>
      <c r="U3600" s="960"/>
      <c r="V3600" s="721"/>
      <c r="W3600" s="721"/>
    </row>
    <row r="3601" spans="1:23" ht="21" customHeight="1">
      <c r="A3601" s="722"/>
      <c r="C3601" s="950" t="str">
        <f>재료집계!B19</f>
        <v>14. 연소실</v>
      </c>
      <c r="D3601" s="750"/>
      <c r="E3601" s="751"/>
      <c r="F3601" s="1053"/>
      <c r="G3601" s="716"/>
      <c r="H3601" s="716"/>
      <c r="I3601" s="716"/>
      <c r="J3601" s="716"/>
      <c r="K3601" s="716"/>
      <c r="L3601" s="717"/>
      <c r="M3601" s="718"/>
      <c r="N3601" s="752"/>
      <c r="O3601" s="989"/>
      <c r="P3601" s="989"/>
      <c r="Q3601" s="753"/>
      <c r="R3601" s="754"/>
      <c r="S3601" s="754"/>
      <c r="T3601" s="718"/>
      <c r="U3601" s="960"/>
    </row>
    <row r="3602" spans="1:23" ht="21" customHeight="1">
      <c r="B3602" s="686" t="s">
        <v>1198</v>
      </c>
      <c r="C3602" s="841" t="s">
        <v>1198</v>
      </c>
      <c r="D3602" s="842" t="s">
        <v>1199</v>
      </c>
      <c r="E3602" s="843" t="s">
        <v>795</v>
      </c>
      <c r="F3602" s="681">
        <v>2.2999999999999998</v>
      </c>
      <c r="G3602" s="682" t="s">
        <v>227</v>
      </c>
      <c r="H3602" s="682">
        <v>1435</v>
      </c>
      <c r="I3602" s="682" t="s">
        <v>227</v>
      </c>
      <c r="J3602" s="682">
        <v>2681</v>
      </c>
      <c r="K3602" s="682"/>
      <c r="L3602" s="683"/>
      <c r="M3602" s="684"/>
      <c r="N3602" s="758">
        <v>2</v>
      </c>
      <c r="O3602" s="991">
        <v>2</v>
      </c>
      <c r="P3602" s="991">
        <f>N3602-O3602</f>
        <v>0</v>
      </c>
      <c r="Q3602" s="773"/>
      <c r="R3602" s="873">
        <v>82771</v>
      </c>
      <c r="S3602" s="760">
        <f t="shared" ref="S3602:S3612" si="333">N3602*R3602</f>
        <v>165542</v>
      </c>
      <c r="T3602" s="684"/>
      <c r="U3602" s="960"/>
    </row>
    <row r="3603" spans="1:23" ht="21" customHeight="1">
      <c r="B3603" s="686" t="s">
        <v>1198</v>
      </c>
      <c r="C3603" s="841" t="s">
        <v>1198</v>
      </c>
      <c r="D3603" s="842" t="s">
        <v>1200</v>
      </c>
      <c r="E3603" s="843" t="s">
        <v>795</v>
      </c>
      <c r="F3603" s="681">
        <v>6</v>
      </c>
      <c r="G3603" s="682" t="s">
        <v>227</v>
      </c>
      <c r="H3603" s="682">
        <v>630</v>
      </c>
      <c r="I3603" s="682"/>
      <c r="J3603" s="682">
        <v>630</v>
      </c>
      <c r="K3603" s="682"/>
      <c r="L3603" s="683"/>
      <c r="M3603" s="684"/>
      <c r="N3603" s="758"/>
      <c r="O3603" s="991"/>
      <c r="P3603" s="991">
        <f t="shared" ref="P3603:P3666" si="334">N3603-O3603</f>
        <v>0</v>
      </c>
      <c r="Q3603" s="773"/>
      <c r="R3603" s="873">
        <v>22276</v>
      </c>
      <c r="S3603" s="760">
        <f t="shared" si="333"/>
        <v>0</v>
      </c>
      <c r="T3603" s="684"/>
      <c r="U3603" s="960"/>
    </row>
    <row r="3604" spans="1:23" ht="21" customHeight="1">
      <c r="B3604" s="686" t="s">
        <v>1198</v>
      </c>
      <c r="C3604" s="841" t="s">
        <v>1198</v>
      </c>
      <c r="D3604" s="842" t="s">
        <v>1201</v>
      </c>
      <c r="E3604" s="843" t="s">
        <v>813</v>
      </c>
      <c r="F3604" s="681" t="s">
        <v>375</v>
      </c>
      <c r="G3604" s="682"/>
      <c r="H3604" s="682"/>
      <c r="I3604" s="682"/>
      <c r="J3604" s="682"/>
      <c r="K3604" s="682"/>
      <c r="L3604" s="683"/>
      <c r="M3604" s="684"/>
      <c r="N3604" s="758"/>
      <c r="O3604" s="991"/>
      <c r="P3604" s="991">
        <f t="shared" si="334"/>
        <v>0</v>
      </c>
      <c r="Q3604" s="773"/>
      <c r="R3604" s="873">
        <v>3200</v>
      </c>
      <c r="S3604" s="760">
        <f t="shared" si="333"/>
        <v>0</v>
      </c>
      <c r="T3604" s="684"/>
      <c r="U3604" s="960"/>
    </row>
    <row r="3605" spans="1:23" ht="21" customHeight="1">
      <c r="A3605" s="686" t="s">
        <v>1344</v>
      </c>
      <c r="B3605" s="686" t="s">
        <v>1198</v>
      </c>
      <c r="C3605" s="841" t="s">
        <v>1198</v>
      </c>
      <c r="D3605" s="842" t="s">
        <v>1202</v>
      </c>
      <c r="E3605" s="843" t="s">
        <v>798</v>
      </c>
      <c r="F3605" s="681" t="s">
        <v>338</v>
      </c>
      <c r="G3605" s="682" t="s">
        <v>227</v>
      </c>
      <c r="H3605" s="682" t="s">
        <v>331</v>
      </c>
      <c r="I3605" s="682"/>
      <c r="J3605" s="682"/>
      <c r="K3605" s="682"/>
      <c r="L3605" s="683"/>
      <c r="M3605" s="684"/>
      <c r="N3605" s="758"/>
      <c r="O3605" s="991"/>
      <c r="P3605" s="991">
        <f t="shared" si="334"/>
        <v>0</v>
      </c>
      <c r="Q3605" s="773"/>
      <c r="R3605" s="873">
        <v>88.9</v>
      </c>
      <c r="S3605" s="760">
        <f t="shared" si="333"/>
        <v>0</v>
      </c>
      <c r="T3605" s="844"/>
      <c r="U3605" s="960"/>
    </row>
    <row r="3606" spans="1:23" ht="21" customHeight="1">
      <c r="A3606" s="686" t="s">
        <v>1354</v>
      </c>
      <c r="B3606" s="686" t="s">
        <v>1198</v>
      </c>
      <c r="C3606" s="841" t="s">
        <v>1198</v>
      </c>
      <c r="D3606" s="842" t="s">
        <v>1203</v>
      </c>
      <c r="E3606" s="843" t="s">
        <v>798</v>
      </c>
      <c r="F3606" s="681" t="s">
        <v>338</v>
      </c>
      <c r="G3606" s="682" t="s">
        <v>227</v>
      </c>
      <c r="H3606" s="682" t="s">
        <v>345</v>
      </c>
      <c r="I3606" s="682"/>
      <c r="J3606" s="682"/>
      <c r="K3606" s="682"/>
      <c r="L3606" s="683"/>
      <c r="M3606" s="684"/>
      <c r="N3606" s="758"/>
      <c r="O3606" s="991"/>
      <c r="P3606" s="991">
        <f t="shared" si="334"/>
        <v>0</v>
      </c>
      <c r="Q3606" s="773"/>
      <c r="R3606" s="873">
        <v>82.5</v>
      </c>
      <c r="S3606" s="760">
        <f t="shared" si="333"/>
        <v>0</v>
      </c>
      <c r="T3606" s="844"/>
      <c r="U3606" s="960"/>
    </row>
    <row r="3607" spans="1:23" ht="21" customHeight="1">
      <c r="A3607" s="686" t="s">
        <v>1239</v>
      </c>
      <c r="B3607" s="686" t="s">
        <v>1198</v>
      </c>
      <c r="C3607" s="841" t="s">
        <v>1198</v>
      </c>
      <c r="D3607" s="842" t="s">
        <v>799</v>
      </c>
      <c r="E3607" s="843" t="s">
        <v>799</v>
      </c>
      <c r="F3607" s="681" t="s">
        <v>338</v>
      </c>
      <c r="G3607" s="682"/>
      <c r="H3607" s="682"/>
      <c r="I3607" s="682"/>
      <c r="J3607" s="682"/>
      <c r="K3607" s="682"/>
      <c r="L3607" s="683"/>
      <c r="M3607" s="684"/>
      <c r="N3607" s="758"/>
      <c r="O3607" s="991"/>
      <c r="P3607" s="991">
        <f t="shared" si="334"/>
        <v>0</v>
      </c>
      <c r="Q3607" s="773"/>
      <c r="R3607" s="873">
        <v>28.7</v>
      </c>
      <c r="S3607" s="760">
        <f t="shared" si="333"/>
        <v>0</v>
      </c>
      <c r="T3607" s="844"/>
      <c r="U3607" s="960"/>
    </row>
    <row r="3608" spans="1:23" ht="21" customHeight="1">
      <c r="A3608" s="686" t="s">
        <v>1238</v>
      </c>
      <c r="B3608" s="686" t="s">
        <v>1198</v>
      </c>
      <c r="C3608" s="841" t="s">
        <v>1198</v>
      </c>
      <c r="D3608" s="842" t="s">
        <v>800</v>
      </c>
      <c r="E3608" s="843" t="s">
        <v>800</v>
      </c>
      <c r="F3608" s="681" t="s">
        <v>338</v>
      </c>
      <c r="G3608" s="682"/>
      <c r="H3608" s="682"/>
      <c r="I3608" s="682"/>
      <c r="J3608" s="682"/>
      <c r="K3608" s="682"/>
      <c r="L3608" s="683"/>
      <c r="M3608" s="684"/>
      <c r="N3608" s="758"/>
      <c r="O3608" s="991"/>
      <c r="P3608" s="991">
        <f t="shared" si="334"/>
        <v>0</v>
      </c>
      <c r="Q3608" s="773"/>
      <c r="R3608" s="873">
        <v>9.1999999999999993</v>
      </c>
      <c r="S3608" s="760">
        <f t="shared" si="333"/>
        <v>0</v>
      </c>
      <c r="T3608" s="844"/>
      <c r="U3608" s="960"/>
    </row>
    <row r="3609" spans="1:23" ht="21" customHeight="1">
      <c r="A3609" s="686" t="s">
        <v>1237</v>
      </c>
      <c r="B3609" s="686" t="s">
        <v>1198</v>
      </c>
      <c r="C3609" s="841" t="s">
        <v>1198</v>
      </c>
      <c r="D3609" s="842" t="s">
        <v>801</v>
      </c>
      <c r="E3609" s="843" t="s">
        <v>801</v>
      </c>
      <c r="F3609" s="681" t="s">
        <v>338</v>
      </c>
      <c r="G3609" s="682"/>
      <c r="H3609" s="682"/>
      <c r="I3609" s="682"/>
      <c r="J3609" s="682"/>
      <c r="K3609" s="682"/>
      <c r="L3609" s="683"/>
      <c r="M3609" s="684"/>
      <c r="N3609" s="758"/>
      <c r="O3609" s="991"/>
      <c r="P3609" s="991">
        <f t="shared" si="334"/>
        <v>0</v>
      </c>
      <c r="Q3609" s="773"/>
      <c r="R3609" s="873">
        <v>13.5</v>
      </c>
      <c r="S3609" s="760">
        <f t="shared" si="333"/>
        <v>0</v>
      </c>
      <c r="T3609" s="844"/>
      <c r="U3609" s="960"/>
    </row>
    <row r="3610" spans="1:23" ht="21" customHeight="1">
      <c r="B3610" s="686" t="s">
        <v>1204</v>
      </c>
      <c r="C3610" s="841" t="s">
        <v>1204</v>
      </c>
      <c r="D3610" s="842" t="s">
        <v>1205</v>
      </c>
      <c r="E3610" s="843" t="s">
        <v>813</v>
      </c>
      <c r="F3610" s="681" t="s">
        <v>2311</v>
      </c>
      <c r="G3610" s="682"/>
      <c r="H3610" s="682"/>
      <c r="I3610" s="682"/>
      <c r="J3610" s="682"/>
      <c r="K3610" s="682"/>
      <c r="L3610" s="683"/>
      <c r="M3610" s="684"/>
      <c r="N3610" s="758"/>
      <c r="O3610" s="991"/>
      <c r="P3610" s="991">
        <f t="shared" si="334"/>
        <v>0</v>
      </c>
      <c r="Q3610" s="773"/>
      <c r="R3610" s="873">
        <v>35794</v>
      </c>
      <c r="S3610" s="760">
        <f t="shared" si="333"/>
        <v>0</v>
      </c>
      <c r="T3610" s="684"/>
      <c r="U3610" s="960"/>
    </row>
    <row r="3611" spans="1:23" ht="21" customHeight="1">
      <c r="B3611" s="686" t="s">
        <v>1204</v>
      </c>
      <c r="C3611" s="841" t="s">
        <v>1204</v>
      </c>
      <c r="D3611" s="842" t="s">
        <v>1206</v>
      </c>
      <c r="E3611" s="843" t="s">
        <v>813</v>
      </c>
      <c r="F3611" s="681"/>
      <c r="G3611" s="682"/>
      <c r="H3611" s="682"/>
      <c r="I3611" s="682"/>
      <c r="J3611" s="682"/>
      <c r="K3611" s="682"/>
      <c r="L3611" s="683"/>
      <c r="M3611" s="684"/>
      <c r="N3611" s="758"/>
      <c r="O3611" s="991"/>
      <c r="P3611" s="991">
        <f t="shared" si="334"/>
        <v>0</v>
      </c>
      <c r="Q3611" s="773"/>
      <c r="R3611" s="873">
        <v>54884</v>
      </c>
      <c r="S3611" s="760">
        <f t="shared" si="333"/>
        <v>0</v>
      </c>
      <c r="T3611" s="684"/>
      <c r="U3611" s="960"/>
    </row>
    <row r="3612" spans="1:23" ht="21" customHeight="1">
      <c r="B3612" s="686" t="s">
        <v>1204</v>
      </c>
      <c r="C3612" s="841" t="s">
        <v>1204</v>
      </c>
      <c r="D3612" s="842" t="s">
        <v>1207</v>
      </c>
      <c r="E3612" s="843" t="s">
        <v>813</v>
      </c>
      <c r="F3612" s="681" t="s">
        <v>2311</v>
      </c>
      <c r="G3612" s="682"/>
      <c r="H3612" s="682"/>
      <c r="I3612" s="682"/>
      <c r="J3612" s="682"/>
      <c r="K3612" s="682"/>
      <c r="L3612" s="683"/>
      <c r="M3612" s="684"/>
      <c r="N3612" s="758"/>
      <c r="O3612" s="991"/>
      <c r="P3612" s="991">
        <f t="shared" si="334"/>
        <v>0</v>
      </c>
      <c r="Q3612" s="773"/>
      <c r="R3612" s="873">
        <v>32214</v>
      </c>
      <c r="S3612" s="760">
        <f t="shared" si="333"/>
        <v>0</v>
      </c>
      <c r="T3612" s="684"/>
      <c r="U3612" s="960"/>
    </row>
    <row r="3613" spans="1:23" ht="21" customHeight="1">
      <c r="A3613" s="686" t="s">
        <v>1426</v>
      </c>
      <c r="B3613" s="686" t="s">
        <v>1033</v>
      </c>
      <c r="C3613" s="841" t="s">
        <v>1033</v>
      </c>
      <c r="D3613" s="842" t="s">
        <v>1034</v>
      </c>
      <c r="E3613" s="843" t="s">
        <v>795</v>
      </c>
      <c r="F3613" s="681">
        <v>1</v>
      </c>
      <c r="G3613" s="682" t="s">
        <v>227</v>
      </c>
      <c r="H3613" s="682">
        <v>802</v>
      </c>
      <c r="I3613" s="682" t="s">
        <v>227</v>
      </c>
      <c r="J3613" s="682"/>
      <c r="K3613" s="682"/>
      <c r="L3613" s="683">
        <v>1380</v>
      </c>
      <c r="M3613" s="684"/>
      <c r="N3613" s="758">
        <v>20</v>
      </c>
      <c r="O3613" s="991">
        <v>18</v>
      </c>
      <c r="P3613" s="991">
        <f t="shared" si="334"/>
        <v>2</v>
      </c>
      <c r="Q3613" s="759">
        <f>F3613*H3613*L3613*0.00000785*N3613</f>
        <v>173.76131999999998</v>
      </c>
      <c r="R3613" s="873">
        <v>1190</v>
      </c>
      <c r="S3613" s="760">
        <f>Q3613*R3613</f>
        <v>206775.97079999998</v>
      </c>
      <c r="T3613" s="844"/>
      <c r="U3613" s="960"/>
      <c r="W3613" s="686"/>
    </row>
    <row r="3614" spans="1:23" ht="21" customHeight="1">
      <c r="A3614" s="686" t="s">
        <v>1354</v>
      </c>
      <c r="B3614" s="686" t="s">
        <v>1033</v>
      </c>
      <c r="C3614" s="841" t="s">
        <v>1033</v>
      </c>
      <c r="D3614" s="842" t="s">
        <v>804</v>
      </c>
      <c r="E3614" s="843" t="s">
        <v>798</v>
      </c>
      <c r="F3614" s="681" t="s">
        <v>338</v>
      </c>
      <c r="G3614" s="682" t="s">
        <v>227</v>
      </c>
      <c r="H3614" s="682" t="s">
        <v>345</v>
      </c>
      <c r="I3614" s="682"/>
      <c r="J3614" s="682"/>
      <c r="K3614" s="682"/>
      <c r="L3614" s="683"/>
      <c r="M3614" s="684"/>
      <c r="N3614" s="758">
        <v>42</v>
      </c>
      <c r="O3614" s="991">
        <v>38</v>
      </c>
      <c r="P3614" s="991">
        <f t="shared" si="334"/>
        <v>4</v>
      </c>
      <c r="Q3614" s="762"/>
      <c r="R3614" s="873">
        <v>82.5</v>
      </c>
      <c r="S3614" s="760">
        <f t="shared" ref="S3614:S3636" si="335">N3614*R3614</f>
        <v>3465</v>
      </c>
      <c r="T3614" s="844"/>
      <c r="U3614" s="960"/>
      <c r="W3614" s="686"/>
    </row>
    <row r="3615" spans="1:23" ht="21" customHeight="1">
      <c r="A3615" s="686" t="s">
        <v>1239</v>
      </c>
      <c r="B3615" s="686" t="s">
        <v>1033</v>
      </c>
      <c r="C3615" s="841" t="s">
        <v>1033</v>
      </c>
      <c r="D3615" s="842" t="s">
        <v>799</v>
      </c>
      <c r="E3615" s="843" t="s">
        <v>799</v>
      </c>
      <c r="F3615" s="681" t="s">
        <v>338</v>
      </c>
      <c r="G3615" s="682"/>
      <c r="H3615" s="682"/>
      <c r="I3615" s="682"/>
      <c r="J3615" s="682"/>
      <c r="K3615" s="682"/>
      <c r="L3615" s="683"/>
      <c r="M3615" s="684"/>
      <c r="N3615" s="758">
        <v>42</v>
      </c>
      <c r="O3615" s="991">
        <v>38</v>
      </c>
      <c r="P3615" s="991">
        <f t="shared" si="334"/>
        <v>4</v>
      </c>
      <c r="Q3615" s="762"/>
      <c r="R3615" s="873">
        <v>28.7</v>
      </c>
      <c r="S3615" s="760">
        <f t="shared" si="335"/>
        <v>1205.3999999999999</v>
      </c>
      <c r="T3615" s="844"/>
      <c r="U3615" s="960"/>
      <c r="W3615" s="686"/>
    </row>
    <row r="3616" spans="1:23" ht="21" customHeight="1">
      <c r="A3616" s="686" t="s">
        <v>1238</v>
      </c>
      <c r="B3616" s="686" t="s">
        <v>1033</v>
      </c>
      <c r="C3616" s="841" t="s">
        <v>1033</v>
      </c>
      <c r="D3616" s="842" t="s">
        <v>800</v>
      </c>
      <c r="E3616" s="843" t="s">
        <v>800</v>
      </c>
      <c r="F3616" s="681" t="s">
        <v>338</v>
      </c>
      <c r="G3616" s="682"/>
      <c r="H3616" s="682"/>
      <c r="I3616" s="682"/>
      <c r="J3616" s="682"/>
      <c r="K3616" s="682"/>
      <c r="L3616" s="683"/>
      <c r="M3616" s="684"/>
      <c r="N3616" s="758">
        <v>42</v>
      </c>
      <c r="O3616" s="991">
        <v>38</v>
      </c>
      <c r="P3616" s="991">
        <f t="shared" si="334"/>
        <v>4</v>
      </c>
      <c r="Q3616" s="762"/>
      <c r="R3616" s="873">
        <v>9.1999999999999993</v>
      </c>
      <c r="S3616" s="760">
        <f t="shared" si="335"/>
        <v>386.4</v>
      </c>
      <c r="T3616" s="844"/>
      <c r="U3616" s="960"/>
      <c r="W3616" s="686"/>
    </row>
    <row r="3617" spans="1:23" ht="21" customHeight="1">
      <c r="A3617" s="686" t="s">
        <v>1237</v>
      </c>
      <c r="B3617" s="686" t="s">
        <v>1033</v>
      </c>
      <c r="C3617" s="841" t="s">
        <v>1033</v>
      </c>
      <c r="D3617" s="842" t="s">
        <v>801</v>
      </c>
      <c r="E3617" s="843" t="s">
        <v>801</v>
      </c>
      <c r="F3617" s="681" t="s">
        <v>338</v>
      </c>
      <c r="G3617" s="682"/>
      <c r="H3617" s="682"/>
      <c r="I3617" s="682"/>
      <c r="J3617" s="682"/>
      <c r="K3617" s="682"/>
      <c r="L3617" s="683"/>
      <c r="M3617" s="684"/>
      <c r="N3617" s="758">
        <v>84</v>
      </c>
      <c r="O3617" s="991">
        <v>76</v>
      </c>
      <c r="P3617" s="991">
        <f t="shared" si="334"/>
        <v>8</v>
      </c>
      <c r="Q3617" s="762"/>
      <c r="R3617" s="873">
        <v>13.5</v>
      </c>
      <c r="S3617" s="760">
        <f t="shared" si="335"/>
        <v>1134</v>
      </c>
      <c r="T3617" s="844"/>
      <c r="U3617" s="960"/>
      <c r="W3617" s="686"/>
    </row>
    <row r="3618" spans="1:23" ht="21" customHeight="1">
      <c r="B3618" s="686" t="s">
        <v>1208</v>
      </c>
      <c r="C3618" s="841" t="s">
        <v>1208</v>
      </c>
      <c r="D3618" s="842" t="s">
        <v>1208</v>
      </c>
      <c r="E3618" s="843" t="s">
        <v>796</v>
      </c>
      <c r="F3618" s="681">
        <v>4.5</v>
      </c>
      <c r="G3618" s="682" t="s">
        <v>227</v>
      </c>
      <c r="H3618" s="682">
        <v>1890</v>
      </c>
      <c r="I3618" s="682" t="s">
        <v>227</v>
      </c>
      <c r="J3618" s="682"/>
      <c r="K3618" s="682"/>
      <c r="L3618" s="683">
        <v>1220</v>
      </c>
      <c r="M3618" s="684"/>
      <c r="N3618" s="758"/>
      <c r="O3618" s="991"/>
      <c r="P3618" s="991">
        <f t="shared" si="334"/>
        <v>0</v>
      </c>
      <c r="Q3618" s="762"/>
      <c r="R3618" s="873">
        <v>97060</v>
      </c>
      <c r="S3618" s="760">
        <f t="shared" si="335"/>
        <v>0</v>
      </c>
      <c r="T3618" s="844"/>
      <c r="U3618" s="960"/>
      <c r="W3618" s="686"/>
    </row>
    <row r="3619" spans="1:23" ht="21" customHeight="1">
      <c r="B3619" s="686" t="s">
        <v>1208</v>
      </c>
      <c r="C3619" s="841" t="s">
        <v>1208</v>
      </c>
      <c r="D3619" s="842" t="s">
        <v>1208</v>
      </c>
      <c r="E3619" s="843" t="s">
        <v>796</v>
      </c>
      <c r="F3619" s="681">
        <v>3.2</v>
      </c>
      <c r="G3619" s="682" t="s">
        <v>227</v>
      </c>
      <c r="H3619" s="682">
        <v>1890</v>
      </c>
      <c r="I3619" s="682" t="s">
        <v>227</v>
      </c>
      <c r="J3619" s="682"/>
      <c r="K3619" s="682"/>
      <c r="L3619" s="683">
        <v>1220</v>
      </c>
      <c r="M3619" s="684"/>
      <c r="N3619" s="758"/>
      <c r="O3619" s="991"/>
      <c r="P3619" s="991">
        <f t="shared" si="334"/>
        <v>0</v>
      </c>
      <c r="Q3619" s="762"/>
      <c r="R3619" s="873">
        <v>69020</v>
      </c>
      <c r="S3619" s="760">
        <f t="shared" si="335"/>
        <v>0</v>
      </c>
      <c r="T3619" s="844"/>
      <c r="U3619" s="960"/>
      <c r="W3619" s="686"/>
    </row>
    <row r="3620" spans="1:23" ht="21" customHeight="1">
      <c r="B3620" s="686" t="s">
        <v>1208</v>
      </c>
      <c r="C3620" s="841" t="s">
        <v>1208</v>
      </c>
      <c r="D3620" s="842" t="s">
        <v>1208</v>
      </c>
      <c r="E3620" s="843" t="s">
        <v>796</v>
      </c>
      <c r="F3620" s="681">
        <v>3.2</v>
      </c>
      <c r="G3620" s="682" t="s">
        <v>227</v>
      </c>
      <c r="H3620" s="682">
        <v>600</v>
      </c>
      <c r="I3620" s="682" t="s">
        <v>227</v>
      </c>
      <c r="J3620" s="682"/>
      <c r="K3620" s="682"/>
      <c r="L3620" s="683">
        <v>2740</v>
      </c>
      <c r="M3620" s="684"/>
      <c r="N3620" s="758"/>
      <c r="O3620" s="991"/>
      <c r="P3620" s="991">
        <f t="shared" si="334"/>
        <v>0</v>
      </c>
      <c r="Q3620" s="762"/>
      <c r="R3620" s="873">
        <v>49210</v>
      </c>
      <c r="S3620" s="760">
        <f t="shared" si="335"/>
        <v>0</v>
      </c>
      <c r="T3620" s="844"/>
      <c r="U3620" s="960"/>
      <c r="W3620" s="686"/>
    </row>
    <row r="3621" spans="1:23" ht="21" customHeight="1">
      <c r="B3621" s="686" t="s">
        <v>1208</v>
      </c>
      <c r="C3621" s="841" t="s">
        <v>1208</v>
      </c>
      <c r="D3621" s="842" t="s">
        <v>1208</v>
      </c>
      <c r="E3621" s="843" t="s">
        <v>796</v>
      </c>
      <c r="F3621" s="681">
        <v>2.2999999999999998</v>
      </c>
      <c r="G3621" s="682" t="s">
        <v>227</v>
      </c>
      <c r="H3621" s="682">
        <v>1890</v>
      </c>
      <c r="I3621" s="682" t="s">
        <v>227</v>
      </c>
      <c r="J3621" s="682"/>
      <c r="K3621" s="682"/>
      <c r="L3621" s="683">
        <v>1220</v>
      </c>
      <c r="M3621" s="684"/>
      <c r="N3621" s="758"/>
      <c r="O3621" s="991"/>
      <c r="P3621" s="991">
        <f t="shared" si="334"/>
        <v>0</v>
      </c>
      <c r="Q3621" s="762"/>
      <c r="R3621" s="873">
        <v>49608</v>
      </c>
      <c r="S3621" s="760">
        <f t="shared" si="335"/>
        <v>0</v>
      </c>
      <c r="T3621" s="844"/>
      <c r="U3621" s="960"/>
      <c r="W3621" s="686"/>
    </row>
    <row r="3622" spans="1:23" ht="21" customHeight="1">
      <c r="B3622" s="686" t="s">
        <v>1209</v>
      </c>
      <c r="C3622" s="841" t="s">
        <v>1209</v>
      </c>
      <c r="D3622" s="842" t="s">
        <v>1209</v>
      </c>
      <c r="E3622" s="843" t="s">
        <v>812</v>
      </c>
      <c r="F3622" s="681" t="s">
        <v>1194</v>
      </c>
      <c r="G3622" s="682" t="s">
        <v>227</v>
      </c>
      <c r="H3622" s="682">
        <v>250</v>
      </c>
      <c r="I3622" s="682" t="s">
        <v>227</v>
      </c>
      <c r="J3622" s="682"/>
      <c r="K3622" s="682"/>
      <c r="L3622" s="683">
        <v>3035</v>
      </c>
      <c r="M3622" s="684"/>
      <c r="N3622" s="758"/>
      <c r="O3622" s="991"/>
      <c r="P3622" s="991">
        <f t="shared" si="334"/>
        <v>0</v>
      </c>
      <c r="Q3622" s="762"/>
      <c r="R3622" s="873">
        <v>174504</v>
      </c>
      <c r="S3622" s="760">
        <f t="shared" si="335"/>
        <v>0</v>
      </c>
      <c r="T3622" s="844"/>
      <c r="U3622" s="960"/>
      <c r="W3622" s="686"/>
    </row>
    <row r="3623" spans="1:23" ht="21" customHeight="1">
      <c r="B3623" s="686" t="s">
        <v>1209</v>
      </c>
      <c r="C3623" s="841" t="s">
        <v>1209</v>
      </c>
      <c r="D3623" s="842" t="s">
        <v>1210</v>
      </c>
      <c r="E3623" s="843" t="s">
        <v>795</v>
      </c>
      <c r="F3623" s="681">
        <v>3</v>
      </c>
      <c r="G3623" s="682"/>
      <c r="H3623" s="682">
        <v>244</v>
      </c>
      <c r="I3623" s="682"/>
      <c r="J3623" s="682"/>
      <c r="K3623" s="682"/>
      <c r="L3623" s="683">
        <v>1740</v>
      </c>
      <c r="M3623" s="684"/>
      <c r="N3623" s="758"/>
      <c r="O3623" s="991"/>
      <c r="P3623" s="991">
        <f t="shared" si="334"/>
        <v>0</v>
      </c>
      <c r="Q3623" s="762"/>
      <c r="R3623" s="873">
        <v>11914</v>
      </c>
      <c r="S3623" s="760">
        <f t="shared" si="335"/>
        <v>0</v>
      </c>
      <c r="T3623" s="844"/>
      <c r="U3623" s="960"/>
      <c r="W3623" s="686"/>
    </row>
    <row r="3624" spans="1:23" ht="21" customHeight="1">
      <c r="B3624" s="686" t="s">
        <v>1209</v>
      </c>
      <c r="C3624" s="841" t="s">
        <v>1209</v>
      </c>
      <c r="D3624" s="842" t="s">
        <v>1210</v>
      </c>
      <c r="E3624" s="843" t="s">
        <v>795</v>
      </c>
      <c r="F3624" s="681">
        <v>3</v>
      </c>
      <c r="G3624" s="682"/>
      <c r="H3624" s="682">
        <v>244</v>
      </c>
      <c r="I3624" s="682"/>
      <c r="J3624" s="682"/>
      <c r="K3624" s="682"/>
      <c r="L3624" s="683">
        <v>1310</v>
      </c>
      <c r="M3624" s="684"/>
      <c r="N3624" s="758"/>
      <c r="O3624" s="991"/>
      <c r="P3624" s="991">
        <f t="shared" si="334"/>
        <v>0</v>
      </c>
      <c r="Q3624" s="762"/>
      <c r="R3624" s="873">
        <v>8970</v>
      </c>
      <c r="S3624" s="760">
        <f t="shared" si="335"/>
        <v>0</v>
      </c>
      <c r="T3624" s="844"/>
      <c r="U3624" s="960"/>
      <c r="W3624" s="686"/>
    </row>
    <row r="3625" spans="1:23" ht="21" customHeight="1">
      <c r="B3625" s="686" t="s">
        <v>1209</v>
      </c>
      <c r="C3625" s="841" t="s">
        <v>1209</v>
      </c>
      <c r="D3625" s="842" t="s">
        <v>1210</v>
      </c>
      <c r="E3625" s="843" t="s">
        <v>795</v>
      </c>
      <c r="F3625" s="681">
        <v>3</v>
      </c>
      <c r="G3625" s="682"/>
      <c r="H3625" s="682">
        <v>1015</v>
      </c>
      <c r="I3625" s="682"/>
      <c r="J3625" s="682"/>
      <c r="K3625" s="682"/>
      <c r="L3625" s="683">
        <v>650</v>
      </c>
      <c r="M3625" s="684"/>
      <c r="N3625" s="758"/>
      <c r="O3625" s="991"/>
      <c r="P3625" s="991">
        <f t="shared" si="334"/>
        <v>0</v>
      </c>
      <c r="Q3625" s="762"/>
      <c r="R3625" s="873">
        <v>18514</v>
      </c>
      <c r="S3625" s="760">
        <f t="shared" si="335"/>
        <v>0</v>
      </c>
      <c r="T3625" s="844"/>
      <c r="U3625" s="960"/>
      <c r="W3625" s="686"/>
    </row>
    <row r="3626" spans="1:23" ht="21" customHeight="1">
      <c r="B3626" s="686" t="s">
        <v>1209</v>
      </c>
      <c r="C3626" s="841" t="s">
        <v>1209</v>
      </c>
      <c r="D3626" s="842" t="s">
        <v>1211</v>
      </c>
      <c r="E3626" s="843" t="s">
        <v>795</v>
      </c>
      <c r="F3626" s="681">
        <v>2.2999999999999998</v>
      </c>
      <c r="G3626" s="682"/>
      <c r="H3626" s="682">
        <v>800</v>
      </c>
      <c r="I3626" s="682"/>
      <c r="J3626" s="682"/>
      <c r="K3626" s="682"/>
      <c r="L3626" s="683">
        <v>500</v>
      </c>
      <c r="M3626" s="684"/>
      <c r="N3626" s="758"/>
      <c r="O3626" s="991"/>
      <c r="P3626" s="991">
        <f t="shared" si="334"/>
        <v>0</v>
      </c>
      <c r="Q3626" s="762"/>
      <c r="R3626" s="873">
        <v>8606</v>
      </c>
      <c r="S3626" s="760">
        <f t="shared" si="335"/>
        <v>0</v>
      </c>
      <c r="T3626" s="844"/>
      <c r="U3626" s="960"/>
      <c r="W3626" s="686"/>
    </row>
    <row r="3627" spans="1:23" ht="21" customHeight="1">
      <c r="B3627" s="686" t="s">
        <v>1209</v>
      </c>
      <c r="C3627" s="841" t="s">
        <v>1209</v>
      </c>
      <c r="D3627" s="842" t="s">
        <v>1212</v>
      </c>
      <c r="E3627" s="843" t="s">
        <v>795</v>
      </c>
      <c r="F3627" s="681">
        <v>2.2999999999999998</v>
      </c>
      <c r="G3627" s="682"/>
      <c r="H3627" s="682">
        <v>800</v>
      </c>
      <c r="I3627" s="682"/>
      <c r="J3627" s="682"/>
      <c r="K3627" s="682"/>
      <c r="L3627" s="683">
        <v>1900</v>
      </c>
      <c r="M3627" s="684"/>
      <c r="N3627" s="758"/>
      <c r="O3627" s="991"/>
      <c r="P3627" s="991">
        <f t="shared" si="334"/>
        <v>0</v>
      </c>
      <c r="Q3627" s="762"/>
      <c r="R3627" s="873">
        <v>32702</v>
      </c>
      <c r="S3627" s="760">
        <f t="shared" si="335"/>
        <v>0</v>
      </c>
      <c r="T3627" s="844"/>
      <c r="U3627" s="960"/>
      <c r="W3627" s="686"/>
    </row>
    <row r="3628" spans="1:23" ht="21" customHeight="1">
      <c r="B3628" s="686" t="s">
        <v>1209</v>
      </c>
      <c r="C3628" s="841" t="s">
        <v>1209</v>
      </c>
      <c r="D3628" s="842" t="s">
        <v>836</v>
      </c>
      <c r="E3628" s="843" t="s">
        <v>795</v>
      </c>
      <c r="F3628" s="681">
        <v>6</v>
      </c>
      <c r="G3628" s="682"/>
      <c r="H3628" s="682">
        <v>330</v>
      </c>
      <c r="I3628" s="682"/>
      <c r="J3628" s="682"/>
      <c r="K3628" s="682"/>
      <c r="L3628" s="683">
        <v>330</v>
      </c>
      <c r="M3628" s="684"/>
      <c r="N3628" s="758"/>
      <c r="O3628" s="991"/>
      <c r="P3628" s="991">
        <f t="shared" si="334"/>
        <v>0</v>
      </c>
      <c r="Q3628" s="762"/>
      <c r="R3628" s="873">
        <v>6112</v>
      </c>
      <c r="S3628" s="760">
        <f t="shared" si="335"/>
        <v>0</v>
      </c>
      <c r="T3628" s="844"/>
      <c r="U3628" s="960"/>
      <c r="W3628" s="686"/>
    </row>
    <row r="3629" spans="1:23" ht="21" customHeight="1">
      <c r="B3629" s="686" t="s">
        <v>1209</v>
      </c>
      <c r="C3629" s="841" t="s">
        <v>1209</v>
      </c>
      <c r="D3629" s="842" t="s">
        <v>836</v>
      </c>
      <c r="E3629" s="843" t="s">
        <v>795</v>
      </c>
      <c r="F3629" s="681">
        <v>6</v>
      </c>
      <c r="G3629" s="682"/>
      <c r="H3629" s="682">
        <v>680</v>
      </c>
      <c r="I3629" s="682"/>
      <c r="J3629" s="682"/>
      <c r="K3629" s="682"/>
      <c r="L3629" s="683">
        <v>340</v>
      </c>
      <c r="M3629" s="684"/>
      <c r="N3629" s="758"/>
      <c r="O3629" s="991"/>
      <c r="P3629" s="991">
        <f t="shared" si="334"/>
        <v>0</v>
      </c>
      <c r="Q3629" s="762"/>
      <c r="R3629" s="873">
        <v>12976</v>
      </c>
      <c r="S3629" s="760">
        <f t="shared" si="335"/>
        <v>0</v>
      </c>
      <c r="T3629" s="844"/>
      <c r="U3629" s="960"/>
      <c r="W3629" s="686"/>
    </row>
    <row r="3630" spans="1:23" ht="21" customHeight="1">
      <c r="A3630" s="686" t="s">
        <v>1345</v>
      </c>
      <c r="B3630" s="686" t="s">
        <v>1209</v>
      </c>
      <c r="C3630" s="841" t="s">
        <v>1209</v>
      </c>
      <c r="D3630" s="842" t="s">
        <v>1213</v>
      </c>
      <c r="E3630" s="843" t="s">
        <v>798</v>
      </c>
      <c r="F3630" s="681" t="s">
        <v>338</v>
      </c>
      <c r="G3630" s="682" t="s">
        <v>227</v>
      </c>
      <c r="H3630" s="682" t="s">
        <v>357</v>
      </c>
      <c r="I3630" s="682"/>
      <c r="J3630" s="682"/>
      <c r="K3630" s="682"/>
      <c r="L3630" s="683"/>
      <c r="M3630" s="684"/>
      <c r="N3630" s="758"/>
      <c r="O3630" s="991"/>
      <c r="P3630" s="991">
        <f t="shared" si="334"/>
        <v>0</v>
      </c>
      <c r="Q3630" s="762"/>
      <c r="R3630" s="873">
        <v>95.1</v>
      </c>
      <c r="S3630" s="760">
        <f t="shared" si="335"/>
        <v>0</v>
      </c>
      <c r="T3630" s="844"/>
      <c r="U3630" s="960"/>
      <c r="W3630" s="686"/>
    </row>
    <row r="3631" spans="1:23" ht="21" customHeight="1">
      <c r="A3631" s="686" t="s">
        <v>1457</v>
      </c>
      <c r="B3631" s="686" t="s">
        <v>1209</v>
      </c>
      <c r="C3631" s="841" t="s">
        <v>1209</v>
      </c>
      <c r="D3631" s="842" t="s">
        <v>1213</v>
      </c>
      <c r="E3631" s="843" t="s">
        <v>798</v>
      </c>
      <c r="F3631" s="681" t="s">
        <v>338</v>
      </c>
      <c r="G3631" s="682" t="s">
        <v>227</v>
      </c>
      <c r="H3631" s="682" t="s">
        <v>361</v>
      </c>
      <c r="I3631" s="682"/>
      <c r="J3631" s="682"/>
      <c r="K3631" s="682"/>
      <c r="L3631" s="683"/>
      <c r="M3631" s="684"/>
      <c r="N3631" s="758"/>
      <c r="O3631" s="991"/>
      <c r="P3631" s="991">
        <f t="shared" si="334"/>
        <v>0</v>
      </c>
      <c r="Q3631" s="762"/>
      <c r="R3631" s="873">
        <v>370</v>
      </c>
      <c r="S3631" s="760">
        <f t="shared" si="335"/>
        <v>0</v>
      </c>
      <c r="T3631" s="844"/>
      <c r="U3631" s="960"/>
      <c r="W3631" s="686"/>
    </row>
    <row r="3632" spans="1:23" ht="21" customHeight="1">
      <c r="A3632" s="686" t="s">
        <v>1239</v>
      </c>
      <c r="B3632" s="686" t="s">
        <v>1209</v>
      </c>
      <c r="C3632" s="841" t="s">
        <v>1209</v>
      </c>
      <c r="D3632" s="842" t="s">
        <v>799</v>
      </c>
      <c r="E3632" s="843" t="s">
        <v>799</v>
      </c>
      <c r="F3632" s="681" t="s">
        <v>338</v>
      </c>
      <c r="G3632" s="682"/>
      <c r="H3632" s="682"/>
      <c r="I3632" s="682"/>
      <c r="J3632" s="682"/>
      <c r="K3632" s="682"/>
      <c r="L3632" s="683"/>
      <c r="M3632" s="684"/>
      <c r="N3632" s="758"/>
      <c r="O3632" s="991"/>
      <c r="P3632" s="991">
        <f t="shared" si="334"/>
        <v>0</v>
      </c>
      <c r="Q3632" s="762"/>
      <c r="R3632" s="873">
        <v>28.7</v>
      </c>
      <c r="S3632" s="760">
        <f t="shared" si="335"/>
        <v>0</v>
      </c>
      <c r="T3632" s="840"/>
      <c r="U3632" s="960"/>
      <c r="W3632" s="686"/>
    </row>
    <row r="3633" spans="1:23" ht="21" customHeight="1">
      <c r="A3633" s="686" t="s">
        <v>1238</v>
      </c>
      <c r="B3633" s="686" t="s">
        <v>1209</v>
      </c>
      <c r="C3633" s="841" t="s">
        <v>1209</v>
      </c>
      <c r="D3633" s="842" t="s">
        <v>800</v>
      </c>
      <c r="E3633" s="843" t="s">
        <v>800</v>
      </c>
      <c r="F3633" s="681" t="s">
        <v>338</v>
      </c>
      <c r="G3633" s="682"/>
      <c r="H3633" s="682"/>
      <c r="I3633" s="682"/>
      <c r="J3633" s="682"/>
      <c r="K3633" s="682"/>
      <c r="L3633" s="683"/>
      <c r="M3633" s="684"/>
      <c r="N3633" s="758"/>
      <c r="O3633" s="991"/>
      <c r="P3633" s="991">
        <f t="shared" si="334"/>
        <v>0</v>
      </c>
      <c r="Q3633" s="762"/>
      <c r="R3633" s="873">
        <v>9.1999999999999993</v>
      </c>
      <c r="S3633" s="760">
        <f t="shared" si="335"/>
        <v>0</v>
      </c>
      <c r="T3633" s="840"/>
      <c r="U3633" s="960"/>
      <c r="W3633" s="686"/>
    </row>
    <row r="3634" spans="1:23" ht="21" customHeight="1">
      <c r="A3634" s="686" t="s">
        <v>1237</v>
      </c>
      <c r="B3634" s="686" t="s">
        <v>1209</v>
      </c>
      <c r="C3634" s="841" t="s">
        <v>1209</v>
      </c>
      <c r="D3634" s="842" t="s">
        <v>1004</v>
      </c>
      <c r="E3634" s="843" t="s">
        <v>1214</v>
      </c>
      <c r="F3634" s="681" t="s">
        <v>338</v>
      </c>
      <c r="G3634" s="682"/>
      <c r="H3634" s="682"/>
      <c r="I3634" s="682"/>
      <c r="J3634" s="682"/>
      <c r="K3634" s="682"/>
      <c r="L3634" s="683"/>
      <c r="M3634" s="684"/>
      <c r="N3634" s="758"/>
      <c r="O3634" s="991"/>
      <c r="P3634" s="991">
        <f t="shared" si="334"/>
        <v>0</v>
      </c>
      <c r="Q3634" s="762"/>
      <c r="R3634" s="873">
        <v>13.5</v>
      </c>
      <c r="S3634" s="760">
        <f t="shared" si="335"/>
        <v>0</v>
      </c>
      <c r="T3634" s="840"/>
      <c r="U3634" s="960"/>
      <c r="W3634" s="686"/>
    </row>
    <row r="3635" spans="1:23" ht="21" customHeight="1">
      <c r="B3635" s="686" t="s">
        <v>1209</v>
      </c>
      <c r="C3635" s="841" t="s">
        <v>1209</v>
      </c>
      <c r="D3635" s="842" t="s">
        <v>1215</v>
      </c>
      <c r="E3635" s="843" t="s">
        <v>813</v>
      </c>
      <c r="F3635" s="681" t="s">
        <v>825</v>
      </c>
      <c r="G3635" s="682"/>
      <c r="H3635" s="682"/>
      <c r="I3635" s="682"/>
      <c r="J3635" s="682"/>
      <c r="K3635" s="682"/>
      <c r="L3635" s="683"/>
      <c r="M3635" s="684"/>
      <c r="N3635" s="758"/>
      <c r="O3635" s="991"/>
      <c r="P3635" s="991">
        <f t="shared" si="334"/>
        <v>0</v>
      </c>
      <c r="Q3635" s="762"/>
      <c r="R3635" s="873">
        <v>11900</v>
      </c>
      <c r="S3635" s="760">
        <f t="shared" si="335"/>
        <v>0</v>
      </c>
      <c r="T3635" s="844"/>
      <c r="U3635" s="960"/>
      <c r="W3635" s="686"/>
    </row>
    <row r="3636" spans="1:23" ht="21" customHeight="1">
      <c r="B3636" s="686" t="s">
        <v>1216</v>
      </c>
      <c r="C3636" s="841" t="s">
        <v>1216</v>
      </c>
      <c r="D3636" s="842" t="s">
        <v>1216</v>
      </c>
      <c r="E3636" s="843" t="s">
        <v>813</v>
      </c>
      <c r="F3636" s="681" t="s">
        <v>1195</v>
      </c>
      <c r="G3636" s="682" t="s">
        <v>403</v>
      </c>
      <c r="H3636" s="682"/>
      <c r="I3636" s="682" t="s">
        <v>403</v>
      </c>
      <c r="J3636" s="682"/>
      <c r="K3636" s="682"/>
      <c r="L3636" s="683"/>
      <c r="M3636" s="684"/>
      <c r="N3636" s="758"/>
      <c r="O3636" s="991"/>
      <c r="P3636" s="991">
        <f t="shared" si="334"/>
        <v>0</v>
      </c>
      <c r="Q3636" s="762"/>
      <c r="R3636" s="873">
        <v>631220</v>
      </c>
      <c r="S3636" s="760">
        <f t="shared" si="335"/>
        <v>0</v>
      </c>
      <c r="T3636" s="844"/>
      <c r="U3636" s="960"/>
      <c r="W3636" s="686"/>
    </row>
    <row r="3637" spans="1:23" ht="21" customHeight="1">
      <c r="A3637" s="686" t="s">
        <v>1350</v>
      </c>
      <c r="B3637" s="686" t="s">
        <v>1035</v>
      </c>
      <c r="C3637" s="841" t="s">
        <v>1035</v>
      </c>
      <c r="D3637" s="842" t="s">
        <v>1036</v>
      </c>
      <c r="E3637" s="843" t="s">
        <v>795</v>
      </c>
      <c r="F3637" s="681">
        <v>2</v>
      </c>
      <c r="G3637" s="682"/>
      <c r="H3637" s="682">
        <v>1400</v>
      </c>
      <c r="I3637" s="682"/>
      <c r="J3637" s="682"/>
      <c r="K3637" s="682"/>
      <c r="L3637" s="683">
        <v>1400</v>
      </c>
      <c r="M3637" s="684"/>
      <c r="N3637" s="758">
        <v>20</v>
      </c>
      <c r="O3637" s="991">
        <v>18</v>
      </c>
      <c r="P3637" s="991">
        <f t="shared" si="334"/>
        <v>2</v>
      </c>
      <c r="Q3637" s="759">
        <f>F3637*H3637*L3637*0.00000785*N3637</f>
        <v>615.43999999999994</v>
      </c>
      <c r="R3637" s="873">
        <v>939</v>
      </c>
      <c r="S3637" s="760">
        <f t="shared" ref="S3637:S3644" si="336">Q3637*R3637</f>
        <v>577898.15999999992</v>
      </c>
      <c r="T3637" s="844"/>
      <c r="U3637" s="960"/>
      <c r="W3637" s="686"/>
    </row>
    <row r="3638" spans="1:23" ht="21" customHeight="1">
      <c r="A3638" s="686" t="s">
        <v>1350</v>
      </c>
      <c r="C3638" s="841"/>
      <c r="D3638" s="842" t="s">
        <v>1036</v>
      </c>
      <c r="E3638" s="843" t="s">
        <v>795</v>
      </c>
      <c r="F3638" s="681">
        <v>2</v>
      </c>
      <c r="G3638" s="682"/>
      <c r="H3638" s="682">
        <v>200</v>
      </c>
      <c r="I3638" s="682"/>
      <c r="J3638" s="682"/>
      <c r="K3638" s="682"/>
      <c r="L3638" s="683">
        <v>3800</v>
      </c>
      <c r="M3638" s="684"/>
      <c r="N3638" s="758">
        <v>20</v>
      </c>
      <c r="O3638" s="991">
        <v>18</v>
      </c>
      <c r="P3638" s="991">
        <f t="shared" si="334"/>
        <v>2</v>
      </c>
      <c r="Q3638" s="759">
        <f>F3638*H3638*L3638*0.00000785*N3638</f>
        <v>238.64</v>
      </c>
      <c r="R3638" s="873">
        <v>939</v>
      </c>
      <c r="S3638" s="760">
        <f t="shared" si="336"/>
        <v>224082.96</v>
      </c>
      <c r="T3638" s="844"/>
      <c r="U3638" s="960"/>
      <c r="W3638" s="686"/>
    </row>
    <row r="3639" spans="1:23" ht="21" customHeight="1">
      <c r="A3639" s="686" t="s">
        <v>1350</v>
      </c>
      <c r="C3639" s="841"/>
      <c r="D3639" s="842" t="s">
        <v>1036</v>
      </c>
      <c r="E3639" s="843" t="s">
        <v>795</v>
      </c>
      <c r="F3639" s="681">
        <v>2</v>
      </c>
      <c r="G3639" s="682"/>
      <c r="H3639" s="682">
        <v>300</v>
      </c>
      <c r="I3639" s="682"/>
      <c r="J3639" s="682"/>
      <c r="K3639" s="682"/>
      <c r="L3639" s="683">
        <v>1800</v>
      </c>
      <c r="M3639" s="684"/>
      <c r="N3639" s="758">
        <v>40</v>
      </c>
      <c r="O3639" s="991">
        <v>36</v>
      </c>
      <c r="P3639" s="991">
        <f t="shared" si="334"/>
        <v>4</v>
      </c>
      <c r="Q3639" s="759">
        <f>F3639*H3639*L3639*0.00000785*N3639</f>
        <v>339.12</v>
      </c>
      <c r="R3639" s="873">
        <v>939</v>
      </c>
      <c r="S3639" s="760">
        <f t="shared" si="336"/>
        <v>318433.68</v>
      </c>
      <c r="T3639" s="844"/>
      <c r="U3639" s="960"/>
      <c r="W3639" s="686"/>
    </row>
    <row r="3640" spans="1:23" ht="21" customHeight="1">
      <c r="A3640" s="686" t="s">
        <v>1243</v>
      </c>
      <c r="C3640" s="841"/>
      <c r="D3640" s="842" t="s">
        <v>1036</v>
      </c>
      <c r="E3640" s="843" t="s">
        <v>795</v>
      </c>
      <c r="F3640" s="681">
        <v>4.5</v>
      </c>
      <c r="G3640" s="682"/>
      <c r="H3640" s="682">
        <v>240</v>
      </c>
      <c r="I3640" s="682"/>
      <c r="J3640" s="682"/>
      <c r="K3640" s="682"/>
      <c r="L3640" s="683">
        <v>330</v>
      </c>
      <c r="M3640" s="684"/>
      <c r="N3640" s="758">
        <v>20</v>
      </c>
      <c r="O3640" s="991">
        <v>18</v>
      </c>
      <c r="P3640" s="991">
        <f t="shared" si="334"/>
        <v>2</v>
      </c>
      <c r="Q3640" s="759">
        <f>F3640*H3640*L3640*0.00000785*N3640</f>
        <v>55.954799999999992</v>
      </c>
      <c r="R3640" s="873">
        <v>939</v>
      </c>
      <c r="S3640" s="760">
        <f t="shared" si="336"/>
        <v>52541.557199999996</v>
      </c>
      <c r="T3640" s="844"/>
      <c r="U3640" s="960"/>
      <c r="W3640" s="686"/>
    </row>
    <row r="3641" spans="1:23" ht="21" customHeight="1">
      <c r="A3641" s="686" t="s">
        <v>1243</v>
      </c>
      <c r="C3641" s="841"/>
      <c r="D3641" s="842" t="s">
        <v>1036</v>
      </c>
      <c r="E3641" s="843" t="s">
        <v>795</v>
      </c>
      <c r="F3641" s="681">
        <v>4.5</v>
      </c>
      <c r="G3641" s="682"/>
      <c r="H3641" s="682">
        <v>250</v>
      </c>
      <c r="I3641" s="682"/>
      <c r="J3641" s="682"/>
      <c r="K3641" s="682"/>
      <c r="L3641" s="683">
        <v>560</v>
      </c>
      <c r="M3641" s="684"/>
      <c r="N3641" s="758">
        <v>20</v>
      </c>
      <c r="O3641" s="991">
        <v>18</v>
      </c>
      <c r="P3641" s="991">
        <f t="shared" si="334"/>
        <v>2</v>
      </c>
      <c r="Q3641" s="759">
        <f>F3641*H3641*L3641*0.00000785*N3641</f>
        <v>98.91</v>
      </c>
      <c r="R3641" s="873">
        <v>939</v>
      </c>
      <c r="S3641" s="760">
        <f t="shared" si="336"/>
        <v>92876.489999999991</v>
      </c>
      <c r="T3641" s="844"/>
      <c r="U3641" s="960"/>
      <c r="W3641" s="686"/>
    </row>
    <row r="3642" spans="1:23" ht="21" customHeight="1">
      <c r="A3642" s="686" t="s">
        <v>1458</v>
      </c>
      <c r="C3642" s="841"/>
      <c r="D3642" s="842" t="s">
        <v>1036</v>
      </c>
      <c r="E3642" s="843" t="s">
        <v>812</v>
      </c>
      <c r="F3642" s="681" t="s">
        <v>756</v>
      </c>
      <c r="G3642" s="682"/>
      <c r="H3642" s="682"/>
      <c r="I3642" s="682"/>
      <c r="J3642" s="682"/>
      <c r="K3642" s="682"/>
      <c r="L3642" s="683">
        <v>1500</v>
      </c>
      <c r="M3642" s="684"/>
      <c r="N3642" s="758">
        <v>40</v>
      </c>
      <c r="O3642" s="991">
        <v>36</v>
      </c>
      <c r="P3642" s="991">
        <f t="shared" si="334"/>
        <v>4</v>
      </c>
      <c r="Q3642" s="764">
        <f>L3642/1000*N3642</f>
        <v>60</v>
      </c>
      <c r="R3642" s="873">
        <v>4990</v>
      </c>
      <c r="S3642" s="760">
        <f t="shared" si="336"/>
        <v>299400</v>
      </c>
      <c r="T3642" s="844"/>
      <c r="U3642" s="960"/>
      <c r="W3642" s="686"/>
    </row>
    <row r="3643" spans="1:23" ht="21" customHeight="1">
      <c r="A3643" s="686" t="s">
        <v>1221</v>
      </c>
      <c r="C3643" s="841"/>
      <c r="D3643" s="842" t="s">
        <v>1036</v>
      </c>
      <c r="E3643" s="843" t="s">
        <v>795</v>
      </c>
      <c r="F3643" s="681">
        <v>6</v>
      </c>
      <c r="G3643" s="682"/>
      <c r="H3643" s="682">
        <v>260</v>
      </c>
      <c r="I3643" s="682"/>
      <c r="J3643" s="682"/>
      <c r="K3643" s="682"/>
      <c r="L3643" s="683">
        <v>360</v>
      </c>
      <c r="M3643" s="684"/>
      <c r="N3643" s="758">
        <v>20</v>
      </c>
      <c r="O3643" s="991">
        <v>18</v>
      </c>
      <c r="P3643" s="991">
        <f t="shared" si="334"/>
        <v>2</v>
      </c>
      <c r="Q3643" s="759">
        <f>F3643*H3643*L3643*0.00000785*N3643</f>
        <v>88.171199999999999</v>
      </c>
      <c r="R3643" s="873">
        <v>939</v>
      </c>
      <c r="S3643" s="760">
        <f t="shared" si="336"/>
        <v>82792.756800000003</v>
      </c>
      <c r="T3643" s="844"/>
      <c r="U3643" s="960"/>
      <c r="W3643" s="686"/>
    </row>
    <row r="3644" spans="1:23" ht="21" customHeight="1">
      <c r="A3644" s="686" t="s">
        <v>1221</v>
      </c>
      <c r="C3644" s="841"/>
      <c r="D3644" s="842" t="s">
        <v>1036</v>
      </c>
      <c r="E3644" s="843" t="s">
        <v>795</v>
      </c>
      <c r="F3644" s="681">
        <v>6</v>
      </c>
      <c r="G3644" s="682"/>
      <c r="H3644" s="682">
        <v>320</v>
      </c>
      <c r="I3644" s="682"/>
      <c r="J3644" s="682"/>
      <c r="K3644" s="682"/>
      <c r="L3644" s="683">
        <v>400</v>
      </c>
      <c r="M3644" s="684"/>
      <c r="N3644" s="758">
        <v>20</v>
      </c>
      <c r="O3644" s="991">
        <v>18</v>
      </c>
      <c r="P3644" s="991">
        <f t="shared" si="334"/>
        <v>2</v>
      </c>
      <c r="Q3644" s="759">
        <f>F3644*H3644*L3644*0.00000785*N3644</f>
        <v>120.57599999999999</v>
      </c>
      <c r="R3644" s="873">
        <v>939</v>
      </c>
      <c r="S3644" s="760">
        <f t="shared" si="336"/>
        <v>113220.86399999999</v>
      </c>
      <c r="T3644" s="844"/>
      <c r="U3644" s="960"/>
      <c r="W3644" s="686"/>
    </row>
    <row r="3645" spans="1:23" ht="21" customHeight="1">
      <c r="C3645" s="841"/>
      <c r="D3645" s="842" t="s">
        <v>1624</v>
      </c>
      <c r="E3645" s="843" t="s">
        <v>795</v>
      </c>
      <c r="F3645" s="681">
        <v>2.5</v>
      </c>
      <c r="G3645" s="682"/>
      <c r="H3645" s="682">
        <v>540</v>
      </c>
      <c r="I3645" s="682"/>
      <c r="J3645" s="682"/>
      <c r="K3645" s="682"/>
      <c r="L3645" s="683">
        <v>260</v>
      </c>
      <c r="M3645" s="684"/>
      <c r="N3645" s="758">
        <v>120</v>
      </c>
      <c r="O3645" s="991">
        <v>108</v>
      </c>
      <c r="P3645" s="991">
        <f t="shared" si="334"/>
        <v>12</v>
      </c>
      <c r="Q3645" s="762"/>
      <c r="R3645" s="873">
        <v>7446</v>
      </c>
      <c r="S3645" s="760">
        <f>N3645*R3645</f>
        <v>893520</v>
      </c>
      <c r="T3645" s="844"/>
      <c r="U3645" s="960"/>
      <c r="W3645" s="686"/>
    </row>
    <row r="3646" spans="1:23" ht="21" customHeight="1">
      <c r="C3646" s="841"/>
      <c r="D3646" s="842" t="s">
        <v>1625</v>
      </c>
      <c r="E3646" s="843" t="s">
        <v>813</v>
      </c>
      <c r="F3646" s="681"/>
      <c r="G3646" s="682"/>
      <c r="H3646" s="682"/>
      <c r="I3646" s="682"/>
      <c r="J3646" s="682"/>
      <c r="K3646" s="682"/>
      <c r="L3646" s="683"/>
      <c r="M3646" s="684"/>
      <c r="N3646" s="758">
        <v>20</v>
      </c>
      <c r="O3646" s="991">
        <v>18</v>
      </c>
      <c r="P3646" s="991">
        <f t="shared" si="334"/>
        <v>2</v>
      </c>
      <c r="Q3646" s="762"/>
      <c r="R3646" s="873">
        <v>89484</v>
      </c>
      <c r="S3646" s="760">
        <f>N3646*R3646</f>
        <v>1789680</v>
      </c>
      <c r="T3646" s="844"/>
      <c r="U3646" s="960"/>
      <c r="W3646" s="686"/>
    </row>
    <row r="3647" spans="1:23" ht="21" customHeight="1">
      <c r="C3647" s="841"/>
      <c r="D3647" s="842" t="s">
        <v>1626</v>
      </c>
      <c r="E3647" s="843" t="s">
        <v>797</v>
      </c>
      <c r="F3647" s="681" t="s">
        <v>2312</v>
      </c>
      <c r="G3647" s="682" t="s">
        <v>227</v>
      </c>
      <c r="H3647" s="682"/>
      <c r="I3647" s="682"/>
      <c r="J3647" s="682"/>
      <c r="K3647" s="682"/>
      <c r="L3647" s="683">
        <v>50</v>
      </c>
      <c r="M3647" s="684"/>
      <c r="N3647" s="758">
        <v>20</v>
      </c>
      <c r="O3647" s="991">
        <v>18</v>
      </c>
      <c r="P3647" s="991">
        <f t="shared" si="334"/>
        <v>2</v>
      </c>
      <c r="Q3647" s="762"/>
      <c r="R3647" s="873">
        <v>3899</v>
      </c>
      <c r="S3647" s="760">
        <f>N3647*R3647</f>
        <v>77980</v>
      </c>
      <c r="T3647" s="844"/>
      <c r="U3647" s="960"/>
      <c r="W3647" s="686"/>
    </row>
    <row r="3648" spans="1:23" ht="21" customHeight="1">
      <c r="C3648" s="841"/>
      <c r="D3648" s="842" t="s">
        <v>1627</v>
      </c>
      <c r="E3648" s="843" t="s">
        <v>1187</v>
      </c>
      <c r="F3648" s="681" t="s">
        <v>1580</v>
      </c>
      <c r="G3648" s="682"/>
      <c r="H3648" s="682"/>
      <c r="I3648" s="682"/>
      <c r="J3648" s="682"/>
      <c r="K3648" s="682"/>
      <c r="L3648" s="683"/>
      <c r="M3648" s="684"/>
      <c r="N3648" s="758">
        <v>120</v>
      </c>
      <c r="O3648" s="991">
        <v>108</v>
      </c>
      <c r="P3648" s="991">
        <f t="shared" si="334"/>
        <v>12</v>
      </c>
      <c r="Q3648" s="762"/>
      <c r="R3648" s="873">
        <v>52</v>
      </c>
      <c r="S3648" s="760">
        <f>N3648*R3648</f>
        <v>6240</v>
      </c>
      <c r="T3648" s="844"/>
      <c r="U3648" s="960"/>
      <c r="W3648" s="686"/>
    </row>
    <row r="3649" spans="1:23" ht="21" customHeight="1">
      <c r="C3649" s="841"/>
      <c r="D3649" s="842" t="s">
        <v>1628</v>
      </c>
      <c r="E3649" s="843" t="s">
        <v>1187</v>
      </c>
      <c r="F3649" s="681" t="s">
        <v>1580</v>
      </c>
      <c r="G3649" s="682"/>
      <c r="H3649" s="682"/>
      <c r="I3649" s="682"/>
      <c r="J3649" s="682"/>
      <c r="K3649" s="682"/>
      <c r="L3649" s="683"/>
      <c r="M3649" s="684"/>
      <c r="N3649" s="758">
        <v>5760</v>
      </c>
      <c r="O3649" s="991">
        <v>5184</v>
      </c>
      <c r="P3649" s="991">
        <f t="shared" si="334"/>
        <v>576</v>
      </c>
      <c r="Q3649" s="762"/>
      <c r="R3649" s="873">
        <v>67</v>
      </c>
      <c r="S3649" s="760">
        <f>N3649*R3649</f>
        <v>385920</v>
      </c>
      <c r="T3649" s="844"/>
      <c r="U3649" s="960"/>
      <c r="W3649" s="686"/>
    </row>
    <row r="3650" spans="1:23" ht="21" customHeight="1">
      <c r="A3650" s="686" t="s">
        <v>1294</v>
      </c>
      <c r="C3650" s="841"/>
      <c r="D3650" s="842" t="s">
        <v>1037</v>
      </c>
      <c r="E3650" s="843" t="s">
        <v>797</v>
      </c>
      <c r="F3650" s="681">
        <v>30</v>
      </c>
      <c r="G3650" s="682" t="s">
        <v>227</v>
      </c>
      <c r="H3650" s="682"/>
      <c r="I3650" s="682"/>
      <c r="J3650" s="682"/>
      <c r="K3650" s="682"/>
      <c r="L3650" s="683">
        <v>270</v>
      </c>
      <c r="M3650" s="684"/>
      <c r="N3650" s="758">
        <v>20</v>
      </c>
      <c r="O3650" s="991">
        <v>18</v>
      </c>
      <c r="P3650" s="991">
        <f t="shared" si="334"/>
        <v>2</v>
      </c>
      <c r="Q3650" s="759">
        <f>3.14156295*(F3650/2)^2*L3650*0.00000785*N3650</f>
        <v>29.963442026362497</v>
      </c>
      <c r="R3650" s="873">
        <v>990</v>
      </c>
      <c r="S3650" s="760">
        <f>Q3650*R3650</f>
        <v>29663.807606098871</v>
      </c>
      <c r="T3650" s="844"/>
      <c r="U3650" s="960"/>
      <c r="W3650" s="686"/>
    </row>
    <row r="3651" spans="1:23" ht="21" customHeight="1">
      <c r="A3651" s="686" t="s">
        <v>1390</v>
      </c>
      <c r="C3651" s="841"/>
      <c r="D3651" s="842" t="s">
        <v>835</v>
      </c>
      <c r="E3651" s="843" t="s">
        <v>799</v>
      </c>
      <c r="F3651" s="681" t="s">
        <v>347</v>
      </c>
      <c r="G3651" s="682"/>
      <c r="H3651" s="682"/>
      <c r="I3651" s="682"/>
      <c r="J3651" s="682"/>
      <c r="K3651" s="682"/>
      <c r="L3651" s="683"/>
      <c r="M3651" s="684"/>
      <c r="N3651" s="758">
        <v>20</v>
      </c>
      <c r="O3651" s="991">
        <v>18</v>
      </c>
      <c r="P3651" s="991">
        <f t="shared" si="334"/>
        <v>2</v>
      </c>
      <c r="Q3651" s="762"/>
      <c r="R3651" s="873">
        <v>83.6</v>
      </c>
      <c r="S3651" s="760">
        <f t="shared" ref="S3651:S3662" si="337">N3651*R3651</f>
        <v>1672</v>
      </c>
      <c r="T3651" s="844"/>
      <c r="U3651" s="960"/>
      <c r="W3651" s="686"/>
    </row>
    <row r="3652" spans="1:23" ht="21" customHeight="1">
      <c r="A3652" s="686" t="s">
        <v>1251</v>
      </c>
      <c r="C3652" s="841"/>
      <c r="D3652" s="842" t="s">
        <v>800</v>
      </c>
      <c r="E3652" s="843" t="s">
        <v>800</v>
      </c>
      <c r="F3652" s="681" t="s">
        <v>347</v>
      </c>
      <c r="G3652" s="682"/>
      <c r="H3652" s="682"/>
      <c r="I3652" s="682"/>
      <c r="J3652" s="682"/>
      <c r="K3652" s="682"/>
      <c r="L3652" s="683"/>
      <c r="M3652" s="684"/>
      <c r="N3652" s="758">
        <v>20</v>
      </c>
      <c r="O3652" s="991">
        <v>18</v>
      </c>
      <c r="P3652" s="991">
        <f t="shared" si="334"/>
        <v>2</v>
      </c>
      <c r="Q3652" s="762"/>
      <c r="R3652" s="873">
        <v>32</v>
      </c>
      <c r="S3652" s="760">
        <f t="shared" si="337"/>
        <v>640</v>
      </c>
      <c r="T3652" s="844"/>
      <c r="U3652" s="960"/>
      <c r="W3652" s="686"/>
    </row>
    <row r="3653" spans="1:23" ht="21" customHeight="1">
      <c r="A3653" s="686" t="s">
        <v>1391</v>
      </c>
      <c r="C3653" s="841"/>
      <c r="D3653" s="842" t="s">
        <v>801</v>
      </c>
      <c r="E3653" s="843" t="s">
        <v>801</v>
      </c>
      <c r="F3653" s="681" t="s">
        <v>347</v>
      </c>
      <c r="G3653" s="682"/>
      <c r="H3653" s="682"/>
      <c r="I3653" s="682"/>
      <c r="J3653" s="682"/>
      <c r="K3653" s="682"/>
      <c r="L3653" s="683"/>
      <c r="M3653" s="684"/>
      <c r="N3653" s="758">
        <v>20</v>
      </c>
      <c r="O3653" s="991">
        <v>18</v>
      </c>
      <c r="P3653" s="991">
        <f t="shared" si="334"/>
        <v>2</v>
      </c>
      <c r="Q3653" s="762"/>
      <c r="R3653" s="873">
        <v>41.2</v>
      </c>
      <c r="S3653" s="760">
        <f t="shared" si="337"/>
        <v>824</v>
      </c>
      <c r="T3653" s="844"/>
      <c r="U3653" s="960"/>
      <c r="W3653" s="686"/>
    </row>
    <row r="3654" spans="1:23" ht="21" customHeight="1">
      <c r="C3654" s="841"/>
      <c r="D3654" s="842" t="s">
        <v>1038</v>
      </c>
      <c r="E3654" s="843"/>
      <c r="F3654" s="681" t="s">
        <v>2334</v>
      </c>
      <c r="G3654" s="682"/>
      <c r="H3654" s="682"/>
      <c r="I3654" s="682"/>
      <c r="J3654" s="682"/>
      <c r="K3654" s="682"/>
      <c r="L3654" s="683"/>
      <c r="M3654" s="684"/>
      <c r="N3654" s="758">
        <v>20</v>
      </c>
      <c r="O3654" s="991">
        <v>18</v>
      </c>
      <c r="P3654" s="991">
        <f t="shared" si="334"/>
        <v>2</v>
      </c>
      <c r="Q3654" s="759"/>
      <c r="R3654" s="873">
        <v>37798</v>
      </c>
      <c r="S3654" s="760">
        <f t="shared" si="337"/>
        <v>755960</v>
      </c>
      <c r="T3654" s="844"/>
      <c r="U3654" s="960"/>
      <c r="W3654" s="686"/>
    </row>
    <row r="3655" spans="1:23" ht="21" customHeight="1">
      <c r="A3655" s="686" t="s">
        <v>1459</v>
      </c>
      <c r="C3655" s="841"/>
      <c r="D3655" s="842" t="s">
        <v>401</v>
      </c>
      <c r="E3655" s="843" t="s">
        <v>802</v>
      </c>
      <c r="F3655" s="681">
        <v>6305</v>
      </c>
      <c r="G3655" s="682"/>
      <c r="H3655" s="682"/>
      <c r="I3655" s="682"/>
      <c r="J3655" s="682"/>
      <c r="K3655" s="682"/>
      <c r="L3655" s="683"/>
      <c r="M3655" s="684"/>
      <c r="N3655" s="758">
        <v>40</v>
      </c>
      <c r="O3655" s="991">
        <v>36</v>
      </c>
      <c r="P3655" s="991">
        <f t="shared" si="334"/>
        <v>4</v>
      </c>
      <c r="Q3655" s="762"/>
      <c r="R3655" s="873">
        <v>4070</v>
      </c>
      <c r="S3655" s="760">
        <f t="shared" si="337"/>
        <v>162800</v>
      </c>
      <c r="T3655" s="844"/>
      <c r="U3655" s="960"/>
      <c r="W3655" s="686"/>
    </row>
    <row r="3656" spans="1:23" ht="21" customHeight="1">
      <c r="C3656" s="841"/>
      <c r="D3656" s="842" t="s">
        <v>815</v>
      </c>
      <c r="E3656" s="843" t="s">
        <v>815</v>
      </c>
      <c r="F3656" s="681" t="s">
        <v>628</v>
      </c>
      <c r="G3656" s="682"/>
      <c r="H3656" s="682"/>
      <c r="I3656" s="682"/>
      <c r="J3656" s="682"/>
      <c r="K3656" s="682"/>
      <c r="L3656" s="683"/>
      <c r="M3656" s="684"/>
      <c r="N3656" s="758">
        <v>40</v>
      </c>
      <c r="O3656" s="991">
        <v>36</v>
      </c>
      <c r="P3656" s="991">
        <f t="shared" si="334"/>
        <v>4</v>
      </c>
      <c r="Q3656" s="762"/>
      <c r="R3656" s="873">
        <v>250</v>
      </c>
      <c r="S3656" s="760">
        <f t="shared" si="337"/>
        <v>10000</v>
      </c>
      <c r="T3656" s="844"/>
      <c r="U3656" s="960"/>
      <c r="W3656" s="686"/>
    </row>
    <row r="3657" spans="1:23" ht="21" customHeight="1">
      <c r="C3657" s="841"/>
      <c r="D3657" s="842" t="s">
        <v>372</v>
      </c>
      <c r="E3657" s="843" t="s">
        <v>372</v>
      </c>
      <c r="F3657" s="681">
        <v>6</v>
      </c>
      <c r="G3657" s="682" t="s">
        <v>227</v>
      </c>
      <c r="H3657" s="682">
        <v>6</v>
      </c>
      <c r="I3657" s="682" t="s">
        <v>227</v>
      </c>
      <c r="J3657" s="682"/>
      <c r="K3657" s="682"/>
      <c r="L3657" s="683">
        <v>35</v>
      </c>
      <c r="M3657" s="684"/>
      <c r="N3657" s="758">
        <v>20</v>
      </c>
      <c r="O3657" s="991">
        <v>18</v>
      </c>
      <c r="P3657" s="991">
        <f t="shared" si="334"/>
        <v>2</v>
      </c>
      <c r="Q3657" s="762"/>
      <c r="R3657" s="873">
        <v>615</v>
      </c>
      <c r="S3657" s="760">
        <f t="shared" si="337"/>
        <v>12300</v>
      </c>
      <c r="T3657" s="844"/>
      <c r="U3657" s="960"/>
      <c r="W3657" s="686"/>
    </row>
    <row r="3658" spans="1:23" ht="21" customHeight="1">
      <c r="A3658" s="686" t="s">
        <v>1345</v>
      </c>
      <c r="C3658" s="841"/>
      <c r="D3658" s="842" t="s">
        <v>1039</v>
      </c>
      <c r="E3658" s="843" t="s">
        <v>798</v>
      </c>
      <c r="F3658" s="681" t="s">
        <v>338</v>
      </c>
      <c r="G3658" s="682" t="s">
        <v>227</v>
      </c>
      <c r="H3658" s="682" t="s">
        <v>357</v>
      </c>
      <c r="I3658" s="682"/>
      <c r="J3658" s="682"/>
      <c r="K3658" s="682"/>
      <c r="L3658" s="683"/>
      <c r="M3658" s="684"/>
      <c r="N3658" s="758">
        <v>80</v>
      </c>
      <c r="O3658" s="991">
        <v>72</v>
      </c>
      <c r="P3658" s="991">
        <f t="shared" si="334"/>
        <v>8</v>
      </c>
      <c r="Q3658" s="762"/>
      <c r="R3658" s="873">
        <v>95.1</v>
      </c>
      <c r="S3658" s="760">
        <f t="shared" si="337"/>
        <v>7608</v>
      </c>
      <c r="T3658" s="844"/>
      <c r="U3658" s="960"/>
      <c r="W3658" s="686"/>
    </row>
    <row r="3659" spans="1:23" ht="21" customHeight="1">
      <c r="A3659" s="686" t="s">
        <v>1239</v>
      </c>
      <c r="C3659" s="841"/>
      <c r="D3659" s="842" t="s">
        <v>799</v>
      </c>
      <c r="E3659" s="843" t="s">
        <v>799</v>
      </c>
      <c r="F3659" s="681" t="s">
        <v>338</v>
      </c>
      <c r="G3659" s="682"/>
      <c r="H3659" s="682"/>
      <c r="I3659" s="682"/>
      <c r="J3659" s="682"/>
      <c r="K3659" s="682"/>
      <c r="L3659" s="683"/>
      <c r="M3659" s="684"/>
      <c r="N3659" s="758">
        <v>80</v>
      </c>
      <c r="O3659" s="991">
        <v>72</v>
      </c>
      <c r="P3659" s="991">
        <f t="shared" si="334"/>
        <v>8</v>
      </c>
      <c r="Q3659" s="762"/>
      <c r="R3659" s="873">
        <v>28.7</v>
      </c>
      <c r="S3659" s="760">
        <f t="shared" si="337"/>
        <v>2296</v>
      </c>
      <c r="T3659" s="844"/>
      <c r="U3659" s="960"/>
      <c r="W3659" s="686"/>
    </row>
    <row r="3660" spans="1:23" ht="21" customHeight="1">
      <c r="A3660" s="686" t="s">
        <v>1238</v>
      </c>
      <c r="C3660" s="841"/>
      <c r="D3660" s="842" t="s">
        <v>800</v>
      </c>
      <c r="E3660" s="843" t="s">
        <v>800</v>
      </c>
      <c r="F3660" s="681" t="s">
        <v>338</v>
      </c>
      <c r="G3660" s="682"/>
      <c r="H3660" s="682"/>
      <c r="I3660" s="682"/>
      <c r="J3660" s="682"/>
      <c r="K3660" s="682"/>
      <c r="L3660" s="683"/>
      <c r="M3660" s="684"/>
      <c r="N3660" s="758">
        <v>80</v>
      </c>
      <c r="O3660" s="991">
        <v>72</v>
      </c>
      <c r="P3660" s="991">
        <f t="shared" si="334"/>
        <v>8</v>
      </c>
      <c r="Q3660" s="762"/>
      <c r="R3660" s="873">
        <v>9.1999999999999993</v>
      </c>
      <c r="S3660" s="760">
        <f t="shared" si="337"/>
        <v>736</v>
      </c>
      <c r="T3660" s="844"/>
      <c r="U3660" s="960"/>
      <c r="W3660" s="686"/>
    </row>
    <row r="3661" spans="1:23" ht="21" customHeight="1">
      <c r="A3661" s="686" t="s">
        <v>1237</v>
      </c>
      <c r="C3661" s="841"/>
      <c r="D3661" s="842" t="s">
        <v>801</v>
      </c>
      <c r="E3661" s="843" t="s">
        <v>801</v>
      </c>
      <c r="F3661" s="681" t="s">
        <v>338</v>
      </c>
      <c r="G3661" s="682"/>
      <c r="H3661" s="682"/>
      <c r="I3661" s="682"/>
      <c r="J3661" s="682"/>
      <c r="K3661" s="682"/>
      <c r="L3661" s="683"/>
      <c r="M3661" s="684"/>
      <c r="N3661" s="758">
        <v>160</v>
      </c>
      <c r="O3661" s="991">
        <v>144</v>
      </c>
      <c r="P3661" s="991">
        <f t="shared" si="334"/>
        <v>16</v>
      </c>
      <c r="Q3661" s="762"/>
      <c r="R3661" s="873">
        <v>13.5</v>
      </c>
      <c r="S3661" s="760">
        <f t="shared" si="337"/>
        <v>2160</v>
      </c>
      <c r="T3661" s="844"/>
      <c r="U3661" s="960"/>
      <c r="W3661" s="686"/>
    </row>
    <row r="3662" spans="1:23" ht="21" customHeight="1">
      <c r="C3662" s="841"/>
      <c r="D3662" s="842" t="s">
        <v>1040</v>
      </c>
      <c r="E3662" s="843"/>
      <c r="F3662" s="681">
        <v>7.5</v>
      </c>
      <c r="G3662" s="682"/>
      <c r="H3662" s="682"/>
      <c r="I3662" s="682"/>
      <c r="J3662" s="682"/>
      <c r="K3662" s="682"/>
      <c r="L3662" s="683"/>
      <c r="M3662" s="684"/>
      <c r="N3662" s="758">
        <v>20</v>
      </c>
      <c r="O3662" s="991">
        <v>18</v>
      </c>
      <c r="P3662" s="991">
        <f t="shared" si="334"/>
        <v>2</v>
      </c>
      <c r="Q3662" s="762"/>
      <c r="R3662" s="873">
        <v>650219</v>
      </c>
      <c r="S3662" s="760">
        <f t="shared" si="337"/>
        <v>13004380</v>
      </c>
      <c r="T3662" s="844"/>
      <c r="U3662" s="960"/>
      <c r="W3662" s="686"/>
    </row>
    <row r="3663" spans="1:23" ht="21" customHeight="1">
      <c r="A3663" s="686" t="s">
        <v>1264</v>
      </c>
      <c r="C3663" s="841"/>
      <c r="D3663" s="842" t="s">
        <v>1041</v>
      </c>
      <c r="E3663" s="843" t="s">
        <v>795</v>
      </c>
      <c r="F3663" s="681">
        <v>9</v>
      </c>
      <c r="G3663" s="682"/>
      <c r="H3663" s="682">
        <v>260</v>
      </c>
      <c r="I3663" s="682"/>
      <c r="J3663" s="682"/>
      <c r="K3663" s="682"/>
      <c r="L3663" s="683">
        <v>360</v>
      </c>
      <c r="M3663" s="684"/>
      <c r="N3663" s="758">
        <v>20</v>
      </c>
      <c r="O3663" s="991">
        <v>18</v>
      </c>
      <c r="P3663" s="991">
        <f t="shared" si="334"/>
        <v>2</v>
      </c>
      <c r="Q3663" s="759">
        <f>F3663*H3663*L3663*0.00000785*N3663</f>
        <v>132.2568</v>
      </c>
      <c r="R3663" s="873">
        <v>960</v>
      </c>
      <c r="S3663" s="760">
        <f>Q3663*R3663</f>
        <v>126966.52799999999</v>
      </c>
      <c r="T3663" s="844"/>
      <c r="U3663" s="960"/>
      <c r="W3663" s="686"/>
    </row>
    <row r="3664" spans="1:23" ht="21" customHeight="1">
      <c r="A3664" s="686" t="s">
        <v>1460</v>
      </c>
      <c r="C3664" s="841"/>
      <c r="D3664" s="842" t="s">
        <v>1042</v>
      </c>
      <c r="E3664" s="843" t="s">
        <v>798</v>
      </c>
      <c r="F3664" s="681" t="s">
        <v>333</v>
      </c>
      <c r="G3664" s="682" t="s">
        <v>227</v>
      </c>
      <c r="H3664" s="682" t="s">
        <v>361</v>
      </c>
      <c r="I3664" s="682"/>
      <c r="J3664" s="682"/>
      <c r="K3664" s="682"/>
      <c r="L3664" s="683"/>
      <c r="M3664" s="684"/>
      <c r="N3664" s="758">
        <v>80</v>
      </c>
      <c r="O3664" s="991">
        <v>72</v>
      </c>
      <c r="P3664" s="991">
        <f t="shared" si="334"/>
        <v>8</v>
      </c>
      <c r="Q3664" s="762"/>
      <c r="R3664" s="873">
        <v>279.39999999999998</v>
      </c>
      <c r="S3664" s="760">
        <f t="shared" ref="S3664:S3672" si="338">N3664*R3664</f>
        <v>22352</v>
      </c>
      <c r="T3664" s="844"/>
      <c r="U3664" s="960"/>
      <c r="W3664" s="686"/>
    </row>
    <row r="3665" spans="1:23" ht="21" customHeight="1">
      <c r="A3665" s="686" t="s">
        <v>1229</v>
      </c>
      <c r="C3665" s="841"/>
      <c r="D3665" s="842" t="s">
        <v>799</v>
      </c>
      <c r="E3665" s="843" t="s">
        <v>799</v>
      </c>
      <c r="F3665" s="681" t="s">
        <v>333</v>
      </c>
      <c r="G3665" s="682"/>
      <c r="H3665" s="682"/>
      <c r="I3665" s="682"/>
      <c r="J3665" s="682"/>
      <c r="K3665" s="682"/>
      <c r="L3665" s="683"/>
      <c r="M3665" s="684"/>
      <c r="N3665" s="758">
        <v>80</v>
      </c>
      <c r="O3665" s="991">
        <v>72</v>
      </c>
      <c r="P3665" s="991">
        <f t="shared" si="334"/>
        <v>8</v>
      </c>
      <c r="Q3665" s="762"/>
      <c r="R3665" s="873">
        <v>61.9</v>
      </c>
      <c r="S3665" s="760">
        <f t="shared" si="338"/>
        <v>4952</v>
      </c>
      <c r="T3665" s="844"/>
      <c r="U3665" s="960"/>
      <c r="W3665" s="686"/>
    </row>
    <row r="3666" spans="1:23" ht="21" customHeight="1">
      <c r="A3666" s="686" t="s">
        <v>1230</v>
      </c>
      <c r="C3666" s="841"/>
      <c r="D3666" s="842" t="s">
        <v>800</v>
      </c>
      <c r="E3666" s="843" t="s">
        <v>800</v>
      </c>
      <c r="F3666" s="681" t="s">
        <v>333</v>
      </c>
      <c r="G3666" s="682"/>
      <c r="H3666" s="682"/>
      <c r="I3666" s="682"/>
      <c r="J3666" s="682"/>
      <c r="K3666" s="682"/>
      <c r="L3666" s="683"/>
      <c r="M3666" s="684"/>
      <c r="N3666" s="758">
        <v>80</v>
      </c>
      <c r="O3666" s="991">
        <v>72</v>
      </c>
      <c r="P3666" s="991">
        <f t="shared" si="334"/>
        <v>8</v>
      </c>
      <c r="Q3666" s="762"/>
      <c r="R3666" s="873">
        <v>21.7</v>
      </c>
      <c r="S3666" s="760">
        <f t="shared" si="338"/>
        <v>1736</v>
      </c>
      <c r="T3666" s="844"/>
      <c r="U3666" s="960"/>
      <c r="W3666" s="686"/>
    </row>
    <row r="3667" spans="1:23" ht="21" customHeight="1">
      <c r="A3667" s="686" t="s">
        <v>1231</v>
      </c>
      <c r="C3667" s="841"/>
      <c r="D3667" s="842" t="s">
        <v>801</v>
      </c>
      <c r="E3667" s="843" t="s">
        <v>801</v>
      </c>
      <c r="F3667" s="681" t="s">
        <v>333</v>
      </c>
      <c r="G3667" s="682"/>
      <c r="H3667" s="682"/>
      <c r="I3667" s="682"/>
      <c r="J3667" s="682"/>
      <c r="K3667" s="682"/>
      <c r="L3667" s="683"/>
      <c r="M3667" s="684"/>
      <c r="N3667" s="758">
        <v>160</v>
      </c>
      <c r="O3667" s="991">
        <v>144</v>
      </c>
      <c r="P3667" s="991">
        <f t="shared" ref="P3667:P3704" si="339">N3667-O3667</f>
        <v>16</v>
      </c>
      <c r="Q3667" s="762"/>
      <c r="R3667" s="873">
        <v>33.299999999999997</v>
      </c>
      <c r="S3667" s="760">
        <f t="shared" si="338"/>
        <v>5328</v>
      </c>
      <c r="T3667" s="844"/>
      <c r="U3667" s="960"/>
      <c r="W3667" s="686"/>
    </row>
    <row r="3668" spans="1:23" ht="21" customHeight="1">
      <c r="A3668" s="686" t="s">
        <v>1461</v>
      </c>
      <c r="C3668" s="841"/>
      <c r="D3668" s="842" t="s">
        <v>1043</v>
      </c>
      <c r="E3668" s="843"/>
      <c r="F3668" s="681" t="s">
        <v>2357</v>
      </c>
      <c r="G3668" s="682"/>
      <c r="H3668" s="682"/>
      <c r="I3668" s="682"/>
      <c r="J3668" s="682"/>
      <c r="K3668" s="682"/>
      <c r="L3668" s="683"/>
      <c r="M3668" s="684"/>
      <c r="N3668" s="758">
        <v>20</v>
      </c>
      <c r="O3668" s="991">
        <v>18</v>
      </c>
      <c r="P3668" s="991">
        <f t="shared" si="339"/>
        <v>2</v>
      </c>
      <c r="Q3668" s="762"/>
      <c r="R3668" s="873">
        <v>14910</v>
      </c>
      <c r="S3668" s="760">
        <f t="shared" si="338"/>
        <v>298200</v>
      </c>
      <c r="T3668" s="844"/>
      <c r="U3668" s="960"/>
      <c r="W3668" s="686"/>
    </row>
    <row r="3669" spans="1:23" ht="21" customHeight="1">
      <c r="A3669" s="686" t="s">
        <v>1462</v>
      </c>
      <c r="C3669" s="841"/>
      <c r="D3669" s="842" t="s">
        <v>1044</v>
      </c>
      <c r="E3669" s="843"/>
      <c r="F3669" s="681" t="s">
        <v>2358</v>
      </c>
      <c r="G3669" s="682"/>
      <c r="H3669" s="682"/>
      <c r="I3669" s="682"/>
      <c r="J3669" s="682"/>
      <c r="K3669" s="682"/>
      <c r="L3669" s="683"/>
      <c r="M3669" s="684"/>
      <c r="N3669" s="758">
        <v>20</v>
      </c>
      <c r="O3669" s="991">
        <v>18</v>
      </c>
      <c r="P3669" s="991">
        <f t="shared" si="339"/>
        <v>2</v>
      </c>
      <c r="Q3669" s="762"/>
      <c r="R3669" s="873">
        <v>39990</v>
      </c>
      <c r="S3669" s="760">
        <f t="shared" si="338"/>
        <v>799800</v>
      </c>
      <c r="T3669" s="844"/>
      <c r="U3669" s="960"/>
      <c r="W3669" s="686"/>
    </row>
    <row r="3670" spans="1:23" ht="21" customHeight="1">
      <c r="A3670" s="686" t="s">
        <v>1463</v>
      </c>
      <c r="C3670" s="841"/>
      <c r="D3670" s="842" t="s">
        <v>1045</v>
      </c>
      <c r="E3670" s="843"/>
      <c r="F3670" s="681" t="s">
        <v>757</v>
      </c>
      <c r="G3670" s="682"/>
      <c r="H3670" s="682"/>
      <c r="I3670" s="682"/>
      <c r="J3670" s="682"/>
      <c r="K3670" s="682"/>
      <c r="L3670" s="683"/>
      <c r="M3670" s="684"/>
      <c r="N3670" s="758">
        <v>40</v>
      </c>
      <c r="O3670" s="991">
        <v>36</v>
      </c>
      <c r="P3670" s="991">
        <f t="shared" si="339"/>
        <v>4</v>
      </c>
      <c r="Q3670" s="762"/>
      <c r="R3670" s="873">
        <v>6582.4</v>
      </c>
      <c r="S3670" s="760">
        <f t="shared" si="338"/>
        <v>263296</v>
      </c>
      <c r="T3670" s="844"/>
      <c r="U3670" s="960"/>
      <c r="W3670" s="686"/>
    </row>
    <row r="3671" spans="1:23" ht="21" customHeight="1">
      <c r="A3671" s="686" t="s">
        <v>1464</v>
      </c>
      <c r="C3671" s="841"/>
      <c r="D3671" s="842" t="s">
        <v>808</v>
      </c>
      <c r="E3671" s="843" t="s">
        <v>807</v>
      </c>
      <c r="F3671" s="681" t="s">
        <v>341</v>
      </c>
      <c r="G3671" s="682" t="s">
        <v>227</v>
      </c>
      <c r="H3671" s="682" t="s">
        <v>348</v>
      </c>
      <c r="I3671" s="682"/>
      <c r="J3671" s="682"/>
      <c r="K3671" s="682"/>
      <c r="L3671" s="683"/>
      <c r="M3671" s="684"/>
      <c r="N3671" s="758">
        <v>80</v>
      </c>
      <c r="O3671" s="991">
        <v>72</v>
      </c>
      <c r="P3671" s="991">
        <f t="shared" si="339"/>
        <v>8</v>
      </c>
      <c r="Q3671" s="762"/>
      <c r="R3671" s="873">
        <v>33.4</v>
      </c>
      <c r="S3671" s="760">
        <f t="shared" si="338"/>
        <v>2672</v>
      </c>
      <c r="T3671" s="844"/>
      <c r="U3671" s="960"/>
      <c r="W3671" s="686"/>
    </row>
    <row r="3672" spans="1:23" ht="21" customHeight="1">
      <c r="C3672" s="841"/>
      <c r="D3672" s="842" t="s">
        <v>1629</v>
      </c>
      <c r="E3672" s="843" t="s">
        <v>999</v>
      </c>
      <c r="F3672" s="681">
        <v>1</v>
      </c>
      <c r="G3672" s="682" t="s">
        <v>227</v>
      </c>
      <c r="H3672" s="682">
        <v>160</v>
      </c>
      <c r="I3672" s="682" t="s">
        <v>227</v>
      </c>
      <c r="J3672" s="682"/>
      <c r="K3672" s="682"/>
      <c r="L3672" s="683">
        <v>1390</v>
      </c>
      <c r="M3672" s="684"/>
      <c r="N3672" s="758">
        <v>19</v>
      </c>
      <c r="O3672" s="991">
        <v>17</v>
      </c>
      <c r="P3672" s="991">
        <f t="shared" si="339"/>
        <v>2</v>
      </c>
      <c r="Q3672" s="762"/>
      <c r="R3672" s="873">
        <v>3909</v>
      </c>
      <c r="S3672" s="760">
        <f t="shared" si="338"/>
        <v>74271</v>
      </c>
      <c r="T3672" s="844"/>
      <c r="U3672" s="960"/>
      <c r="W3672" s="686"/>
    </row>
    <row r="3673" spans="1:23" ht="21" customHeight="1">
      <c r="A3673" s="686" t="s">
        <v>1329</v>
      </c>
      <c r="B3673" s="686" t="s">
        <v>1046</v>
      </c>
      <c r="C3673" s="841" t="s">
        <v>1046</v>
      </c>
      <c r="D3673" s="842" t="s">
        <v>1047</v>
      </c>
      <c r="E3673" s="843" t="s">
        <v>770</v>
      </c>
      <c r="F3673" s="681" t="s">
        <v>375</v>
      </c>
      <c r="G3673" s="682" t="s">
        <v>227</v>
      </c>
      <c r="H3673" s="682">
        <v>30</v>
      </c>
      <c r="I3673" s="682" t="s">
        <v>227</v>
      </c>
      <c r="J3673" s="682">
        <v>30</v>
      </c>
      <c r="K3673" s="682" t="s">
        <v>227</v>
      </c>
      <c r="L3673" s="683">
        <v>1242</v>
      </c>
      <c r="M3673" s="684"/>
      <c r="N3673" s="758">
        <v>40</v>
      </c>
      <c r="O3673" s="991">
        <v>36</v>
      </c>
      <c r="P3673" s="991">
        <f t="shared" si="339"/>
        <v>4</v>
      </c>
      <c r="Q3673" s="759">
        <f>L3673/1000*N3673*T3673</f>
        <v>67.564800000000005</v>
      </c>
      <c r="R3673" s="873">
        <v>1040</v>
      </c>
      <c r="S3673" s="760">
        <f t="shared" ref="S3673:S3679" si="340">Q3673*R3673</f>
        <v>70267.392000000007</v>
      </c>
      <c r="T3673" s="845">
        <v>1.36</v>
      </c>
      <c r="U3673" s="960"/>
      <c r="W3673" s="686"/>
    </row>
    <row r="3674" spans="1:23" ht="21" customHeight="1">
      <c r="A3674" s="686" t="s">
        <v>1329</v>
      </c>
      <c r="C3674" s="841"/>
      <c r="D3674" s="842" t="s">
        <v>1047</v>
      </c>
      <c r="E3674" s="843" t="s">
        <v>770</v>
      </c>
      <c r="F3674" s="681" t="s">
        <v>375</v>
      </c>
      <c r="G3674" s="682" t="s">
        <v>227</v>
      </c>
      <c r="H3674" s="682">
        <v>30</v>
      </c>
      <c r="I3674" s="682" t="s">
        <v>227</v>
      </c>
      <c r="J3674" s="682">
        <v>30</v>
      </c>
      <c r="K3674" s="682" t="s">
        <v>227</v>
      </c>
      <c r="L3674" s="683">
        <v>1234</v>
      </c>
      <c r="M3674" s="684"/>
      <c r="N3674" s="758">
        <v>80</v>
      </c>
      <c r="O3674" s="991">
        <v>72</v>
      </c>
      <c r="P3674" s="991">
        <f t="shared" si="339"/>
        <v>8</v>
      </c>
      <c r="Q3674" s="759">
        <f>L3674/1000*N3674*T3674</f>
        <v>134.25920000000002</v>
      </c>
      <c r="R3674" s="873">
        <v>1040</v>
      </c>
      <c r="S3674" s="760">
        <f t="shared" si="340"/>
        <v>139629.56800000003</v>
      </c>
      <c r="T3674" s="845">
        <v>1.36</v>
      </c>
      <c r="U3674" s="960"/>
      <c r="W3674" s="686"/>
    </row>
    <row r="3675" spans="1:23" ht="21" customHeight="1">
      <c r="A3675" s="686" t="s">
        <v>1431</v>
      </c>
      <c r="C3675" s="841"/>
      <c r="D3675" s="842" t="s">
        <v>843</v>
      </c>
      <c r="E3675" s="843" t="s">
        <v>843</v>
      </c>
      <c r="F3675" s="681" t="s">
        <v>2310</v>
      </c>
      <c r="G3675" s="682" t="s">
        <v>227</v>
      </c>
      <c r="H3675" s="682">
        <v>1220</v>
      </c>
      <c r="I3675" s="682" t="s">
        <v>227</v>
      </c>
      <c r="J3675" s="682"/>
      <c r="K3675" s="682"/>
      <c r="L3675" s="683">
        <v>1220</v>
      </c>
      <c r="M3675" s="684"/>
      <c r="N3675" s="758">
        <v>20</v>
      </c>
      <c r="O3675" s="991">
        <v>18</v>
      </c>
      <c r="P3675" s="991">
        <f t="shared" si="339"/>
        <v>2</v>
      </c>
      <c r="Q3675" s="759"/>
      <c r="R3675" s="873">
        <v>28230</v>
      </c>
      <c r="S3675" s="760">
        <f>N3675*R3675</f>
        <v>564600</v>
      </c>
      <c r="T3675" s="799"/>
      <c r="U3675" s="960"/>
      <c r="W3675" s="686"/>
    </row>
    <row r="3676" spans="1:23" ht="21" customHeight="1">
      <c r="A3676" s="686" t="s">
        <v>1289</v>
      </c>
      <c r="C3676" s="841"/>
      <c r="D3676" s="842" t="s">
        <v>814</v>
      </c>
      <c r="E3676" s="843" t="s">
        <v>814</v>
      </c>
      <c r="F3676" s="681">
        <v>3</v>
      </c>
      <c r="G3676" s="682"/>
      <c r="H3676" s="682">
        <v>32</v>
      </c>
      <c r="I3676" s="682"/>
      <c r="J3676" s="682"/>
      <c r="K3676" s="682"/>
      <c r="L3676" s="683">
        <v>1180</v>
      </c>
      <c r="M3676" s="684"/>
      <c r="N3676" s="758">
        <v>40</v>
      </c>
      <c r="O3676" s="991">
        <v>36</v>
      </c>
      <c r="P3676" s="991">
        <f t="shared" si="339"/>
        <v>4</v>
      </c>
      <c r="Q3676" s="759">
        <f>L3676/1000*N3676*T3676</f>
        <v>35.4</v>
      </c>
      <c r="R3676" s="873">
        <v>1030</v>
      </c>
      <c r="S3676" s="760">
        <f t="shared" si="340"/>
        <v>36462</v>
      </c>
      <c r="T3676" s="845">
        <v>0.75</v>
      </c>
      <c r="U3676" s="960"/>
      <c r="W3676" s="686"/>
    </row>
    <row r="3677" spans="1:23" ht="21" customHeight="1">
      <c r="B3677" s="686" t="s">
        <v>1048</v>
      </c>
      <c r="C3677" s="841" t="s">
        <v>1048</v>
      </c>
      <c r="D3677" s="842" t="s">
        <v>1630</v>
      </c>
      <c r="E3677" s="843" t="s">
        <v>1631</v>
      </c>
      <c r="F3677" s="681">
        <v>1</v>
      </c>
      <c r="G3677" s="682" t="s">
        <v>227</v>
      </c>
      <c r="H3677" s="682">
        <v>1220</v>
      </c>
      <c r="I3677" s="682" t="s">
        <v>227</v>
      </c>
      <c r="J3677" s="682"/>
      <c r="K3677" s="682"/>
      <c r="L3677" s="683">
        <v>1370</v>
      </c>
      <c r="M3677" s="684"/>
      <c r="N3677" s="758">
        <v>40</v>
      </c>
      <c r="O3677" s="991">
        <v>36</v>
      </c>
      <c r="P3677" s="991">
        <f t="shared" si="339"/>
        <v>4</v>
      </c>
      <c r="Q3677" s="759"/>
      <c r="R3677" s="873">
        <v>29379</v>
      </c>
      <c r="S3677" s="760">
        <f>N3677*R3677</f>
        <v>1175160</v>
      </c>
      <c r="T3677" s="844"/>
      <c r="U3677" s="960"/>
      <c r="W3677" s="686"/>
    </row>
    <row r="3678" spans="1:23" ht="21" customHeight="1">
      <c r="C3678" s="841"/>
      <c r="D3678" s="842" t="s">
        <v>1630</v>
      </c>
      <c r="E3678" s="843" t="s">
        <v>1631</v>
      </c>
      <c r="F3678" s="681">
        <v>1</v>
      </c>
      <c r="G3678" s="682" t="s">
        <v>227</v>
      </c>
      <c r="H3678" s="682">
        <v>450</v>
      </c>
      <c r="I3678" s="682" t="s">
        <v>227</v>
      </c>
      <c r="J3678" s="682"/>
      <c r="K3678" s="682"/>
      <c r="L3678" s="683">
        <v>1370</v>
      </c>
      <c r="M3678" s="684"/>
      <c r="N3678" s="758">
        <v>20</v>
      </c>
      <c r="O3678" s="991">
        <v>18</v>
      </c>
      <c r="P3678" s="991">
        <f t="shared" si="339"/>
        <v>2</v>
      </c>
      <c r="Q3678" s="759"/>
      <c r="R3678" s="873">
        <v>10837</v>
      </c>
      <c r="S3678" s="760">
        <f>N3678*R3678</f>
        <v>216740</v>
      </c>
      <c r="T3678" s="844"/>
      <c r="U3678" s="960"/>
      <c r="W3678" s="686"/>
    </row>
    <row r="3679" spans="1:23" ht="21" customHeight="1">
      <c r="A3679" s="686" t="s">
        <v>1349</v>
      </c>
      <c r="C3679" s="841"/>
      <c r="D3679" s="842" t="s">
        <v>1049</v>
      </c>
      <c r="E3679" s="843" t="s">
        <v>796</v>
      </c>
      <c r="F3679" s="681">
        <v>3</v>
      </c>
      <c r="G3679" s="682" t="s">
        <v>227</v>
      </c>
      <c r="H3679" s="682">
        <v>180</v>
      </c>
      <c r="I3679" s="682"/>
      <c r="J3679" s="682"/>
      <c r="K3679" s="682"/>
      <c r="L3679" s="683">
        <v>2670</v>
      </c>
      <c r="M3679" s="684"/>
      <c r="N3679" s="758">
        <v>21</v>
      </c>
      <c r="O3679" s="991">
        <v>19</v>
      </c>
      <c r="P3679" s="991">
        <f t="shared" si="339"/>
        <v>2</v>
      </c>
      <c r="Q3679" s="759">
        <f>F3679*H3679*L3679*0.00000785*N3679</f>
        <v>237.68072999999995</v>
      </c>
      <c r="R3679" s="873">
        <v>939</v>
      </c>
      <c r="S3679" s="760">
        <f t="shared" si="340"/>
        <v>223182.20546999996</v>
      </c>
      <c r="T3679" s="844"/>
      <c r="U3679" s="960"/>
      <c r="W3679" s="686"/>
    </row>
    <row r="3680" spans="1:23" ht="21" customHeight="1">
      <c r="A3680" s="686" t="s">
        <v>1457</v>
      </c>
      <c r="C3680" s="841"/>
      <c r="D3680" s="842" t="s">
        <v>804</v>
      </c>
      <c r="E3680" s="843" t="s">
        <v>798</v>
      </c>
      <c r="F3680" s="681" t="s">
        <v>338</v>
      </c>
      <c r="G3680" s="682" t="s">
        <v>227</v>
      </c>
      <c r="H3680" s="682" t="s">
        <v>361</v>
      </c>
      <c r="I3680" s="682"/>
      <c r="J3680" s="682"/>
      <c r="K3680" s="682"/>
      <c r="L3680" s="683"/>
      <c r="M3680" s="684"/>
      <c r="N3680" s="758">
        <v>105</v>
      </c>
      <c r="O3680" s="991">
        <v>95</v>
      </c>
      <c r="P3680" s="991">
        <f t="shared" si="339"/>
        <v>10</v>
      </c>
      <c r="Q3680" s="762"/>
      <c r="R3680" s="873">
        <v>370</v>
      </c>
      <c r="S3680" s="760">
        <f>N3680*R3680</f>
        <v>38850</v>
      </c>
      <c r="T3680" s="844"/>
      <c r="U3680" s="960"/>
      <c r="W3680" s="686"/>
    </row>
    <row r="3681" spans="1:23" ht="21" customHeight="1">
      <c r="A3681" s="686" t="s">
        <v>1238</v>
      </c>
      <c r="C3681" s="841"/>
      <c r="D3681" s="842" t="s">
        <v>800</v>
      </c>
      <c r="E3681" s="843" t="s">
        <v>800</v>
      </c>
      <c r="F3681" s="681" t="s">
        <v>338</v>
      </c>
      <c r="G3681" s="682"/>
      <c r="H3681" s="682"/>
      <c r="I3681" s="682"/>
      <c r="J3681" s="682"/>
      <c r="K3681" s="682"/>
      <c r="L3681" s="683"/>
      <c r="M3681" s="684"/>
      <c r="N3681" s="758">
        <v>105</v>
      </c>
      <c r="O3681" s="991">
        <v>95</v>
      </c>
      <c r="P3681" s="991">
        <f t="shared" si="339"/>
        <v>10</v>
      </c>
      <c r="Q3681" s="762"/>
      <c r="R3681" s="873">
        <v>9.1999999999999993</v>
      </c>
      <c r="S3681" s="760">
        <f>N3681*R3681</f>
        <v>965.99999999999989</v>
      </c>
      <c r="T3681" s="844"/>
      <c r="U3681" s="960"/>
      <c r="W3681" s="686"/>
    </row>
    <row r="3682" spans="1:23" ht="21" customHeight="1">
      <c r="A3682" s="686" t="s">
        <v>1237</v>
      </c>
      <c r="C3682" s="841"/>
      <c r="D3682" s="842" t="s">
        <v>801</v>
      </c>
      <c r="E3682" s="843" t="s">
        <v>801</v>
      </c>
      <c r="F3682" s="681" t="s">
        <v>338</v>
      </c>
      <c r="G3682" s="682"/>
      <c r="H3682" s="682"/>
      <c r="I3682" s="682"/>
      <c r="J3682" s="682"/>
      <c r="K3682" s="682"/>
      <c r="L3682" s="683"/>
      <c r="M3682" s="684"/>
      <c r="N3682" s="758">
        <v>105</v>
      </c>
      <c r="O3682" s="991">
        <v>95</v>
      </c>
      <c r="P3682" s="991">
        <f t="shared" si="339"/>
        <v>10</v>
      </c>
      <c r="Q3682" s="762"/>
      <c r="R3682" s="873">
        <v>13.5</v>
      </c>
      <c r="S3682" s="760">
        <f>N3682*R3682</f>
        <v>1417.5</v>
      </c>
      <c r="T3682" s="844"/>
      <c r="U3682" s="960"/>
      <c r="W3682" s="686"/>
    </row>
    <row r="3683" spans="1:23" ht="21" customHeight="1">
      <c r="A3683" s="686" t="s">
        <v>1465</v>
      </c>
      <c r="B3683" s="686" t="s">
        <v>1050</v>
      </c>
      <c r="C3683" s="841" t="s">
        <v>1050</v>
      </c>
      <c r="D3683" s="842" t="s">
        <v>1051</v>
      </c>
      <c r="E3683" s="843" t="s">
        <v>999</v>
      </c>
      <c r="F3683" s="681">
        <v>1</v>
      </c>
      <c r="G3683" s="682" t="s">
        <v>227</v>
      </c>
      <c r="H3683" s="682">
        <v>780</v>
      </c>
      <c r="I3683" s="682" t="s">
        <v>227</v>
      </c>
      <c r="J3683" s="682"/>
      <c r="K3683" s="682"/>
      <c r="L3683" s="683">
        <v>1390</v>
      </c>
      <c r="M3683" s="684"/>
      <c r="N3683" s="758">
        <v>19</v>
      </c>
      <c r="O3683" s="991">
        <v>17</v>
      </c>
      <c r="P3683" s="991">
        <f t="shared" si="339"/>
        <v>2</v>
      </c>
      <c r="Q3683" s="759">
        <f>F3683*H3683*L3683*0.00000785*N3683</f>
        <v>161.70842999999996</v>
      </c>
      <c r="R3683" s="873">
        <v>1636</v>
      </c>
      <c r="S3683" s="760">
        <f>Q3683*R3683</f>
        <v>264554.99147999997</v>
      </c>
      <c r="T3683" s="844"/>
      <c r="U3683" s="960"/>
      <c r="W3683" s="686"/>
    </row>
    <row r="3684" spans="1:23" ht="21" customHeight="1">
      <c r="A3684" s="686" t="s">
        <v>1465</v>
      </c>
      <c r="C3684" s="841"/>
      <c r="D3684" s="842" t="s">
        <v>1052</v>
      </c>
      <c r="E3684" s="843" t="s">
        <v>999</v>
      </c>
      <c r="F3684" s="681">
        <v>1</v>
      </c>
      <c r="G3684" s="682" t="s">
        <v>227</v>
      </c>
      <c r="H3684" s="682">
        <v>1250</v>
      </c>
      <c r="I3684" s="682" t="s">
        <v>227</v>
      </c>
      <c r="J3684" s="682"/>
      <c r="K3684" s="682"/>
      <c r="L3684" s="683">
        <v>1390</v>
      </c>
      <c r="M3684" s="684"/>
      <c r="N3684" s="758">
        <v>19</v>
      </c>
      <c r="O3684" s="991">
        <v>17</v>
      </c>
      <c r="P3684" s="991">
        <f t="shared" si="339"/>
        <v>2</v>
      </c>
      <c r="Q3684" s="759">
        <f>F3684*H3684*L3684*0.00000785*N3684</f>
        <v>259.14812499999999</v>
      </c>
      <c r="R3684" s="873">
        <v>1636</v>
      </c>
      <c r="S3684" s="760">
        <f>Q3684*R3684</f>
        <v>423966.33249999996</v>
      </c>
      <c r="T3684" s="844"/>
      <c r="U3684" s="960"/>
      <c r="W3684" s="686"/>
    </row>
    <row r="3685" spans="1:23" ht="21" customHeight="1">
      <c r="A3685" s="686" t="s">
        <v>1350</v>
      </c>
      <c r="C3685" s="841"/>
      <c r="D3685" s="842" t="s">
        <v>1053</v>
      </c>
      <c r="E3685" s="843" t="s">
        <v>795</v>
      </c>
      <c r="F3685" s="681">
        <v>2</v>
      </c>
      <c r="G3685" s="682" t="s">
        <v>227</v>
      </c>
      <c r="H3685" s="682">
        <v>270</v>
      </c>
      <c r="I3685" s="682"/>
      <c r="J3685" s="682"/>
      <c r="K3685" s="682"/>
      <c r="L3685" s="683">
        <v>600</v>
      </c>
      <c r="M3685" s="684"/>
      <c r="N3685" s="758">
        <v>38</v>
      </c>
      <c r="O3685" s="991">
        <v>34</v>
      </c>
      <c r="P3685" s="991">
        <f t="shared" si="339"/>
        <v>4</v>
      </c>
      <c r="Q3685" s="759">
        <f>F3685*H3685*L3685*0.00000785*N3685</f>
        <v>96.649199999999993</v>
      </c>
      <c r="R3685" s="873">
        <v>939</v>
      </c>
      <c r="S3685" s="760">
        <f>Q3685*R3685</f>
        <v>90753.598799999992</v>
      </c>
      <c r="T3685" s="844"/>
      <c r="U3685" s="960"/>
      <c r="W3685" s="686"/>
    </row>
    <row r="3686" spans="1:23" ht="21" customHeight="1">
      <c r="A3686" s="686" t="s">
        <v>1457</v>
      </c>
      <c r="C3686" s="841"/>
      <c r="D3686" s="842" t="s">
        <v>804</v>
      </c>
      <c r="E3686" s="843" t="s">
        <v>798</v>
      </c>
      <c r="F3686" s="681" t="s">
        <v>338</v>
      </c>
      <c r="G3686" s="682" t="s">
        <v>227</v>
      </c>
      <c r="H3686" s="682" t="s">
        <v>361</v>
      </c>
      <c r="I3686" s="682"/>
      <c r="J3686" s="682"/>
      <c r="K3686" s="682"/>
      <c r="L3686" s="683"/>
      <c r="M3686" s="684"/>
      <c r="N3686" s="758">
        <v>190</v>
      </c>
      <c r="O3686" s="991">
        <v>170</v>
      </c>
      <c r="P3686" s="991">
        <f t="shared" si="339"/>
        <v>20</v>
      </c>
      <c r="Q3686" s="762"/>
      <c r="R3686" s="873">
        <v>370</v>
      </c>
      <c r="S3686" s="760">
        <f>N3686*R3686</f>
        <v>70300</v>
      </c>
      <c r="T3686" s="844"/>
      <c r="U3686" s="960"/>
      <c r="W3686" s="686"/>
    </row>
    <row r="3687" spans="1:23" ht="21" customHeight="1">
      <c r="A3687" s="686" t="s">
        <v>1238</v>
      </c>
      <c r="C3687" s="841"/>
      <c r="D3687" s="842" t="s">
        <v>800</v>
      </c>
      <c r="E3687" s="843" t="s">
        <v>800</v>
      </c>
      <c r="F3687" s="681" t="s">
        <v>338</v>
      </c>
      <c r="G3687" s="682"/>
      <c r="H3687" s="682"/>
      <c r="I3687" s="682"/>
      <c r="J3687" s="682"/>
      <c r="K3687" s="682"/>
      <c r="L3687" s="683"/>
      <c r="M3687" s="684"/>
      <c r="N3687" s="758">
        <v>190</v>
      </c>
      <c r="O3687" s="991">
        <v>170</v>
      </c>
      <c r="P3687" s="991">
        <f t="shared" si="339"/>
        <v>20</v>
      </c>
      <c r="Q3687" s="762"/>
      <c r="R3687" s="873">
        <v>9.1999999999999993</v>
      </c>
      <c r="S3687" s="760">
        <f>N3687*R3687</f>
        <v>1747.9999999999998</v>
      </c>
      <c r="T3687" s="844"/>
      <c r="U3687" s="960"/>
      <c r="W3687" s="686"/>
    </row>
    <row r="3688" spans="1:23" ht="21" customHeight="1">
      <c r="A3688" s="686" t="s">
        <v>1237</v>
      </c>
      <c r="C3688" s="841"/>
      <c r="D3688" s="842" t="s">
        <v>801</v>
      </c>
      <c r="E3688" s="843" t="s">
        <v>801</v>
      </c>
      <c r="F3688" s="681" t="s">
        <v>338</v>
      </c>
      <c r="G3688" s="682"/>
      <c r="H3688" s="682"/>
      <c r="I3688" s="682"/>
      <c r="J3688" s="682"/>
      <c r="K3688" s="682"/>
      <c r="L3688" s="683"/>
      <c r="M3688" s="684"/>
      <c r="N3688" s="758">
        <v>190</v>
      </c>
      <c r="O3688" s="991">
        <v>170</v>
      </c>
      <c r="P3688" s="991">
        <f t="shared" si="339"/>
        <v>20</v>
      </c>
      <c r="Q3688" s="762"/>
      <c r="R3688" s="873">
        <v>13.5</v>
      </c>
      <c r="S3688" s="760">
        <f>N3688*R3688</f>
        <v>2565</v>
      </c>
      <c r="T3688" s="844"/>
      <c r="U3688" s="960"/>
      <c r="W3688" s="686"/>
    </row>
    <row r="3689" spans="1:23" ht="21" customHeight="1">
      <c r="A3689" s="686" t="s">
        <v>1350</v>
      </c>
      <c r="C3689" s="841"/>
      <c r="D3689" s="842" t="s">
        <v>1054</v>
      </c>
      <c r="E3689" s="843" t="s">
        <v>795</v>
      </c>
      <c r="F3689" s="681">
        <v>2</v>
      </c>
      <c r="G3689" s="682" t="s">
        <v>227</v>
      </c>
      <c r="H3689" s="682">
        <v>130</v>
      </c>
      <c r="I3689" s="682"/>
      <c r="J3689" s="682"/>
      <c r="K3689" s="682"/>
      <c r="L3689" s="683">
        <v>600</v>
      </c>
      <c r="M3689" s="684"/>
      <c r="N3689" s="758">
        <v>38</v>
      </c>
      <c r="O3689" s="991">
        <v>34</v>
      </c>
      <c r="P3689" s="991">
        <f t="shared" si="339"/>
        <v>4</v>
      </c>
      <c r="Q3689" s="759">
        <f>F3689*H3689*L3689*0.00000785*N3689</f>
        <v>46.534799999999997</v>
      </c>
      <c r="R3689" s="873">
        <v>939</v>
      </c>
      <c r="S3689" s="760">
        <f>Q3689*R3689</f>
        <v>43696.177199999998</v>
      </c>
      <c r="T3689" s="844"/>
      <c r="U3689" s="960"/>
      <c r="W3689" s="686"/>
    </row>
    <row r="3690" spans="1:23" ht="21" customHeight="1">
      <c r="A3690" s="686" t="s">
        <v>1457</v>
      </c>
      <c r="C3690" s="841"/>
      <c r="D3690" s="842" t="s">
        <v>804</v>
      </c>
      <c r="E3690" s="843" t="s">
        <v>798</v>
      </c>
      <c r="F3690" s="681" t="s">
        <v>338</v>
      </c>
      <c r="G3690" s="682" t="s">
        <v>227</v>
      </c>
      <c r="H3690" s="682" t="s">
        <v>361</v>
      </c>
      <c r="I3690" s="682"/>
      <c r="J3690" s="682"/>
      <c r="K3690" s="682"/>
      <c r="L3690" s="683"/>
      <c r="M3690" s="684"/>
      <c r="N3690" s="758">
        <v>57</v>
      </c>
      <c r="O3690" s="991">
        <v>51</v>
      </c>
      <c r="P3690" s="991">
        <f t="shared" si="339"/>
        <v>6</v>
      </c>
      <c r="Q3690" s="762"/>
      <c r="R3690" s="873">
        <v>370</v>
      </c>
      <c r="S3690" s="760">
        <f>N3690*R3690</f>
        <v>21090</v>
      </c>
      <c r="T3690" s="844"/>
      <c r="U3690" s="960"/>
      <c r="W3690" s="686"/>
    </row>
    <row r="3691" spans="1:23" ht="21" customHeight="1">
      <c r="A3691" s="686" t="s">
        <v>1238</v>
      </c>
      <c r="C3691" s="841"/>
      <c r="D3691" s="842" t="s">
        <v>800</v>
      </c>
      <c r="E3691" s="843" t="s">
        <v>800</v>
      </c>
      <c r="F3691" s="681" t="s">
        <v>338</v>
      </c>
      <c r="G3691" s="682"/>
      <c r="H3691" s="682"/>
      <c r="I3691" s="682"/>
      <c r="J3691" s="682"/>
      <c r="K3691" s="682"/>
      <c r="L3691" s="683"/>
      <c r="M3691" s="684"/>
      <c r="N3691" s="758">
        <v>57</v>
      </c>
      <c r="O3691" s="991">
        <v>51</v>
      </c>
      <c r="P3691" s="991">
        <f t="shared" si="339"/>
        <v>6</v>
      </c>
      <c r="Q3691" s="762"/>
      <c r="R3691" s="873">
        <v>9.1999999999999993</v>
      </c>
      <c r="S3691" s="760">
        <f>N3691*R3691</f>
        <v>524.4</v>
      </c>
      <c r="T3691" s="844"/>
      <c r="U3691" s="960"/>
      <c r="W3691" s="686"/>
    </row>
    <row r="3692" spans="1:23" ht="21" customHeight="1">
      <c r="A3692" s="686" t="s">
        <v>1237</v>
      </c>
      <c r="C3692" s="841"/>
      <c r="D3692" s="842" t="s">
        <v>801</v>
      </c>
      <c r="E3692" s="843" t="s">
        <v>801</v>
      </c>
      <c r="F3692" s="681" t="s">
        <v>338</v>
      </c>
      <c r="G3692" s="682"/>
      <c r="H3692" s="682"/>
      <c r="I3692" s="682"/>
      <c r="J3692" s="682"/>
      <c r="K3692" s="682"/>
      <c r="L3692" s="683"/>
      <c r="M3692" s="684"/>
      <c r="N3692" s="758">
        <v>57</v>
      </c>
      <c r="O3692" s="991">
        <v>51</v>
      </c>
      <c r="P3692" s="991">
        <f t="shared" si="339"/>
        <v>6</v>
      </c>
      <c r="Q3692" s="762"/>
      <c r="R3692" s="873">
        <v>13.5</v>
      </c>
      <c r="S3692" s="760">
        <f>N3692*R3692</f>
        <v>769.5</v>
      </c>
      <c r="T3692" s="844"/>
      <c r="U3692" s="960"/>
      <c r="W3692" s="686"/>
    </row>
    <row r="3693" spans="1:23" ht="21" customHeight="1">
      <c r="A3693" s="686" t="s">
        <v>1426</v>
      </c>
      <c r="B3693" s="686" t="s">
        <v>830</v>
      </c>
      <c r="C3693" s="841" t="s">
        <v>830</v>
      </c>
      <c r="D3693" s="842" t="s">
        <v>1015</v>
      </c>
      <c r="E3693" s="843" t="s">
        <v>999</v>
      </c>
      <c r="F3693" s="681">
        <v>1.6</v>
      </c>
      <c r="G3693" s="682" t="s">
        <v>227</v>
      </c>
      <c r="H3693" s="682">
        <v>280</v>
      </c>
      <c r="I3693" s="682" t="s">
        <v>227</v>
      </c>
      <c r="J3693" s="682"/>
      <c r="K3693" s="682"/>
      <c r="L3693" s="683">
        <v>1308</v>
      </c>
      <c r="M3693" s="684"/>
      <c r="N3693" s="758">
        <v>20</v>
      </c>
      <c r="O3693" s="991">
        <v>18</v>
      </c>
      <c r="P3693" s="991">
        <f t="shared" si="339"/>
        <v>2</v>
      </c>
      <c r="Q3693" s="759">
        <f>F3693*H3693*L3693*0.00000785*N3693</f>
        <v>91.999487999999999</v>
      </c>
      <c r="R3693" s="873">
        <v>1190</v>
      </c>
      <c r="S3693" s="760">
        <f>Q3693*R3693</f>
        <v>109479.39072</v>
      </c>
      <c r="T3693" s="844"/>
      <c r="U3693" s="960"/>
      <c r="W3693" s="686"/>
    </row>
    <row r="3694" spans="1:23" ht="21" customHeight="1">
      <c r="A3694" s="686" t="s">
        <v>1426</v>
      </c>
      <c r="C3694" s="841"/>
      <c r="D3694" s="842" t="s">
        <v>1016</v>
      </c>
      <c r="E3694" s="843" t="s">
        <v>999</v>
      </c>
      <c r="F3694" s="681">
        <v>1.6</v>
      </c>
      <c r="G3694" s="682" t="s">
        <v>227</v>
      </c>
      <c r="H3694" s="682">
        <v>360</v>
      </c>
      <c r="I3694" s="682" t="s">
        <v>227</v>
      </c>
      <c r="J3694" s="682"/>
      <c r="K3694" s="682"/>
      <c r="L3694" s="683">
        <v>1308</v>
      </c>
      <c r="M3694" s="684"/>
      <c r="N3694" s="758">
        <v>20</v>
      </c>
      <c r="O3694" s="991">
        <v>18</v>
      </c>
      <c r="P3694" s="991">
        <f t="shared" si="339"/>
        <v>2</v>
      </c>
      <c r="Q3694" s="759">
        <f>F3694*H3694*L3694*0.00000785*N3694</f>
        <v>118.285056</v>
      </c>
      <c r="R3694" s="873">
        <v>1190</v>
      </c>
      <c r="S3694" s="760">
        <f>Q3694*R3694</f>
        <v>140759.21664</v>
      </c>
      <c r="T3694" s="844"/>
      <c r="U3694" s="960"/>
      <c r="W3694" s="686"/>
    </row>
    <row r="3695" spans="1:23" ht="21" customHeight="1">
      <c r="A3695" s="686" t="s">
        <v>1426</v>
      </c>
      <c r="C3695" s="841"/>
      <c r="D3695" s="842" t="s">
        <v>1017</v>
      </c>
      <c r="E3695" s="843" t="s">
        <v>999</v>
      </c>
      <c r="F3695" s="681">
        <v>1.6</v>
      </c>
      <c r="G3695" s="682" t="s">
        <v>227</v>
      </c>
      <c r="H3695" s="682">
        <v>440</v>
      </c>
      <c r="I3695" s="682" t="s">
        <v>227</v>
      </c>
      <c r="J3695" s="682"/>
      <c r="K3695" s="682"/>
      <c r="L3695" s="683">
        <v>1308</v>
      </c>
      <c r="M3695" s="684"/>
      <c r="N3695" s="758">
        <v>20</v>
      </c>
      <c r="O3695" s="991">
        <v>18</v>
      </c>
      <c r="P3695" s="991">
        <f t="shared" si="339"/>
        <v>2</v>
      </c>
      <c r="Q3695" s="759">
        <f>F3695*H3695*L3695*0.00000785*N3695</f>
        <v>144.57062399999998</v>
      </c>
      <c r="R3695" s="873">
        <v>1190</v>
      </c>
      <c r="S3695" s="760">
        <f>Q3695*R3695</f>
        <v>172039.04255999997</v>
      </c>
      <c r="T3695" s="844"/>
      <c r="U3695" s="960"/>
      <c r="W3695" s="686"/>
    </row>
    <row r="3696" spans="1:23" ht="21" customHeight="1">
      <c r="A3696" s="686" t="s">
        <v>1426</v>
      </c>
      <c r="C3696" s="841"/>
      <c r="D3696" s="842" t="s">
        <v>1018</v>
      </c>
      <c r="E3696" s="843" t="s">
        <v>999</v>
      </c>
      <c r="F3696" s="681">
        <v>1.6</v>
      </c>
      <c r="G3696" s="682" t="s">
        <v>227</v>
      </c>
      <c r="H3696" s="682">
        <v>520</v>
      </c>
      <c r="I3696" s="682" t="s">
        <v>227</v>
      </c>
      <c r="J3696" s="682"/>
      <c r="K3696" s="682"/>
      <c r="L3696" s="683">
        <v>1309</v>
      </c>
      <c r="M3696" s="684"/>
      <c r="N3696" s="758">
        <v>20</v>
      </c>
      <c r="O3696" s="991">
        <v>18</v>
      </c>
      <c r="P3696" s="991">
        <f t="shared" si="339"/>
        <v>2</v>
      </c>
      <c r="Q3696" s="966">
        <f>F3696*H3696*L3696*0.00000785*N3696</f>
        <v>170.98681599999998</v>
      </c>
      <c r="R3696" s="873">
        <v>1190</v>
      </c>
      <c r="S3696" s="760">
        <f>Q3696*R3696</f>
        <v>203474.31103999997</v>
      </c>
      <c r="T3696" s="844"/>
      <c r="U3696" s="960"/>
      <c r="W3696" s="686"/>
    </row>
    <row r="3697" spans="1:23" ht="21" customHeight="1">
      <c r="C3697" s="841"/>
      <c r="D3697" s="842" t="s">
        <v>1217</v>
      </c>
      <c r="E3697" s="843" t="s">
        <v>814</v>
      </c>
      <c r="F3697" s="681">
        <v>6</v>
      </c>
      <c r="G3697" s="682"/>
      <c r="H3697" s="682">
        <v>38</v>
      </c>
      <c r="I3697" s="682"/>
      <c r="J3697" s="682"/>
      <c r="K3697" s="682"/>
      <c r="L3697" s="683">
        <v>874</v>
      </c>
      <c r="M3697" s="684"/>
      <c r="N3697" s="758">
        <v>40</v>
      </c>
      <c r="O3697" s="991">
        <v>36</v>
      </c>
      <c r="P3697" s="991">
        <f t="shared" si="339"/>
        <v>4</v>
      </c>
      <c r="Q3697" s="759"/>
      <c r="R3697" s="873">
        <v>1603</v>
      </c>
      <c r="S3697" s="760">
        <f t="shared" ref="S3697:S3704" si="341">N3697*R3697</f>
        <v>64120</v>
      </c>
      <c r="T3697" s="844"/>
      <c r="U3697" s="960"/>
      <c r="W3697" s="686"/>
    </row>
    <row r="3698" spans="1:23" ht="21" customHeight="1">
      <c r="C3698" s="841"/>
      <c r="D3698" s="842" t="s">
        <v>1055</v>
      </c>
      <c r="E3698" s="843" t="s">
        <v>999</v>
      </c>
      <c r="F3698" s="681">
        <v>3</v>
      </c>
      <c r="G3698" s="682" t="s">
        <v>227</v>
      </c>
      <c r="H3698" s="682">
        <v>200</v>
      </c>
      <c r="I3698" s="682" t="s">
        <v>227</v>
      </c>
      <c r="J3698" s="682"/>
      <c r="K3698" s="682"/>
      <c r="L3698" s="683">
        <v>100</v>
      </c>
      <c r="M3698" s="684"/>
      <c r="N3698" s="758">
        <v>40</v>
      </c>
      <c r="O3698" s="991">
        <v>36</v>
      </c>
      <c r="P3698" s="991">
        <f t="shared" si="339"/>
        <v>4</v>
      </c>
      <c r="Q3698" s="759"/>
      <c r="R3698" s="873">
        <v>1055</v>
      </c>
      <c r="S3698" s="760">
        <f t="shared" si="341"/>
        <v>42200</v>
      </c>
      <c r="T3698" s="844"/>
      <c r="U3698" s="960"/>
      <c r="W3698" s="686"/>
    </row>
    <row r="3699" spans="1:23" ht="21" customHeight="1">
      <c r="C3699" s="841"/>
      <c r="D3699" s="842" t="s">
        <v>1218</v>
      </c>
      <c r="E3699" s="843" t="s">
        <v>999</v>
      </c>
      <c r="F3699" s="681">
        <v>3</v>
      </c>
      <c r="G3699" s="682" t="s">
        <v>227</v>
      </c>
      <c r="H3699" s="682">
        <v>220</v>
      </c>
      <c r="I3699" s="682" t="s">
        <v>227</v>
      </c>
      <c r="J3699" s="682"/>
      <c r="K3699" s="682"/>
      <c r="L3699" s="683">
        <v>90</v>
      </c>
      <c r="M3699" s="684"/>
      <c r="N3699" s="758">
        <v>40</v>
      </c>
      <c r="O3699" s="991">
        <v>36</v>
      </c>
      <c r="P3699" s="991">
        <f t="shared" si="339"/>
        <v>4</v>
      </c>
      <c r="Q3699" s="759"/>
      <c r="R3699" s="873">
        <v>1044</v>
      </c>
      <c r="S3699" s="760">
        <f t="shared" si="341"/>
        <v>41760</v>
      </c>
      <c r="T3699" s="844"/>
      <c r="U3699" s="960"/>
      <c r="W3699" s="686"/>
    </row>
    <row r="3700" spans="1:23" ht="21" customHeight="1">
      <c r="A3700" s="686" t="s">
        <v>1345</v>
      </c>
      <c r="C3700" s="841"/>
      <c r="D3700" s="842" t="s">
        <v>1055</v>
      </c>
      <c r="E3700" s="843" t="s">
        <v>798</v>
      </c>
      <c r="F3700" s="681" t="s">
        <v>338</v>
      </c>
      <c r="G3700" s="682" t="s">
        <v>227</v>
      </c>
      <c r="H3700" s="682" t="s">
        <v>357</v>
      </c>
      <c r="I3700" s="682"/>
      <c r="J3700" s="682"/>
      <c r="K3700" s="682"/>
      <c r="L3700" s="683"/>
      <c r="M3700" s="684"/>
      <c r="N3700" s="758">
        <v>200</v>
      </c>
      <c r="O3700" s="991">
        <v>180</v>
      </c>
      <c r="P3700" s="991">
        <f t="shared" si="339"/>
        <v>20</v>
      </c>
      <c r="Q3700" s="762"/>
      <c r="R3700" s="873">
        <v>95.1</v>
      </c>
      <c r="S3700" s="760">
        <f t="shared" si="341"/>
        <v>19020</v>
      </c>
      <c r="T3700" s="844"/>
      <c r="U3700" s="960"/>
      <c r="W3700" s="686"/>
    </row>
    <row r="3701" spans="1:23" ht="21" customHeight="1">
      <c r="A3701" s="686" t="s">
        <v>1239</v>
      </c>
      <c r="C3701" s="841"/>
      <c r="D3701" s="842" t="s">
        <v>1055</v>
      </c>
      <c r="E3701" s="843" t="s">
        <v>799</v>
      </c>
      <c r="F3701" s="681" t="s">
        <v>338</v>
      </c>
      <c r="G3701" s="682"/>
      <c r="H3701" s="682"/>
      <c r="I3701" s="682"/>
      <c r="J3701" s="682"/>
      <c r="K3701" s="682"/>
      <c r="L3701" s="683"/>
      <c r="M3701" s="684"/>
      <c r="N3701" s="758">
        <v>200</v>
      </c>
      <c r="O3701" s="991">
        <v>180</v>
      </c>
      <c r="P3701" s="991">
        <f t="shared" si="339"/>
        <v>20</v>
      </c>
      <c r="Q3701" s="762"/>
      <c r="R3701" s="873">
        <v>28.7</v>
      </c>
      <c r="S3701" s="760">
        <f t="shared" si="341"/>
        <v>5740</v>
      </c>
      <c r="T3701" s="844"/>
      <c r="U3701" s="960"/>
      <c r="W3701" s="686"/>
    </row>
    <row r="3702" spans="1:23" ht="21" customHeight="1">
      <c r="A3702" s="686" t="s">
        <v>1238</v>
      </c>
      <c r="C3702" s="841"/>
      <c r="D3702" s="842" t="s">
        <v>1055</v>
      </c>
      <c r="E3702" s="843" t="s">
        <v>800</v>
      </c>
      <c r="F3702" s="681" t="s">
        <v>338</v>
      </c>
      <c r="G3702" s="682"/>
      <c r="H3702" s="682"/>
      <c r="I3702" s="682"/>
      <c r="J3702" s="682"/>
      <c r="K3702" s="682"/>
      <c r="L3702" s="683"/>
      <c r="M3702" s="684"/>
      <c r="N3702" s="758">
        <v>200</v>
      </c>
      <c r="O3702" s="991">
        <v>180</v>
      </c>
      <c r="P3702" s="991">
        <f t="shared" si="339"/>
        <v>20</v>
      </c>
      <c r="Q3702" s="762"/>
      <c r="R3702" s="873">
        <v>9.1999999999999993</v>
      </c>
      <c r="S3702" s="760">
        <f t="shared" si="341"/>
        <v>1839.9999999999998</v>
      </c>
      <c r="T3702" s="844"/>
      <c r="U3702" s="960"/>
      <c r="W3702" s="686"/>
    </row>
    <row r="3703" spans="1:23" ht="21" customHeight="1">
      <c r="A3703" s="686" t="s">
        <v>1237</v>
      </c>
      <c r="C3703" s="841"/>
      <c r="D3703" s="842" t="s">
        <v>1055</v>
      </c>
      <c r="E3703" s="843" t="s">
        <v>801</v>
      </c>
      <c r="F3703" s="681" t="s">
        <v>338</v>
      </c>
      <c r="G3703" s="682"/>
      <c r="H3703" s="682"/>
      <c r="I3703" s="682"/>
      <c r="J3703" s="682"/>
      <c r="K3703" s="682"/>
      <c r="L3703" s="683"/>
      <c r="M3703" s="684"/>
      <c r="N3703" s="758">
        <v>400</v>
      </c>
      <c r="O3703" s="991">
        <v>360</v>
      </c>
      <c r="P3703" s="991">
        <f t="shared" si="339"/>
        <v>40</v>
      </c>
      <c r="Q3703" s="762"/>
      <c r="R3703" s="873">
        <v>13.5</v>
      </c>
      <c r="S3703" s="760">
        <f t="shared" si="341"/>
        <v>5400</v>
      </c>
      <c r="T3703" s="844"/>
      <c r="U3703" s="960"/>
      <c r="W3703" s="686"/>
    </row>
    <row r="3704" spans="1:23" ht="21" customHeight="1">
      <c r="B3704" s="686" t="s">
        <v>1632</v>
      </c>
      <c r="C3704" s="841" t="s">
        <v>1632</v>
      </c>
      <c r="D3704" s="842"/>
      <c r="E3704" s="843" t="s">
        <v>1186</v>
      </c>
      <c r="F3704" s="681"/>
      <c r="G3704" s="682"/>
      <c r="H3704" s="682"/>
      <c r="I3704" s="682"/>
      <c r="J3704" s="682"/>
      <c r="K3704" s="682"/>
      <c r="L3704" s="683"/>
      <c r="M3704" s="684"/>
      <c r="N3704" s="758">
        <v>6</v>
      </c>
      <c r="O3704" s="991">
        <v>6</v>
      </c>
      <c r="P3704" s="991">
        <f t="shared" si="339"/>
        <v>0</v>
      </c>
      <c r="Q3704" s="762"/>
      <c r="R3704" s="873">
        <v>2200</v>
      </c>
      <c r="S3704" s="760">
        <f t="shared" si="341"/>
        <v>13200</v>
      </c>
      <c r="T3704" s="844"/>
      <c r="U3704" s="960"/>
      <c r="W3704" s="686"/>
    </row>
    <row r="3705" spans="1:23" ht="21" customHeight="1">
      <c r="A3705" s="686" t="s">
        <v>2383</v>
      </c>
      <c r="C3705" s="770" t="s">
        <v>2384</v>
      </c>
      <c r="D3705" s="771"/>
      <c r="E3705" s="772"/>
      <c r="F3705" s="681"/>
      <c r="G3705" s="682"/>
      <c r="H3705" s="682"/>
      <c r="I3705" s="682"/>
      <c r="J3705" s="682"/>
      <c r="K3705" s="682"/>
      <c r="L3705" s="683"/>
      <c r="M3705" s="684"/>
      <c r="N3705" s="758"/>
      <c r="O3705" s="991"/>
      <c r="P3705" s="991"/>
      <c r="Q3705" s="773"/>
      <c r="R3705" s="760"/>
      <c r="S3705" s="760">
        <f>TRUNC(SUM(S3602:S3704),0)</f>
        <v>25089983</v>
      </c>
      <c r="T3705" s="684"/>
      <c r="U3705" s="960"/>
      <c r="W3705" s="686"/>
    </row>
    <row r="3706" spans="1:23" s="722" customFormat="1" ht="21" customHeight="1">
      <c r="A3706" s="686"/>
      <c r="B3706" s="686"/>
      <c r="C3706" s="770"/>
      <c r="D3706" s="771"/>
      <c r="E3706" s="772"/>
      <c r="F3706" s="681"/>
      <c r="G3706" s="682"/>
      <c r="H3706" s="682"/>
      <c r="I3706" s="682"/>
      <c r="J3706" s="682"/>
      <c r="K3706" s="682"/>
      <c r="L3706" s="683"/>
      <c r="M3706" s="684"/>
      <c r="N3706" s="758"/>
      <c r="O3706" s="991"/>
      <c r="P3706" s="991"/>
      <c r="Q3706" s="773"/>
      <c r="R3706" s="760"/>
      <c r="S3706" s="760"/>
      <c r="T3706" s="684"/>
      <c r="U3706" s="960"/>
      <c r="V3706" s="721"/>
      <c r="W3706" s="721"/>
    </row>
    <row r="3707" spans="1:23" ht="21" customHeight="1">
      <c r="A3707" s="722"/>
      <c r="C3707" s="749" t="str">
        <f>재료집계!B20</f>
        <v>15. 기타설비</v>
      </c>
      <c r="D3707" s="750"/>
      <c r="E3707" s="751"/>
      <c r="F3707" s="1053"/>
      <c r="G3707" s="716"/>
      <c r="H3707" s="716"/>
      <c r="I3707" s="716"/>
      <c r="J3707" s="716"/>
      <c r="K3707" s="716"/>
      <c r="L3707" s="717"/>
      <c r="M3707" s="718"/>
      <c r="N3707" s="752"/>
      <c r="O3707" s="989"/>
      <c r="P3707" s="989"/>
      <c r="Q3707" s="753"/>
      <c r="R3707" s="754"/>
      <c r="S3707" s="754"/>
      <c r="T3707" s="718"/>
      <c r="U3707" s="960"/>
    </row>
    <row r="3708" spans="1:23" ht="21" customHeight="1">
      <c r="C3708" s="846" t="s">
        <v>768</v>
      </c>
      <c r="D3708" s="847"/>
      <c r="E3708" s="848">
        <f>V5</f>
        <v>20</v>
      </c>
      <c r="F3708" s="681" t="s">
        <v>2422</v>
      </c>
      <c r="G3708" s="682"/>
      <c r="H3708" s="682"/>
      <c r="I3708" s="682"/>
      <c r="J3708" s="682"/>
      <c r="K3708" s="682"/>
      <c r="L3708" s="683"/>
      <c r="M3708" s="684"/>
      <c r="N3708" s="758">
        <f>((65*2*E3708)+28+35+57+45+20)*2+120</f>
        <v>5690</v>
      </c>
      <c r="O3708" s="991"/>
      <c r="P3708" s="991"/>
      <c r="Q3708" s="762"/>
      <c r="R3708" s="873">
        <v>24580</v>
      </c>
      <c r="S3708" s="760">
        <f>N3708*R3708</f>
        <v>139860200</v>
      </c>
      <c r="T3708" s="849"/>
      <c r="U3708" s="960"/>
    </row>
    <row r="3709" spans="1:23" ht="21" customHeight="1">
      <c r="B3709" s="722"/>
      <c r="C3709" s="846" t="s">
        <v>1633</v>
      </c>
      <c r="D3709" s="850" t="s">
        <v>1634</v>
      </c>
      <c r="E3709" s="851"/>
      <c r="F3709" s="681"/>
      <c r="G3709" s="682"/>
      <c r="H3709" s="682"/>
      <c r="I3709" s="682"/>
      <c r="J3709" s="682"/>
      <c r="K3709" s="682"/>
      <c r="L3709" s="683"/>
      <c r="M3709" s="684"/>
      <c r="N3709" s="758">
        <v>1</v>
      </c>
      <c r="O3709" s="991"/>
      <c r="P3709" s="991"/>
      <c r="Q3709" s="762"/>
      <c r="R3709" s="873">
        <v>32470000</v>
      </c>
      <c r="S3709" s="760">
        <f>N3709*R3709</f>
        <v>32470000</v>
      </c>
      <c r="T3709" s="849"/>
      <c r="U3709" s="960"/>
    </row>
    <row r="3710" spans="1:23" ht="21" customHeight="1">
      <c r="A3710" s="686" t="s">
        <v>1269</v>
      </c>
      <c r="C3710" s="846"/>
      <c r="D3710" s="850" t="s">
        <v>769</v>
      </c>
      <c r="E3710" s="851" t="s">
        <v>770</v>
      </c>
      <c r="F3710" s="681" t="s">
        <v>1197</v>
      </c>
      <c r="G3710" s="682" t="s">
        <v>227</v>
      </c>
      <c r="H3710" s="682">
        <v>50</v>
      </c>
      <c r="I3710" s="682" t="s">
        <v>227</v>
      </c>
      <c r="J3710" s="682">
        <v>50</v>
      </c>
      <c r="K3710" s="682" t="s">
        <v>227</v>
      </c>
      <c r="L3710" s="683">
        <v>2500</v>
      </c>
      <c r="M3710" s="684"/>
      <c r="N3710" s="758">
        <v>4</v>
      </c>
      <c r="O3710" s="991"/>
      <c r="P3710" s="991"/>
      <c r="Q3710" s="759">
        <f>(L3710/1000)*N3710*T3710</f>
        <v>44.3</v>
      </c>
      <c r="R3710" s="873">
        <v>1040</v>
      </c>
      <c r="S3710" s="760">
        <f>Q3710*R3710</f>
        <v>46072</v>
      </c>
      <c r="T3710" s="852">
        <v>4.43</v>
      </c>
      <c r="U3710" s="960"/>
    </row>
    <row r="3711" spans="1:23" ht="21" customHeight="1">
      <c r="A3711" s="686" t="s">
        <v>1466</v>
      </c>
      <c r="C3711" s="846"/>
      <c r="D3711" s="850"/>
      <c r="E3711" s="851" t="s">
        <v>771</v>
      </c>
      <c r="F3711" s="681" t="s">
        <v>758</v>
      </c>
      <c r="G3711" s="682" t="s">
        <v>227</v>
      </c>
      <c r="H3711" s="682" t="s">
        <v>1645</v>
      </c>
      <c r="I3711" s="682" t="s">
        <v>227</v>
      </c>
      <c r="J3711" s="682"/>
      <c r="K3711" s="682"/>
      <c r="L3711" s="683">
        <v>200</v>
      </c>
      <c r="M3711" s="684"/>
      <c r="N3711" s="758">
        <v>1</v>
      </c>
      <c r="O3711" s="991"/>
      <c r="P3711" s="991"/>
      <c r="Q3711" s="764">
        <f>L3711</f>
        <v>200</v>
      </c>
      <c r="R3711" s="873">
        <v>4124</v>
      </c>
      <c r="S3711" s="760">
        <f>Q3711*R3711</f>
        <v>824800</v>
      </c>
      <c r="T3711" s="852"/>
      <c r="U3711" s="960"/>
    </row>
    <row r="3712" spans="1:23" ht="21" customHeight="1">
      <c r="A3712" s="686" t="s">
        <v>1486</v>
      </c>
      <c r="C3712" s="846"/>
      <c r="D3712" s="847"/>
      <c r="E3712" s="851" t="s">
        <v>771</v>
      </c>
      <c r="F3712" s="681" t="s">
        <v>758</v>
      </c>
      <c r="G3712" s="682" t="s">
        <v>227</v>
      </c>
      <c r="H3712" s="682" t="s">
        <v>1196</v>
      </c>
      <c r="I3712" s="682" t="s">
        <v>227</v>
      </c>
      <c r="J3712" s="682"/>
      <c r="K3712" s="682"/>
      <c r="L3712" s="683">
        <v>800</v>
      </c>
      <c r="M3712" s="684"/>
      <c r="N3712" s="758">
        <v>1</v>
      </c>
      <c r="O3712" s="991"/>
      <c r="P3712" s="991"/>
      <c r="Q3712" s="764">
        <f>L3712</f>
        <v>800</v>
      </c>
      <c r="R3712" s="873">
        <v>6850</v>
      </c>
      <c r="S3712" s="760">
        <f>Q3712*R3712</f>
        <v>5480000</v>
      </c>
      <c r="T3712" s="849"/>
      <c r="U3712" s="960"/>
    </row>
    <row r="3713" spans="1:21" ht="21" customHeight="1">
      <c r="C3713" s="846" t="s">
        <v>1635</v>
      </c>
      <c r="D3713" s="847"/>
      <c r="E3713" s="851" t="s">
        <v>1636</v>
      </c>
      <c r="F3713" s="681"/>
      <c r="G3713" s="682"/>
      <c r="H3713" s="682"/>
      <c r="I3713" s="682"/>
      <c r="J3713" s="682"/>
      <c r="K3713" s="682"/>
      <c r="L3713" s="683"/>
      <c r="M3713" s="684"/>
      <c r="N3713" s="758">
        <v>1</v>
      </c>
      <c r="O3713" s="991"/>
      <c r="P3713" s="991"/>
      <c r="Q3713" s="762"/>
      <c r="R3713" s="873">
        <v>34630000</v>
      </c>
      <c r="S3713" s="760">
        <f>N3713*R3713</f>
        <v>34630000</v>
      </c>
      <c r="T3713" s="849"/>
      <c r="U3713" s="960"/>
    </row>
    <row r="3714" spans="1:21" ht="21" customHeight="1">
      <c r="C3714" s="846" t="s">
        <v>772</v>
      </c>
      <c r="D3714" s="847"/>
      <c r="E3714" s="851"/>
      <c r="F3714" s="681"/>
      <c r="G3714" s="682"/>
      <c r="H3714" s="682"/>
      <c r="I3714" s="682"/>
      <c r="J3714" s="682"/>
      <c r="K3714" s="682"/>
      <c r="L3714" s="683"/>
      <c r="M3714" s="684"/>
      <c r="N3714" s="758">
        <v>370</v>
      </c>
      <c r="O3714" s="991"/>
      <c r="P3714" s="991"/>
      <c r="Q3714" s="762"/>
      <c r="R3714" s="760">
        <v>14490</v>
      </c>
      <c r="S3714" s="760">
        <f>N3714*R3714</f>
        <v>5361300</v>
      </c>
      <c r="T3714" s="849"/>
      <c r="U3714" s="960"/>
    </row>
    <row r="3715" spans="1:21" ht="21" customHeight="1">
      <c r="A3715" s="686" t="s">
        <v>2472</v>
      </c>
      <c r="C3715" s="770" t="s">
        <v>2473</v>
      </c>
      <c r="D3715" s="771"/>
      <c r="E3715" s="772"/>
      <c r="F3715" s="681"/>
      <c r="G3715" s="682"/>
      <c r="H3715" s="682"/>
      <c r="I3715" s="682"/>
      <c r="J3715" s="682"/>
      <c r="K3715" s="682"/>
      <c r="L3715" s="683"/>
      <c r="M3715" s="684"/>
      <c r="N3715" s="758"/>
      <c r="O3715" s="991"/>
      <c r="P3715" s="991"/>
      <c r="Q3715" s="773"/>
      <c r="R3715" s="760"/>
      <c r="S3715" s="760">
        <f>TRUNC(SUM(S3708:S3714),0)</f>
        <v>218672372</v>
      </c>
      <c r="T3715" s="684"/>
    </row>
    <row r="3716" spans="1:21" ht="21" customHeight="1">
      <c r="C3716" s="770"/>
      <c r="D3716" s="771"/>
      <c r="E3716" s="772"/>
      <c r="F3716" s="681"/>
      <c r="G3716" s="682"/>
      <c r="H3716" s="682"/>
      <c r="I3716" s="682"/>
      <c r="J3716" s="682"/>
      <c r="K3716" s="682"/>
      <c r="L3716" s="683"/>
      <c r="M3716" s="684"/>
      <c r="N3716" s="758"/>
      <c r="O3716" s="991"/>
      <c r="P3716" s="991"/>
      <c r="Q3716" s="773"/>
      <c r="R3716" s="760"/>
      <c r="S3716" s="760"/>
      <c r="T3716" s="684"/>
    </row>
    <row r="3717" spans="1:21" ht="21" customHeight="1">
      <c r="C3717" s="770"/>
      <c r="D3717" s="771"/>
      <c r="E3717" s="772"/>
      <c r="F3717" s="681"/>
      <c r="G3717" s="682"/>
      <c r="H3717" s="682"/>
      <c r="I3717" s="682"/>
      <c r="J3717" s="682"/>
      <c r="K3717" s="682"/>
      <c r="L3717" s="683"/>
      <c r="M3717" s="684"/>
      <c r="N3717" s="758"/>
      <c r="O3717" s="991"/>
      <c r="P3717" s="991"/>
      <c r="Q3717" s="773"/>
      <c r="R3717" s="760"/>
      <c r="S3717" s="760"/>
      <c r="T3717" s="684"/>
    </row>
    <row r="3718" spans="1:21" ht="21" customHeight="1">
      <c r="C3718" s="770"/>
      <c r="D3718" s="771"/>
      <c r="E3718" s="772"/>
      <c r="F3718" s="681"/>
      <c r="G3718" s="682"/>
      <c r="H3718" s="682"/>
      <c r="I3718" s="682"/>
      <c r="J3718" s="682"/>
      <c r="K3718" s="682"/>
      <c r="L3718" s="683"/>
      <c r="M3718" s="684"/>
      <c r="N3718" s="758"/>
      <c r="O3718" s="991"/>
      <c r="P3718" s="991"/>
      <c r="Q3718" s="773"/>
      <c r="R3718" s="760"/>
      <c r="S3718" s="760"/>
      <c r="T3718" s="684"/>
    </row>
    <row r="3719" spans="1:21" ht="21" customHeight="1">
      <c r="C3719" s="770"/>
      <c r="D3719" s="771"/>
      <c r="E3719" s="772"/>
      <c r="F3719" s="681"/>
      <c r="G3719" s="682"/>
      <c r="H3719" s="682"/>
      <c r="I3719" s="682"/>
      <c r="J3719" s="682"/>
      <c r="K3719" s="682"/>
      <c r="L3719" s="683"/>
      <c r="M3719" s="684"/>
      <c r="N3719" s="758"/>
      <c r="O3719" s="991"/>
      <c r="P3719" s="991"/>
      <c r="Q3719" s="773"/>
      <c r="R3719" s="760"/>
      <c r="S3719" s="760"/>
      <c r="T3719" s="684"/>
    </row>
    <row r="3720" spans="1:21" ht="21" customHeight="1">
      <c r="C3720" s="770"/>
      <c r="D3720" s="771"/>
      <c r="E3720" s="772"/>
      <c r="F3720" s="681"/>
      <c r="G3720" s="682"/>
      <c r="H3720" s="682"/>
      <c r="I3720" s="682"/>
      <c r="J3720" s="682"/>
      <c r="K3720" s="682"/>
      <c r="L3720" s="683"/>
      <c r="M3720" s="684"/>
      <c r="N3720" s="758"/>
      <c r="O3720" s="991"/>
      <c r="P3720" s="991"/>
      <c r="Q3720" s="773"/>
      <c r="R3720" s="760"/>
      <c r="S3720" s="760"/>
      <c r="T3720" s="684"/>
    </row>
    <row r="3721" spans="1:21" ht="21" customHeight="1">
      <c r="C3721" s="770"/>
      <c r="D3721" s="771"/>
      <c r="E3721" s="772"/>
      <c r="F3721" s="681"/>
      <c r="G3721" s="682"/>
      <c r="H3721" s="682"/>
      <c r="I3721" s="682"/>
      <c r="J3721" s="682"/>
      <c r="K3721" s="682"/>
      <c r="L3721" s="683"/>
      <c r="M3721" s="684"/>
      <c r="N3721" s="758"/>
      <c r="O3721" s="991"/>
      <c r="P3721" s="991"/>
      <c r="Q3721" s="773"/>
      <c r="R3721" s="760"/>
      <c r="S3721" s="760"/>
      <c r="T3721" s="684"/>
    </row>
    <row r="3722" spans="1:21" ht="21" customHeight="1">
      <c r="C3722" s="770"/>
      <c r="D3722" s="771"/>
      <c r="E3722" s="772"/>
      <c r="F3722" s="681"/>
      <c r="G3722" s="682"/>
      <c r="H3722" s="682"/>
      <c r="I3722" s="682"/>
      <c r="J3722" s="682"/>
      <c r="K3722" s="682"/>
      <c r="L3722" s="683"/>
      <c r="M3722" s="684"/>
      <c r="N3722" s="758"/>
      <c r="O3722" s="991"/>
      <c r="P3722" s="991"/>
      <c r="Q3722" s="773"/>
      <c r="R3722" s="760"/>
      <c r="S3722" s="760"/>
      <c r="T3722" s="684"/>
    </row>
    <row r="3723" spans="1:21" ht="21" customHeight="1">
      <c r="C3723" s="770"/>
      <c r="D3723" s="771"/>
      <c r="E3723" s="772"/>
      <c r="F3723" s="681"/>
      <c r="G3723" s="682"/>
      <c r="H3723" s="682"/>
      <c r="I3723" s="682"/>
      <c r="J3723" s="682"/>
      <c r="K3723" s="682"/>
      <c r="L3723" s="683"/>
      <c r="M3723" s="684"/>
      <c r="N3723" s="758"/>
      <c r="O3723" s="991"/>
      <c r="P3723" s="991"/>
      <c r="Q3723" s="773"/>
      <c r="R3723" s="760"/>
      <c r="S3723" s="760"/>
      <c r="T3723" s="684"/>
    </row>
    <row r="3724" spans="1:21" ht="21" customHeight="1">
      <c r="C3724" s="770"/>
      <c r="D3724" s="771"/>
      <c r="E3724" s="772"/>
      <c r="F3724" s="681"/>
      <c r="G3724" s="682"/>
      <c r="H3724" s="682"/>
      <c r="I3724" s="682"/>
      <c r="J3724" s="682"/>
      <c r="K3724" s="682"/>
      <c r="L3724" s="683"/>
      <c r="M3724" s="684"/>
      <c r="N3724" s="758"/>
      <c r="O3724" s="991"/>
      <c r="P3724" s="991"/>
      <c r="Q3724" s="773"/>
      <c r="R3724" s="760"/>
      <c r="S3724" s="760"/>
      <c r="T3724" s="684"/>
    </row>
    <row r="3725" spans="1:21" ht="21" customHeight="1">
      <c r="C3725" s="770"/>
      <c r="D3725" s="771"/>
      <c r="E3725" s="772"/>
      <c r="F3725" s="681"/>
      <c r="G3725" s="682"/>
      <c r="H3725" s="682"/>
      <c r="I3725" s="682"/>
      <c r="J3725" s="682"/>
      <c r="K3725" s="682"/>
      <c r="L3725" s="683"/>
      <c r="M3725" s="684"/>
      <c r="N3725" s="758"/>
      <c r="O3725" s="991"/>
      <c r="P3725" s="991"/>
      <c r="Q3725" s="773"/>
      <c r="R3725" s="760"/>
      <c r="S3725" s="760"/>
      <c r="T3725" s="684"/>
    </row>
    <row r="3726" spans="1:21" ht="21" customHeight="1">
      <c r="C3726" s="770"/>
      <c r="D3726" s="771"/>
      <c r="E3726" s="772"/>
      <c r="F3726" s="681"/>
      <c r="G3726" s="682"/>
      <c r="H3726" s="682"/>
      <c r="I3726" s="682"/>
      <c r="J3726" s="682"/>
      <c r="K3726" s="682"/>
      <c r="L3726" s="683"/>
      <c r="M3726" s="684"/>
      <c r="N3726" s="758"/>
      <c r="O3726" s="991"/>
      <c r="P3726" s="991"/>
      <c r="Q3726" s="773"/>
      <c r="R3726" s="760"/>
      <c r="S3726" s="760"/>
      <c r="T3726" s="684"/>
    </row>
    <row r="3727" spans="1:21" ht="21" customHeight="1">
      <c r="C3727" s="770"/>
      <c r="D3727" s="771"/>
      <c r="E3727" s="772"/>
      <c r="F3727" s="681"/>
      <c r="G3727" s="682"/>
      <c r="H3727" s="682"/>
      <c r="I3727" s="682"/>
      <c r="J3727" s="682"/>
      <c r="K3727" s="682"/>
      <c r="L3727" s="683"/>
      <c r="M3727" s="684"/>
      <c r="N3727" s="758"/>
      <c r="O3727" s="991"/>
      <c r="P3727" s="991"/>
      <c r="Q3727" s="773"/>
      <c r="R3727" s="760"/>
      <c r="S3727" s="760"/>
      <c r="T3727" s="684"/>
    </row>
    <row r="3728" spans="1:21" ht="21" customHeight="1">
      <c r="C3728" s="770"/>
      <c r="D3728" s="771"/>
      <c r="E3728" s="772"/>
      <c r="F3728" s="681"/>
      <c r="G3728" s="682"/>
      <c r="H3728" s="682"/>
      <c r="I3728" s="682"/>
      <c r="J3728" s="682"/>
      <c r="K3728" s="682"/>
      <c r="L3728" s="683"/>
      <c r="M3728" s="684"/>
      <c r="N3728" s="758"/>
      <c r="O3728" s="991"/>
      <c r="P3728" s="991"/>
      <c r="Q3728" s="773"/>
      <c r="R3728" s="760"/>
      <c r="S3728" s="760"/>
      <c r="T3728" s="684"/>
    </row>
    <row r="3729" spans="1:23" ht="21" customHeight="1">
      <c r="C3729" s="770"/>
      <c r="D3729" s="771"/>
      <c r="E3729" s="772"/>
      <c r="F3729" s="681"/>
      <c r="G3729" s="682"/>
      <c r="H3729" s="682"/>
      <c r="I3729" s="682"/>
      <c r="J3729" s="682"/>
      <c r="K3729" s="682"/>
      <c r="L3729" s="683"/>
      <c r="M3729" s="684"/>
      <c r="N3729" s="758"/>
      <c r="O3729" s="991"/>
      <c r="P3729" s="991"/>
      <c r="Q3729" s="773"/>
      <c r="R3729" s="760"/>
      <c r="S3729" s="760"/>
      <c r="T3729" s="684"/>
    </row>
    <row r="3730" spans="1:23" ht="21" customHeight="1">
      <c r="C3730" s="770"/>
      <c r="D3730" s="771"/>
      <c r="E3730" s="772"/>
      <c r="F3730" s="681"/>
      <c r="G3730" s="682"/>
      <c r="H3730" s="682"/>
      <c r="I3730" s="682"/>
      <c r="J3730" s="682"/>
      <c r="K3730" s="682"/>
      <c r="L3730" s="683"/>
      <c r="M3730" s="684"/>
      <c r="N3730" s="758"/>
      <c r="O3730" s="991"/>
      <c r="P3730" s="991"/>
      <c r="Q3730" s="773"/>
      <c r="R3730" s="760"/>
      <c r="S3730" s="760"/>
      <c r="T3730" s="684"/>
    </row>
    <row r="3731" spans="1:23" s="630" customFormat="1" ht="21" customHeight="1">
      <c r="A3731" s="722"/>
      <c r="B3731" s="722"/>
      <c r="C3731" s="853" t="s">
        <v>2497</v>
      </c>
      <c r="D3731" s="854"/>
      <c r="E3731" s="855"/>
      <c r="F3731" s="1053"/>
      <c r="G3731" s="716"/>
      <c r="H3731" s="716"/>
      <c r="I3731" s="716"/>
      <c r="J3731" s="716"/>
      <c r="K3731" s="716"/>
      <c r="L3731" s="717"/>
      <c r="M3731" s="718"/>
      <c r="N3731" s="752"/>
      <c r="O3731" s="989"/>
      <c r="P3731" s="989"/>
      <c r="Q3731" s="753"/>
      <c r="R3731" s="754"/>
      <c r="S3731" s="754">
        <f>SUMIF(A6:A3730,A3715,S6:S3730)</f>
        <v>447457080</v>
      </c>
      <c r="T3731" s="718"/>
      <c r="U3731" s="719"/>
      <c r="V3731" s="721"/>
      <c r="W3731" s="721"/>
    </row>
    <row r="3732" spans="1:23" ht="21" customHeight="1">
      <c r="B3732" s="707"/>
    </row>
    <row r="3734" spans="1:23" ht="21" customHeight="1">
      <c r="H3734" s="708" t="s">
        <v>784</v>
      </c>
    </row>
  </sheetData>
  <autoFilter ref="A5:Y3731"/>
  <mergeCells count="9">
    <mergeCell ref="C1:T1"/>
    <mergeCell ref="C4:E5"/>
    <mergeCell ref="F4:L4"/>
    <mergeCell ref="M4:M5"/>
    <mergeCell ref="N4:N5"/>
    <mergeCell ref="Q4:Q5"/>
    <mergeCell ref="R4:R5"/>
    <mergeCell ref="S4:S5"/>
    <mergeCell ref="T4:T5"/>
  </mergeCells>
  <phoneticPr fontId="2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70" firstPageNumber="15" fitToHeight="0" orientation="landscape" useFirstPageNumber="1" r:id="rId1"/>
  <headerFooter>
    <oddFooter>&amp;C&amp;"굴림,보통"&amp;9-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J30"/>
  <sheetViews>
    <sheetView showGridLines="0" showZeros="0" view="pageBreakPreview" zoomScaleSheetLayoutView="100" workbookViewId="0">
      <pane ySplit="4" topLeftCell="A5" activePane="bottomLeft" state="frozen"/>
      <selection activeCell="C11" sqref="C11"/>
      <selection pane="bottomLeft" activeCell="D10" sqref="D10"/>
    </sheetView>
  </sheetViews>
  <sheetFormatPr defaultRowHeight="30" customHeight="1"/>
  <cols>
    <col min="1" max="1" width="7.7109375" style="973" customWidth="1"/>
    <col min="2" max="2" width="14.7109375" style="241" customWidth="1"/>
    <col min="3" max="3" width="16.85546875" style="241" customWidth="1"/>
    <col min="4" max="4" width="8.7109375" style="260" customWidth="1"/>
    <col min="5" max="5" width="8.7109375" style="241" customWidth="1"/>
    <col min="6" max="6" width="12.7109375" style="255" customWidth="1"/>
    <col min="7" max="7" width="8.7109375" style="280" customWidth="1"/>
    <col min="8" max="8" width="12.7109375" style="255" customWidth="1"/>
    <col min="9" max="9" width="8.7109375" style="231" customWidth="1"/>
    <col min="10" max="10" width="12.28515625" style="241" bestFit="1" customWidth="1"/>
    <col min="11" max="16384" width="9.140625" style="231"/>
  </cols>
  <sheetData>
    <row r="1" spans="1:10" s="229" customFormat="1" ht="30" customHeight="1">
      <c r="A1" s="1116" t="s">
        <v>2438</v>
      </c>
      <c r="B1" s="1116"/>
      <c r="C1" s="1116"/>
      <c r="D1" s="1116"/>
      <c r="E1" s="1116"/>
      <c r="F1" s="1116"/>
      <c r="G1" s="1116"/>
      <c r="H1" s="1116"/>
      <c r="I1" s="1117"/>
      <c r="J1" s="245"/>
    </row>
    <row r="2" spans="1:10" ht="12" customHeight="1">
      <c r="A2" s="967"/>
      <c r="B2" s="242"/>
      <c r="C2" s="242"/>
      <c r="D2" s="266"/>
      <c r="E2" s="242"/>
      <c r="F2" s="269"/>
      <c r="G2" s="273"/>
      <c r="H2" s="269"/>
      <c r="I2" s="232"/>
    </row>
    <row r="3" spans="1:10" ht="19.5" customHeight="1">
      <c r="A3" s="968" t="s">
        <v>2439</v>
      </c>
      <c r="D3" s="266"/>
      <c r="E3" s="242"/>
      <c r="F3" s="269"/>
      <c r="G3" s="274"/>
      <c r="I3" s="252" t="s">
        <v>2440</v>
      </c>
    </row>
    <row r="4" spans="1:10" s="248" customFormat="1" ht="51" customHeight="1">
      <c r="A4" s="1054" t="s">
        <v>1641</v>
      </c>
      <c r="B4" s="1055" t="s">
        <v>2441</v>
      </c>
      <c r="C4" s="1055" t="s">
        <v>2442</v>
      </c>
      <c r="D4" s="1055" t="s">
        <v>2443</v>
      </c>
      <c r="E4" s="1055" t="s">
        <v>2444</v>
      </c>
      <c r="F4" s="264" t="s">
        <v>2445</v>
      </c>
      <c r="G4" s="1056" t="s">
        <v>2446</v>
      </c>
      <c r="H4" s="258" t="s">
        <v>2447</v>
      </c>
      <c r="I4" s="1054" t="s">
        <v>2448</v>
      </c>
    </row>
    <row r="5" spans="1:10" s="271" customFormat="1" ht="51" customHeight="1">
      <c r="A5" s="270" t="str">
        <f>" ["&amp;표지!$D$3&amp;"]"</f>
        <v xml:space="preserve"> [전자동 해태건조기(12-Is2T2F-#70×20D) 제조]</v>
      </c>
      <c r="B5" s="208"/>
      <c r="C5" s="208"/>
      <c r="D5" s="214"/>
      <c r="E5" s="208"/>
      <c r="F5" s="210"/>
      <c r="G5" s="276"/>
      <c r="H5" s="207"/>
      <c r="I5" s="206"/>
      <c r="J5" s="272"/>
    </row>
    <row r="6" spans="1:10" s="230" customFormat="1" ht="51" customHeight="1">
      <c r="A6" s="969">
        <v>1</v>
      </c>
      <c r="B6" s="256" t="s">
        <v>2449</v>
      </c>
      <c r="C6" s="256" t="s">
        <v>2450</v>
      </c>
      <c r="D6" s="265" t="s">
        <v>2451</v>
      </c>
      <c r="E6" s="243">
        <v>1</v>
      </c>
      <c r="F6" s="268">
        <f>재료집계!F23</f>
        <v>447457080</v>
      </c>
      <c r="G6" s="275">
        <v>0.02</v>
      </c>
      <c r="H6" s="262">
        <f>TRUNC(F6*G6,0)</f>
        <v>8949141</v>
      </c>
      <c r="I6" s="236"/>
      <c r="J6" s="246"/>
    </row>
    <row r="7" spans="1:10" s="230" customFormat="1" ht="51" customHeight="1">
      <c r="A7" s="977"/>
      <c r="B7" s="951"/>
      <c r="C7" s="951"/>
      <c r="D7" s="952"/>
      <c r="E7" s="953"/>
      <c r="F7" s="954"/>
      <c r="G7" s="955"/>
      <c r="H7" s="956"/>
      <c r="I7" s="957"/>
      <c r="J7" s="246"/>
    </row>
    <row r="8" spans="1:10" s="271" customFormat="1" ht="51" customHeight="1">
      <c r="A8" s="974"/>
      <c r="B8" s="214"/>
      <c r="C8" s="214"/>
      <c r="D8" s="214"/>
      <c r="E8" s="208"/>
      <c r="F8" s="210"/>
      <c r="G8" s="276"/>
      <c r="H8" s="207"/>
      <c r="I8" s="206"/>
      <c r="J8" s="272"/>
    </row>
    <row r="9" spans="1:10" s="230" customFormat="1" ht="51" customHeight="1">
      <c r="A9" s="969"/>
      <c r="B9" s="243"/>
      <c r="C9" s="243"/>
      <c r="D9" s="265"/>
      <c r="E9" s="243"/>
      <c r="F9" s="268"/>
      <c r="G9" s="275"/>
      <c r="H9" s="262"/>
      <c r="I9" s="236"/>
      <c r="J9" s="246"/>
    </row>
    <row r="10" spans="1:10" s="230" customFormat="1" ht="51" customHeight="1">
      <c r="A10" s="970"/>
      <c r="B10" s="244"/>
      <c r="C10" s="244"/>
      <c r="D10" s="205"/>
      <c r="E10" s="244"/>
      <c r="F10" s="213"/>
      <c r="G10" s="277"/>
      <c r="H10" s="209"/>
      <c r="I10" s="237"/>
      <c r="J10" s="246"/>
    </row>
    <row r="11" spans="1:10" s="234" customFormat="1" ht="19.5" customHeight="1">
      <c r="A11" s="975" t="s">
        <v>789</v>
      </c>
      <c r="B11" s="239"/>
      <c r="C11" s="239"/>
      <c r="D11" s="261"/>
      <c r="E11" s="240"/>
      <c r="F11" s="267"/>
      <c r="G11" s="278"/>
      <c r="H11" s="267"/>
      <c r="I11" s="233"/>
      <c r="J11" s="247"/>
    </row>
    <row r="12" spans="1:10" ht="19.5" customHeight="1">
      <c r="A12" s="971" t="s">
        <v>788</v>
      </c>
      <c r="B12" s="238"/>
      <c r="C12" s="238"/>
      <c r="D12" s="259"/>
      <c r="E12" s="253"/>
      <c r="F12" s="263"/>
      <c r="G12" s="279"/>
      <c r="H12" s="263"/>
      <c r="I12" s="254"/>
    </row>
    <row r="13" spans="1:10" ht="19.5" customHeight="1">
      <c r="A13" s="971"/>
      <c r="B13" s="238"/>
      <c r="C13" s="238"/>
      <c r="D13" s="259"/>
      <c r="E13" s="253"/>
      <c r="F13" s="263"/>
      <c r="G13" s="279"/>
      <c r="H13" s="263"/>
      <c r="I13" s="254"/>
    </row>
    <row r="14" spans="1:10" ht="19.5" customHeight="1">
      <c r="A14" s="972"/>
      <c r="B14" s="238"/>
      <c r="C14" s="238"/>
      <c r="D14" s="259"/>
      <c r="E14" s="253"/>
      <c r="F14" s="263"/>
      <c r="G14" s="279"/>
      <c r="H14" s="263"/>
      <c r="I14" s="254"/>
    </row>
    <row r="15" spans="1:10" ht="19.5" customHeight="1">
      <c r="A15" s="972"/>
      <c r="B15" s="238"/>
      <c r="C15" s="238"/>
      <c r="D15" s="259"/>
      <c r="E15" s="253"/>
      <c r="F15" s="263"/>
      <c r="G15" s="279"/>
      <c r="H15" s="263"/>
      <c r="I15" s="254"/>
    </row>
    <row r="16" spans="1:10" ht="19.5" customHeight="1">
      <c r="A16" s="972"/>
      <c r="B16" s="238"/>
      <c r="C16" s="238"/>
      <c r="D16" s="259"/>
      <c r="E16" s="253"/>
      <c r="F16" s="263"/>
      <c r="G16" s="279"/>
      <c r="H16" s="263"/>
      <c r="I16" s="254"/>
    </row>
    <row r="17" spans="1:9" ht="19.5" customHeight="1">
      <c r="A17" s="972"/>
      <c r="B17" s="238"/>
      <c r="C17" s="238"/>
      <c r="D17" s="259"/>
      <c r="E17" s="253"/>
      <c r="F17" s="263"/>
      <c r="G17" s="279"/>
      <c r="H17" s="263"/>
      <c r="I17" s="254"/>
    </row>
    <row r="18" spans="1:9" ht="19.5" customHeight="1">
      <c r="A18" s="972"/>
      <c r="B18" s="238"/>
      <c r="C18" s="238"/>
      <c r="D18" s="259"/>
      <c r="E18" s="253"/>
      <c r="F18" s="263"/>
      <c r="G18" s="279"/>
      <c r="H18" s="263"/>
      <c r="I18" s="254"/>
    </row>
    <row r="19" spans="1:9" ht="19.5" customHeight="1">
      <c r="A19" s="972"/>
      <c r="B19" s="238"/>
      <c r="C19" s="238"/>
      <c r="D19" s="259"/>
      <c r="E19" s="253"/>
      <c r="F19" s="263"/>
      <c r="G19" s="279"/>
      <c r="H19" s="263"/>
      <c r="I19" s="254"/>
    </row>
    <row r="20" spans="1:9" ht="19.5" customHeight="1">
      <c r="A20" s="972"/>
      <c r="B20" s="238"/>
      <c r="C20" s="238"/>
      <c r="D20" s="259"/>
      <c r="E20" s="253"/>
      <c r="F20" s="263"/>
      <c r="G20" s="279"/>
      <c r="H20" s="263"/>
      <c r="I20" s="254"/>
    </row>
    <row r="21" spans="1:9" ht="19.5" customHeight="1">
      <c r="A21" s="972"/>
      <c r="B21" s="238"/>
      <c r="C21" s="238"/>
      <c r="D21" s="259"/>
      <c r="E21" s="253"/>
      <c r="F21" s="263"/>
      <c r="G21" s="279"/>
      <c r="H21" s="263"/>
      <c r="I21" s="254"/>
    </row>
    <row r="22" spans="1:9" ht="19.5" customHeight="1">
      <c r="A22" s="972"/>
      <c r="B22" s="238"/>
      <c r="C22" s="238"/>
      <c r="D22" s="259"/>
      <c r="E22" s="253"/>
      <c r="F22" s="263"/>
      <c r="G22" s="279"/>
      <c r="H22" s="263"/>
      <c r="I22" s="254"/>
    </row>
    <row r="23" spans="1:9" ht="19.5" customHeight="1">
      <c r="A23" s="972"/>
      <c r="B23" s="238"/>
      <c r="C23" s="238"/>
      <c r="D23" s="259"/>
      <c r="E23" s="253"/>
      <c r="F23" s="263"/>
      <c r="G23" s="279"/>
      <c r="H23" s="263"/>
      <c r="I23" s="254"/>
    </row>
    <row r="24" spans="1:9" ht="19.5" customHeight="1">
      <c r="A24" s="972"/>
      <c r="B24" s="238"/>
      <c r="C24" s="238"/>
      <c r="D24" s="259"/>
      <c r="E24" s="253"/>
      <c r="F24" s="263"/>
      <c r="G24" s="279"/>
      <c r="H24" s="263"/>
      <c r="I24" s="254"/>
    </row>
    <row r="25" spans="1:9" ht="19.5" customHeight="1">
      <c r="A25" s="972"/>
      <c r="B25" s="238"/>
      <c r="C25" s="238"/>
      <c r="D25" s="259"/>
      <c r="E25" s="253"/>
      <c r="F25" s="263"/>
      <c r="G25" s="279"/>
      <c r="H25" s="263"/>
      <c r="I25" s="254"/>
    </row>
    <row r="26" spans="1:9" ht="19.5" customHeight="1">
      <c r="A26" s="972"/>
      <c r="B26" s="238"/>
      <c r="C26" s="238"/>
      <c r="D26" s="259"/>
      <c r="E26" s="253"/>
      <c r="F26" s="263"/>
      <c r="G26" s="279"/>
      <c r="H26" s="263"/>
      <c r="I26" s="254"/>
    </row>
    <row r="27" spans="1:9" ht="19.5" customHeight="1">
      <c r="A27" s="972"/>
      <c r="B27" s="238"/>
      <c r="C27" s="238"/>
      <c r="D27" s="259"/>
      <c r="E27" s="253"/>
      <c r="F27" s="263"/>
      <c r="G27" s="279"/>
      <c r="H27" s="263"/>
      <c r="I27" s="254"/>
    </row>
    <row r="28" spans="1:9" ht="19.5" customHeight="1">
      <c r="A28" s="972"/>
      <c r="B28" s="238"/>
      <c r="C28" s="238"/>
      <c r="D28" s="259"/>
      <c r="E28" s="253"/>
      <c r="F28" s="263"/>
      <c r="G28" s="279"/>
      <c r="H28" s="263"/>
      <c r="I28" s="254"/>
    </row>
    <row r="29" spans="1:9" ht="19.5" customHeight="1">
      <c r="A29" s="972"/>
      <c r="B29" s="238"/>
      <c r="C29" s="238"/>
      <c r="D29" s="259"/>
      <c r="E29" s="253"/>
      <c r="F29" s="263"/>
      <c r="G29" s="279"/>
      <c r="H29" s="263"/>
      <c r="I29" s="254"/>
    </row>
    <row r="30" spans="1:9" ht="19.5" customHeight="1">
      <c r="A30" s="972"/>
      <c r="B30" s="238"/>
      <c r="C30" s="238"/>
      <c r="D30" s="259"/>
      <c r="E30" s="253"/>
      <c r="F30" s="263"/>
      <c r="G30" s="279"/>
      <c r="H30" s="263"/>
      <c r="I30" s="254"/>
    </row>
  </sheetData>
  <mergeCells count="1">
    <mergeCell ref="A1:I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scale="92" firstPageNumber="128" fitToHeight="0" orientation="portrait" useFirstPageNumber="1" r:id="rId1"/>
  <headerFooter alignWithMargins="0">
    <oddFooter>&amp;C&amp;"굴림,보통"&amp;9-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showZeros="0" view="pageBreakPreview" zoomScaleSheetLayoutView="100" workbookViewId="0">
      <pane ySplit="4" topLeftCell="A5" activePane="bottomLeft" state="frozen"/>
      <selection pane="bottomLeft" activeCell="E17" sqref="E17"/>
    </sheetView>
  </sheetViews>
  <sheetFormatPr defaultRowHeight="12.75"/>
  <cols>
    <col min="1" max="1" width="7.42578125" style="47" customWidth="1"/>
    <col min="2" max="2" width="18.7109375" style="47" customWidth="1"/>
    <col min="3" max="3" width="16.7109375" style="47" customWidth="1"/>
    <col min="4" max="5" width="7.7109375" style="102" customWidth="1"/>
    <col min="6" max="6" width="9.7109375" style="101" customWidth="1"/>
    <col min="7" max="7" width="13.7109375" style="47" customWidth="1"/>
    <col min="8" max="8" width="8.7109375" style="47" customWidth="1"/>
    <col min="9" max="9" width="14.85546875" style="47" customWidth="1"/>
    <col min="10" max="16384" width="9.140625" style="47"/>
  </cols>
  <sheetData>
    <row r="1" spans="1:9" s="45" customFormat="1" ht="30" customHeight="1">
      <c r="A1" s="1118" t="s">
        <v>83</v>
      </c>
      <c r="B1" s="1118"/>
      <c r="C1" s="1118"/>
      <c r="D1" s="1118"/>
      <c r="E1" s="1118"/>
      <c r="F1" s="1118"/>
      <c r="G1" s="1118"/>
      <c r="H1" s="1118"/>
    </row>
    <row r="2" spans="1:9" ht="12" customHeight="1">
      <c r="A2" s="46"/>
      <c r="B2" s="46"/>
      <c r="C2" s="46"/>
      <c r="D2" s="100"/>
      <c r="E2" s="100"/>
      <c r="G2" s="46"/>
      <c r="H2" s="46"/>
    </row>
    <row r="3" spans="1:9" ht="20.100000000000001" customHeight="1">
      <c r="A3" s="47" t="s">
        <v>790</v>
      </c>
      <c r="B3" s="46"/>
      <c r="C3" s="46"/>
      <c r="D3" s="100"/>
      <c r="E3" s="100"/>
      <c r="H3" s="164" t="s">
        <v>57</v>
      </c>
    </row>
    <row r="4" spans="1:9" s="48" customFormat="1" ht="60" customHeight="1">
      <c r="A4" s="282" t="s">
        <v>1652</v>
      </c>
      <c r="B4" s="282" t="s">
        <v>84</v>
      </c>
      <c r="C4" s="282" t="s">
        <v>11</v>
      </c>
      <c r="D4" s="165" t="s">
        <v>12</v>
      </c>
      <c r="E4" s="165" t="s">
        <v>85</v>
      </c>
      <c r="F4" s="165" t="s">
        <v>13</v>
      </c>
      <c r="G4" s="282" t="s">
        <v>1653</v>
      </c>
      <c r="H4" s="282" t="s">
        <v>1654</v>
      </c>
    </row>
    <row r="5" spans="1:9" s="46" customFormat="1" ht="45" customHeight="1">
      <c r="A5" s="944"/>
      <c r="B5" s="944"/>
      <c r="C5" s="944"/>
      <c r="D5" s="945"/>
      <c r="E5" s="946"/>
      <c r="F5" s="947"/>
      <c r="G5" s="948"/>
      <c r="H5" s="945"/>
    </row>
    <row r="6" spans="1:9" s="46" customFormat="1" ht="45" customHeight="1">
      <c r="A6" s="933"/>
      <c r="B6" s="949"/>
      <c r="C6" s="949"/>
      <c r="D6" s="934"/>
      <c r="E6" s="935"/>
      <c r="F6" s="936"/>
      <c r="G6" s="937"/>
      <c r="H6" s="934"/>
    </row>
    <row r="7" spans="1:9" s="46" customFormat="1" ht="45" customHeight="1">
      <c r="A7" s="938"/>
      <c r="B7" s="939"/>
      <c r="C7" s="939"/>
      <c r="D7" s="940"/>
      <c r="E7" s="941"/>
      <c r="F7" s="942"/>
      <c r="G7" s="943"/>
      <c r="H7" s="940"/>
    </row>
    <row r="8" spans="1:9" s="48" customFormat="1" ht="60" customHeight="1">
      <c r="A8" s="50"/>
      <c r="B8" s="282" t="s">
        <v>1493</v>
      </c>
      <c r="C8" s="51"/>
      <c r="D8" s="282"/>
      <c r="E8" s="52"/>
      <c r="F8" s="53"/>
      <c r="G8" s="54">
        <f>SUM(G5:G6)</f>
        <v>0</v>
      </c>
      <c r="H8" s="282"/>
    </row>
    <row r="9" spans="1:9" ht="19.5" customHeight="1">
      <c r="A9" s="46"/>
      <c r="B9" s="46"/>
      <c r="C9" s="46"/>
      <c r="D9" s="100"/>
      <c r="E9" s="100"/>
      <c r="G9" s="46"/>
      <c r="H9" s="46"/>
      <c r="I9" s="46"/>
    </row>
    <row r="10" spans="1:9" ht="19.5" customHeight="1">
      <c r="A10" s="46"/>
      <c r="B10" s="46"/>
      <c r="C10" s="46"/>
      <c r="D10" s="100"/>
      <c r="E10" s="100"/>
      <c r="G10" s="46"/>
      <c r="H10" s="46"/>
      <c r="I10" s="46"/>
    </row>
    <row r="11" spans="1:9" ht="19.5" customHeight="1">
      <c r="A11" s="46"/>
      <c r="B11" s="46"/>
      <c r="C11" s="46"/>
      <c r="D11" s="100"/>
      <c r="E11" s="100"/>
      <c r="G11" s="46"/>
      <c r="H11" s="46"/>
      <c r="I11" s="46"/>
    </row>
    <row r="12" spans="1:9" ht="19.5" customHeight="1">
      <c r="A12" s="46"/>
      <c r="B12" s="46"/>
      <c r="C12" s="46"/>
      <c r="D12" s="100"/>
      <c r="E12" s="100"/>
      <c r="G12" s="46"/>
      <c r="H12" s="46"/>
      <c r="I12" s="46"/>
    </row>
    <row r="13" spans="1:9" ht="19.5" customHeight="1">
      <c r="A13" s="46"/>
      <c r="B13" s="46"/>
      <c r="C13" s="46"/>
      <c r="D13" s="100"/>
      <c r="E13" s="100"/>
      <c r="G13" s="46"/>
      <c r="H13" s="46"/>
      <c r="I13" s="46"/>
    </row>
    <row r="14" spans="1:9" ht="19.5" customHeight="1">
      <c r="A14" s="46"/>
      <c r="B14" s="46"/>
      <c r="C14" s="46"/>
      <c r="D14" s="100"/>
      <c r="E14" s="100"/>
      <c r="G14" s="46"/>
      <c r="H14" s="46"/>
      <c r="I14" s="46"/>
    </row>
    <row r="15" spans="1:9" ht="19.5" customHeight="1">
      <c r="A15" s="46"/>
      <c r="B15" s="46"/>
      <c r="C15" s="46"/>
      <c r="D15" s="100"/>
      <c r="E15" s="100"/>
      <c r="G15" s="46"/>
      <c r="H15" s="46"/>
      <c r="I15" s="46"/>
    </row>
    <row r="16" spans="1:9" ht="19.5" customHeight="1">
      <c r="A16" s="46"/>
      <c r="B16" s="46"/>
      <c r="C16" s="46"/>
      <c r="D16" s="100"/>
      <c r="E16" s="100"/>
      <c r="G16" s="46"/>
      <c r="H16" s="46"/>
      <c r="I16" s="46"/>
    </row>
    <row r="17" spans="1:9" ht="19.5" customHeight="1">
      <c r="A17" s="46"/>
      <c r="B17" s="46"/>
      <c r="C17" s="46"/>
      <c r="D17" s="100"/>
      <c r="E17" s="100"/>
      <c r="G17" s="46"/>
      <c r="H17" s="46"/>
      <c r="I17" s="46"/>
    </row>
    <row r="18" spans="1:9" ht="19.5" customHeight="1">
      <c r="A18" s="46"/>
      <c r="B18" s="46"/>
      <c r="C18" s="46"/>
      <c r="D18" s="100"/>
      <c r="E18" s="100"/>
      <c r="G18" s="46"/>
      <c r="H18" s="46"/>
      <c r="I18" s="46"/>
    </row>
    <row r="19" spans="1:9" ht="19.5" customHeight="1">
      <c r="A19" s="46"/>
      <c r="B19" s="46"/>
      <c r="C19" s="46"/>
      <c r="D19" s="100"/>
      <c r="E19" s="100"/>
      <c r="G19" s="46"/>
      <c r="H19" s="46"/>
      <c r="I19" s="46"/>
    </row>
    <row r="20" spans="1:9" ht="19.5" customHeight="1">
      <c r="A20" s="46"/>
      <c r="B20" s="46"/>
      <c r="C20" s="46"/>
      <c r="D20" s="100"/>
      <c r="E20" s="100"/>
      <c r="G20" s="46"/>
      <c r="H20" s="46"/>
      <c r="I20" s="46"/>
    </row>
    <row r="21" spans="1:9" ht="19.5" customHeight="1">
      <c r="A21" s="46"/>
      <c r="B21" s="46"/>
      <c r="C21" s="46"/>
      <c r="D21" s="100"/>
      <c r="E21" s="100"/>
      <c r="G21" s="46"/>
      <c r="H21" s="46"/>
      <c r="I21" s="46"/>
    </row>
    <row r="22" spans="1:9" ht="19.5" customHeight="1">
      <c r="A22" s="46"/>
      <c r="B22" s="46"/>
      <c r="C22" s="46"/>
      <c r="D22" s="100"/>
      <c r="E22" s="100"/>
      <c r="G22" s="46"/>
      <c r="H22" s="46"/>
      <c r="I22" s="46"/>
    </row>
    <row r="23" spans="1:9" ht="19.5" customHeight="1">
      <c r="A23" s="46"/>
      <c r="B23" s="46"/>
      <c r="C23" s="46"/>
      <c r="D23" s="100"/>
      <c r="E23" s="100"/>
      <c r="G23" s="46"/>
      <c r="H23" s="46"/>
      <c r="I23" s="46"/>
    </row>
    <row r="24" spans="1:9" ht="19.5" customHeight="1">
      <c r="A24" s="46"/>
      <c r="B24" s="46"/>
      <c r="C24" s="46"/>
      <c r="D24" s="100"/>
      <c r="E24" s="100"/>
      <c r="G24" s="46"/>
      <c r="H24" s="46"/>
      <c r="I24" s="46"/>
    </row>
    <row r="25" spans="1:9" ht="19.5" customHeight="1">
      <c r="A25" s="46"/>
      <c r="B25" s="46"/>
      <c r="C25" s="46"/>
      <c r="D25" s="100"/>
      <c r="E25" s="100"/>
      <c r="G25" s="46"/>
      <c r="H25" s="46"/>
      <c r="I25" s="46"/>
    </row>
    <row r="26" spans="1:9" ht="19.5" customHeight="1">
      <c r="A26" s="46"/>
      <c r="B26" s="46"/>
      <c r="C26" s="46"/>
      <c r="D26" s="100"/>
      <c r="E26" s="100"/>
      <c r="G26" s="46"/>
      <c r="H26" s="46"/>
      <c r="I26" s="46"/>
    </row>
    <row r="27" spans="1:9" ht="19.5" customHeight="1">
      <c r="A27" s="46"/>
      <c r="B27" s="46"/>
      <c r="C27" s="46"/>
      <c r="D27" s="100"/>
      <c r="E27" s="100"/>
      <c r="G27" s="46"/>
      <c r="H27" s="46"/>
      <c r="I27" s="46"/>
    </row>
    <row r="28" spans="1:9" ht="19.5" customHeight="1">
      <c r="A28" s="46"/>
      <c r="B28" s="46"/>
      <c r="C28" s="46"/>
      <c r="D28" s="100"/>
      <c r="E28" s="100"/>
      <c r="G28" s="46"/>
      <c r="H28" s="46"/>
      <c r="I28" s="46"/>
    </row>
    <row r="29" spans="1:9" ht="19.5" customHeight="1">
      <c r="A29" s="46"/>
      <c r="B29" s="46"/>
      <c r="C29" s="46"/>
      <c r="D29" s="100"/>
      <c r="E29" s="100"/>
      <c r="G29" s="46"/>
      <c r="H29" s="46"/>
      <c r="I29" s="46"/>
    </row>
    <row r="30" spans="1:9" ht="19.5" customHeight="1">
      <c r="A30" s="46"/>
      <c r="B30" s="46"/>
      <c r="C30" s="46"/>
      <c r="D30" s="100"/>
      <c r="E30" s="100"/>
      <c r="G30" s="46"/>
      <c r="H30" s="46"/>
      <c r="I30" s="46"/>
    </row>
    <row r="31" spans="1:9">
      <c r="A31" s="46"/>
      <c r="B31" s="46"/>
      <c r="C31" s="46"/>
      <c r="D31" s="100"/>
      <c r="E31" s="100"/>
      <c r="G31" s="46"/>
      <c r="H31" s="46"/>
      <c r="I31" s="46"/>
    </row>
    <row r="32" spans="1:9">
      <c r="A32" s="46"/>
      <c r="B32" s="46"/>
      <c r="C32" s="46"/>
      <c r="D32" s="100"/>
      <c r="E32" s="100"/>
      <c r="G32" s="46"/>
      <c r="H32" s="46"/>
      <c r="I32" s="46"/>
    </row>
    <row r="33" spans="1:9">
      <c r="A33" s="46"/>
      <c r="B33" s="46"/>
      <c r="C33" s="46"/>
      <c r="D33" s="100"/>
      <c r="E33" s="100"/>
      <c r="G33" s="46"/>
      <c r="H33" s="46"/>
      <c r="I33" s="46"/>
    </row>
    <row r="34" spans="1:9">
      <c r="A34" s="46"/>
      <c r="B34" s="46"/>
      <c r="C34" s="46"/>
      <c r="D34" s="100"/>
      <c r="E34" s="100"/>
      <c r="G34" s="46"/>
      <c r="H34" s="46"/>
      <c r="I34" s="46"/>
    </row>
    <row r="35" spans="1:9">
      <c r="A35" s="46"/>
      <c r="B35" s="46"/>
      <c r="C35" s="46"/>
      <c r="D35" s="100"/>
      <c r="E35" s="100"/>
      <c r="G35" s="46"/>
      <c r="H35" s="46"/>
      <c r="I35" s="46"/>
    </row>
  </sheetData>
  <mergeCells count="1">
    <mergeCell ref="A1:H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29" orientation="portrait" useFirstPageNumber="1" r:id="rId1"/>
  <headerFooter alignWithMargins="0">
    <oddFooter>&amp;C&amp;"굴림,보통"&amp;9- &amp;P -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F9" sqref="F9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127" customFormat="1" ht="50.1" customHeight="1">
      <c r="A5" s="1099" t="s">
        <v>51</v>
      </c>
      <c r="B5" s="1099"/>
      <c r="C5" s="1099"/>
      <c r="D5" s="1099"/>
      <c r="E5" s="1099"/>
      <c r="F5" s="1099"/>
      <c r="G5" s="1099"/>
      <c r="H5" s="1099"/>
      <c r="I5" s="1099"/>
      <c r="J5" s="126"/>
      <c r="K5" s="126"/>
      <c r="L5" s="126"/>
      <c r="M5" s="126"/>
      <c r="N5" s="126"/>
    </row>
  </sheetData>
  <mergeCells count="1">
    <mergeCell ref="A5:I5"/>
  </mergeCells>
  <phoneticPr fontId="55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showZeros="0" view="pageBreakPreview" zoomScaleSheetLayoutView="100" workbookViewId="0">
      <pane ySplit="5" topLeftCell="A6" activePane="bottomLeft" state="frozen"/>
      <selection pane="bottomLeft" activeCell="H18" sqref="H18"/>
    </sheetView>
  </sheetViews>
  <sheetFormatPr defaultRowHeight="30" customHeight="1"/>
  <cols>
    <col min="1" max="1" width="8.7109375" style="144" customWidth="1"/>
    <col min="2" max="2" width="40.7109375" style="144" customWidth="1"/>
    <col min="3" max="3" width="30.7109375" style="144" customWidth="1"/>
    <col min="4" max="4" width="8.7109375" style="144" customWidth="1"/>
    <col min="5" max="5" width="8.7109375" style="147" customWidth="1"/>
    <col min="6" max="7" width="14.7109375" style="188" customWidth="1"/>
    <col min="8" max="8" width="15.7109375" style="188" customWidth="1"/>
    <col min="9" max="9" width="10.7109375" style="144" customWidth="1"/>
    <col min="10" max="10" width="9.140625" style="144" customWidth="1"/>
    <col min="11" max="16384" width="9.140625" style="144"/>
  </cols>
  <sheetData>
    <row r="1" spans="1:10" s="150" customFormat="1" ht="30" customHeight="1">
      <c r="A1" s="1100" t="s">
        <v>54</v>
      </c>
      <c r="B1" s="1101"/>
      <c r="C1" s="1101"/>
      <c r="D1" s="1101"/>
      <c r="E1" s="1101"/>
      <c r="F1" s="1101"/>
      <c r="G1" s="1101"/>
      <c r="H1" s="1101"/>
      <c r="I1" s="1101"/>
    </row>
    <row r="2" spans="1:10" ht="12" customHeight="1">
      <c r="B2" s="142"/>
      <c r="C2" s="141"/>
      <c r="D2" s="141"/>
      <c r="E2" s="146"/>
      <c r="F2" s="192"/>
      <c r="G2" s="192"/>
      <c r="H2" s="192"/>
      <c r="I2" s="151"/>
      <c r="J2" s="151"/>
    </row>
    <row r="3" spans="1:10" ht="19.5" customHeight="1">
      <c r="A3" s="144" t="s">
        <v>2504</v>
      </c>
      <c r="F3" s="192"/>
      <c r="G3" s="192"/>
      <c r="H3" s="192"/>
      <c r="I3" s="145" t="s">
        <v>57</v>
      </c>
    </row>
    <row r="4" spans="1:10" s="149" customFormat="1" ht="30" customHeight="1">
      <c r="A4" s="249" t="s">
        <v>760</v>
      </c>
      <c r="B4" s="249" t="s">
        <v>2505</v>
      </c>
      <c r="C4" s="249" t="s">
        <v>11</v>
      </c>
      <c r="D4" s="617" t="s">
        <v>2378</v>
      </c>
      <c r="E4" s="615" t="s">
        <v>2506</v>
      </c>
      <c r="F4" s="616" t="s">
        <v>55</v>
      </c>
      <c r="G4" s="616" t="s">
        <v>56</v>
      </c>
      <c r="H4" s="616" t="s">
        <v>21</v>
      </c>
      <c r="I4" s="617" t="s">
        <v>2507</v>
      </c>
    </row>
    <row r="5" spans="1:10" s="1040" customFormat="1" ht="24" customHeight="1">
      <c r="A5" s="1035" t="s">
        <v>2371</v>
      </c>
      <c r="B5" s="1036" t="str">
        <f>표지!$D$3</f>
        <v>전자동 해태건조기(12-Is2T2F-#70×20D) 제조</v>
      </c>
      <c r="C5" s="1036"/>
      <c r="D5" s="1037"/>
      <c r="E5" s="1038"/>
      <c r="F5" s="1039"/>
      <c r="G5" s="1039"/>
      <c r="H5" s="1039"/>
      <c r="I5" s="1035"/>
    </row>
    <row r="6" spans="1:10" ht="24" customHeight="1">
      <c r="A6" s="116"/>
      <c r="B6" s="160" t="s">
        <v>2508</v>
      </c>
      <c r="C6" s="160"/>
      <c r="D6" s="152" t="s">
        <v>77</v>
      </c>
      <c r="E6" s="153">
        <v>1</v>
      </c>
      <c r="F6" s="191">
        <f>직노산출!E17</f>
        <v>28844711</v>
      </c>
      <c r="G6" s="191"/>
      <c r="H6" s="191">
        <f t="shared" ref="H6:H22" si="0">SUM(F6:G6)</f>
        <v>28844711</v>
      </c>
      <c r="I6" s="116"/>
    </row>
    <row r="7" spans="1:10" ht="24" customHeight="1">
      <c r="A7" s="116"/>
      <c r="B7" s="160" t="s">
        <v>2509</v>
      </c>
      <c r="C7" s="160"/>
      <c r="D7" s="152" t="s">
        <v>77</v>
      </c>
      <c r="E7" s="153">
        <v>1</v>
      </c>
      <c r="F7" s="191">
        <f>직노산출!E31</f>
        <v>22318387</v>
      </c>
      <c r="G7" s="191"/>
      <c r="H7" s="191">
        <f t="shared" si="0"/>
        <v>22318387</v>
      </c>
      <c r="I7" s="116"/>
    </row>
    <row r="8" spans="1:10" ht="24" customHeight="1">
      <c r="A8" s="116"/>
      <c r="B8" s="160" t="s">
        <v>2369</v>
      </c>
      <c r="C8" s="160"/>
      <c r="D8" s="152" t="s">
        <v>77</v>
      </c>
      <c r="E8" s="153">
        <v>1</v>
      </c>
      <c r="F8" s="191">
        <f>직노산출!E45</f>
        <v>23412674</v>
      </c>
      <c r="G8" s="191"/>
      <c r="H8" s="191">
        <f t="shared" si="0"/>
        <v>23412674</v>
      </c>
      <c r="I8" s="116"/>
    </row>
    <row r="9" spans="1:10" ht="24" customHeight="1">
      <c r="A9" s="116"/>
      <c r="B9" s="160" t="s">
        <v>2510</v>
      </c>
      <c r="C9" s="160"/>
      <c r="D9" s="152" t="s">
        <v>77</v>
      </c>
      <c r="E9" s="153">
        <v>1</v>
      </c>
      <c r="F9" s="191">
        <f>직노산출!E59</f>
        <v>16567852</v>
      </c>
      <c r="G9" s="191"/>
      <c r="H9" s="191">
        <f t="shared" si="0"/>
        <v>16567852</v>
      </c>
      <c r="I9" s="116"/>
    </row>
    <row r="10" spans="1:10" ht="24" customHeight="1">
      <c r="A10" s="116"/>
      <c r="B10" s="160" t="s">
        <v>2511</v>
      </c>
      <c r="C10" s="160"/>
      <c r="D10" s="152" t="s">
        <v>77</v>
      </c>
      <c r="E10" s="153">
        <v>1</v>
      </c>
      <c r="F10" s="191">
        <f>직노산출!E73</f>
        <v>33424450</v>
      </c>
      <c r="G10" s="191"/>
      <c r="H10" s="191">
        <f t="shared" si="0"/>
        <v>33424450</v>
      </c>
      <c r="I10" s="116"/>
    </row>
    <row r="11" spans="1:10" ht="24" customHeight="1">
      <c r="A11" s="116"/>
      <c r="B11" s="160" t="s">
        <v>2379</v>
      </c>
      <c r="C11" s="160"/>
      <c r="D11" s="152" t="s">
        <v>77</v>
      </c>
      <c r="E11" s="153">
        <v>1</v>
      </c>
      <c r="F11" s="191">
        <f>직노산출!E87</f>
        <v>8045335</v>
      </c>
      <c r="G11" s="191"/>
      <c r="H11" s="191">
        <f t="shared" si="0"/>
        <v>8045335</v>
      </c>
      <c r="I11" s="116"/>
    </row>
    <row r="12" spans="1:10" ht="24" customHeight="1">
      <c r="A12" s="116"/>
      <c r="B12" s="160" t="s">
        <v>2512</v>
      </c>
      <c r="C12" s="160"/>
      <c r="D12" s="152" t="s">
        <v>77</v>
      </c>
      <c r="E12" s="153">
        <v>1</v>
      </c>
      <c r="F12" s="191">
        <f>직노산출!E101</f>
        <v>22820760</v>
      </c>
      <c r="G12" s="191"/>
      <c r="H12" s="191">
        <f t="shared" si="0"/>
        <v>22820760</v>
      </c>
      <c r="I12" s="116"/>
    </row>
    <row r="13" spans="1:10" ht="24" customHeight="1">
      <c r="A13" s="116"/>
      <c r="B13" s="160" t="s">
        <v>2513</v>
      </c>
      <c r="C13" s="160"/>
      <c r="D13" s="152" t="s">
        <v>77</v>
      </c>
      <c r="E13" s="153">
        <v>1</v>
      </c>
      <c r="F13" s="191">
        <f>직노산출!E115</f>
        <v>5124439</v>
      </c>
      <c r="G13" s="191"/>
      <c r="H13" s="191">
        <f t="shared" si="0"/>
        <v>5124439</v>
      </c>
      <c r="I13" s="116"/>
    </row>
    <row r="14" spans="1:10" ht="24" customHeight="1">
      <c r="A14" s="116"/>
      <c r="B14" s="160" t="s">
        <v>2514</v>
      </c>
      <c r="C14" s="160"/>
      <c r="D14" s="152" t="s">
        <v>77</v>
      </c>
      <c r="E14" s="153">
        <v>1</v>
      </c>
      <c r="F14" s="191">
        <f>직노산출!E129</f>
        <v>1859636</v>
      </c>
      <c r="G14" s="191"/>
      <c r="H14" s="191">
        <f t="shared" si="0"/>
        <v>1859636</v>
      </c>
      <c r="I14" s="116"/>
    </row>
    <row r="15" spans="1:10" ht="24" customHeight="1">
      <c r="A15" s="116"/>
      <c r="B15" s="160" t="s">
        <v>2380</v>
      </c>
      <c r="C15" s="160"/>
      <c r="D15" s="152" t="s">
        <v>77</v>
      </c>
      <c r="E15" s="153">
        <v>1</v>
      </c>
      <c r="F15" s="191">
        <f>직노산출!E143</f>
        <v>4930442</v>
      </c>
      <c r="G15" s="191"/>
      <c r="H15" s="191">
        <f t="shared" si="0"/>
        <v>4930442</v>
      </c>
      <c r="I15" s="116"/>
    </row>
    <row r="16" spans="1:10" ht="24" customHeight="1">
      <c r="A16" s="116"/>
      <c r="B16" s="160" t="s">
        <v>2515</v>
      </c>
      <c r="C16" s="160"/>
      <c r="D16" s="152" t="s">
        <v>77</v>
      </c>
      <c r="E16" s="153">
        <v>1</v>
      </c>
      <c r="F16" s="191">
        <f>직노산출!E157</f>
        <v>10113308</v>
      </c>
      <c r="G16" s="191"/>
      <c r="H16" s="191">
        <f t="shared" si="0"/>
        <v>10113308</v>
      </c>
      <c r="I16" s="116"/>
    </row>
    <row r="17" spans="1:9" ht="24" customHeight="1">
      <c r="A17" s="116"/>
      <c r="B17" s="160" t="s">
        <v>2516</v>
      </c>
      <c r="C17" s="160"/>
      <c r="D17" s="152" t="s">
        <v>77</v>
      </c>
      <c r="E17" s="153">
        <v>1</v>
      </c>
      <c r="F17" s="191">
        <f>직노산출!E171</f>
        <v>5648096</v>
      </c>
      <c r="G17" s="191"/>
      <c r="H17" s="191">
        <f t="shared" si="0"/>
        <v>5648096</v>
      </c>
      <c r="I17" s="116"/>
    </row>
    <row r="18" spans="1:9" ht="24" customHeight="1">
      <c r="A18" s="116"/>
      <c r="B18" s="160" t="s">
        <v>2381</v>
      </c>
      <c r="C18" s="160"/>
      <c r="D18" s="152" t="s">
        <v>77</v>
      </c>
      <c r="E18" s="153">
        <v>1</v>
      </c>
      <c r="F18" s="191">
        <f>직노산출!E185</f>
        <v>30126142</v>
      </c>
      <c r="G18" s="191"/>
      <c r="H18" s="191">
        <f t="shared" si="0"/>
        <v>30126142</v>
      </c>
      <c r="I18" s="116"/>
    </row>
    <row r="19" spans="1:9" ht="24" customHeight="1">
      <c r="A19" s="116"/>
      <c r="B19" s="160" t="s">
        <v>2517</v>
      </c>
      <c r="C19" s="160"/>
      <c r="D19" s="152" t="s">
        <v>77</v>
      </c>
      <c r="E19" s="153">
        <v>1</v>
      </c>
      <c r="F19" s="191">
        <f>직노산출!E199</f>
        <v>17384279</v>
      </c>
      <c r="G19" s="191"/>
      <c r="H19" s="191">
        <f t="shared" si="0"/>
        <v>17384279</v>
      </c>
      <c r="I19" s="116"/>
    </row>
    <row r="20" spans="1:9" ht="24" customHeight="1">
      <c r="A20" s="116"/>
      <c r="B20" s="160"/>
      <c r="C20" s="160"/>
      <c r="D20" s="152"/>
      <c r="E20" s="153"/>
      <c r="F20" s="191"/>
      <c r="G20" s="191"/>
      <c r="H20" s="191"/>
      <c r="I20" s="116"/>
    </row>
    <row r="21" spans="1:9" ht="24" customHeight="1">
      <c r="A21" s="116"/>
      <c r="B21" s="160"/>
      <c r="C21" s="160"/>
      <c r="D21" s="152"/>
      <c r="E21" s="153"/>
      <c r="F21" s="191"/>
      <c r="G21" s="191"/>
      <c r="H21" s="191">
        <f t="shared" si="0"/>
        <v>0</v>
      </c>
      <c r="I21" s="116"/>
    </row>
    <row r="22" spans="1:9" ht="24" customHeight="1">
      <c r="A22" s="117"/>
      <c r="B22" s="161"/>
      <c r="C22" s="161"/>
      <c r="D22" s="154"/>
      <c r="E22" s="155"/>
      <c r="F22" s="190"/>
      <c r="G22" s="190"/>
      <c r="H22" s="190">
        <f t="shared" si="0"/>
        <v>0</v>
      </c>
      <c r="I22" s="117"/>
    </row>
    <row r="23" spans="1:9" s="148" customFormat="1" ht="24" customHeight="1">
      <c r="A23" s="140"/>
      <c r="B23" s="257" t="s">
        <v>155</v>
      </c>
      <c r="C23" s="159"/>
      <c r="D23" s="156"/>
      <c r="E23" s="157"/>
      <c r="F23" s="189">
        <f>SUM(F6:F22)</f>
        <v>230620511</v>
      </c>
      <c r="G23" s="189">
        <f>간노!H6</f>
        <v>63190020</v>
      </c>
      <c r="H23" s="189">
        <f>SUM(F23:G23)</f>
        <v>293810531</v>
      </c>
      <c r="I23" s="140"/>
    </row>
    <row r="24" spans="1:9" s="143" customFormat="1" ht="19.5" customHeight="1">
      <c r="A24" s="158" t="str">
        <f>"주 1) 직접노무비 : "&amp;직노산출!A3&amp;직노산출!A1&amp;" 참조"</f>
        <v>주 1) 직접노무비 : &lt;표 6&gt; 직접노무비 산출표 참조</v>
      </c>
      <c r="E24" s="211"/>
      <c r="F24" s="212"/>
      <c r="G24" s="212"/>
      <c r="H24" s="212"/>
    </row>
    <row r="25" spans="1:9" s="143" customFormat="1" ht="19.5" customHeight="1">
      <c r="A25" s="158" t="str">
        <f>"    2) 간접노무비 : "&amp;간노!A3&amp;간노!A1&amp;" 참조"</f>
        <v xml:space="preserve">    2) 간접노무비 : &lt;표 7&gt; 간접노무비 산출표 참조</v>
      </c>
      <c r="E25" s="211"/>
      <c r="F25" s="212"/>
      <c r="G25" s="212"/>
      <c r="H25" s="212"/>
    </row>
    <row r="26" spans="1:9" ht="24" customHeight="1">
      <c r="F26" s="188">
        <f>직노산출!E202</f>
        <v>230620511</v>
      </c>
    </row>
    <row r="27" spans="1:9" ht="24" customHeight="1"/>
    <row r="28" spans="1:9" ht="24" customHeight="1"/>
  </sheetData>
  <mergeCells count="1">
    <mergeCell ref="A1:I1"/>
  </mergeCells>
  <phoneticPr fontId="2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89" firstPageNumber="131" fitToHeight="0" orientation="landscape" useFirstPageNumber="1" r:id="rId1"/>
  <headerFooter alignWithMargins="0">
    <oddFooter>&amp;C&amp;"굴림,보통"&amp;9-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2"/>
  <sheetViews>
    <sheetView showGridLines="0" showZeros="0" view="pageBreakPreview" zoomScaleNormal="100" zoomScaleSheetLayoutView="100" workbookViewId="0">
      <pane ySplit="6" topLeftCell="A123" activePane="bottomLeft" state="frozen"/>
      <selection activeCell="D23" sqref="D23"/>
      <selection pane="bottomLeft" activeCell="D133" sqref="D133"/>
    </sheetView>
  </sheetViews>
  <sheetFormatPr defaultRowHeight="21" customHeight="1"/>
  <cols>
    <col min="1" max="1" width="36.7109375" style="625" customWidth="1"/>
    <col min="2" max="2" width="8.7109375" style="626" customWidth="1"/>
    <col min="3" max="3" width="8.7109375" style="623" customWidth="1"/>
    <col min="4" max="4" width="16.7109375" style="627" customWidth="1"/>
    <col min="5" max="5" width="19" style="627" customWidth="1"/>
    <col min="6" max="6" width="8.7109375" style="624" customWidth="1"/>
    <col min="7" max="16384" width="9.140625" style="624"/>
  </cols>
  <sheetData>
    <row r="1" spans="1:6" ht="30" customHeight="1">
      <c r="A1" s="1119" t="s">
        <v>2403</v>
      </c>
      <c r="B1" s="1120"/>
      <c r="C1" s="1120"/>
      <c r="D1" s="1120"/>
      <c r="E1" s="1120"/>
      <c r="F1" s="1120"/>
    </row>
    <row r="2" spans="1:6" ht="12" customHeight="1"/>
    <row r="3" spans="1:6" ht="19.5" customHeight="1">
      <c r="A3" s="224" t="s">
        <v>2404</v>
      </c>
      <c r="F3" s="250" t="s">
        <v>57</v>
      </c>
    </row>
    <row r="4" spans="1:6" s="630" customFormat="1" ht="24" customHeight="1">
      <c r="A4" s="529" t="s">
        <v>2405</v>
      </c>
      <c r="B4" s="628" t="s">
        <v>2406</v>
      </c>
      <c r="C4" s="628" t="s">
        <v>2407</v>
      </c>
      <c r="D4" s="629" t="s">
        <v>2408</v>
      </c>
      <c r="E4" s="629" t="s">
        <v>2409</v>
      </c>
      <c r="F4" s="629" t="s">
        <v>2410</v>
      </c>
    </row>
    <row r="5" spans="1:6" s="636" customFormat="1" ht="21" customHeight="1">
      <c r="A5" s="631" t="str">
        <f>노무집계!B6</f>
        <v>1. 초제기sts</v>
      </c>
      <c r="B5" s="632"/>
      <c r="C5" s="633"/>
      <c r="D5" s="634"/>
      <c r="E5" s="634"/>
      <c r="F5" s="635"/>
    </row>
    <row r="6" spans="1:6" ht="21" customHeight="1">
      <c r="A6" s="741" t="s">
        <v>2411</v>
      </c>
      <c r="B6" s="393" t="s">
        <v>787</v>
      </c>
      <c r="C6" s="394">
        <v>29</v>
      </c>
      <c r="D6" s="395">
        <f>VLOOKUP($A6,'노단(제)'!$B$4:$G$134,5,FALSE)</f>
        <v>194099</v>
      </c>
      <c r="E6" s="396">
        <f>TRUNC(C6*D6,0)</f>
        <v>5628871</v>
      </c>
      <c r="F6" s="637"/>
    </row>
    <row r="7" spans="1:6" ht="21" customHeight="1">
      <c r="A7" s="742" t="s">
        <v>2412</v>
      </c>
      <c r="B7" s="393" t="s">
        <v>787</v>
      </c>
      <c r="C7" s="394">
        <v>14</v>
      </c>
      <c r="D7" s="395">
        <f>VLOOKUP($A7,'노단(제)'!$B$4:$G$134,5,FALSE)</f>
        <v>122597</v>
      </c>
      <c r="E7" s="396">
        <f t="shared" ref="E7:E16" si="0">TRUNC(C7*D7,0)</f>
        <v>1716358</v>
      </c>
      <c r="F7" s="637"/>
    </row>
    <row r="8" spans="1:6" ht="21" customHeight="1">
      <c r="A8" s="609" t="s">
        <v>1179</v>
      </c>
      <c r="B8" s="393" t="s">
        <v>787</v>
      </c>
      <c r="C8" s="394">
        <v>26</v>
      </c>
      <c r="D8" s="395">
        <f>VLOOKUP($A8,'노단(제)'!$B$4:$G$134,5,FALSE)</f>
        <v>136685</v>
      </c>
      <c r="E8" s="396">
        <f t="shared" si="0"/>
        <v>3553810</v>
      </c>
      <c r="F8" s="637"/>
    </row>
    <row r="9" spans="1:6" ht="21" customHeight="1">
      <c r="A9" s="609" t="s">
        <v>1180</v>
      </c>
      <c r="B9" s="393" t="s">
        <v>787</v>
      </c>
      <c r="C9" s="394">
        <v>18</v>
      </c>
      <c r="D9" s="395">
        <f>VLOOKUP($A9,'노단(제)'!$B$4:$G$134,5,FALSE)</f>
        <v>130169</v>
      </c>
      <c r="E9" s="396">
        <f t="shared" si="0"/>
        <v>2343042</v>
      </c>
      <c r="F9" s="637"/>
    </row>
    <row r="10" spans="1:6" ht="21" customHeight="1">
      <c r="A10" s="609" t="s">
        <v>2394</v>
      </c>
      <c r="B10" s="393" t="s">
        <v>787</v>
      </c>
      <c r="C10" s="394">
        <v>14</v>
      </c>
      <c r="D10" s="395">
        <f>VLOOKUP($A10,'노단(제)'!$B$4:$G$134,5,FALSE)</f>
        <v>140559</v>
      </c>
      <c r="E10" s="396">
        <f t="shared" si="0"/>
        <v>1967826</v>
      </c>
      <c r="F10" s="637"/>
    </row>
    <row r="11" spans="1:6" ht="21" customHeight="1">
      <c r="A11" s="609" t="s">
        <v>239</v>
      </c>
      <c r="B11" s="393" t="s">
        <v>787</v>
      </c>
      <c r="C11" s="394">
        <v>16</v>
      </c>
      <c r="D11" s="395">
        <f>VLOOKUP($A11,'노단(제)'!$B$4:$G$134,5,FALSE)</f>
        <v>0</v>
      </c>
      <c r="E11" s="396">
        <f t="shared" si="0"/>
        <v>0</v>
      </c>
      <c r="F11" s="637"/>
    </row>
    <row r="12" spans="1:6" ht="21" customHeight="1">
      <c r="A12" s="609" t="s">
        <v>1181</v>
      </c>
      <c r="B12" s="393" t="s">
        <v>787</v>
      </c>
      <c r="C12" s="394">
        <v>23</v>
      </c>
      <c r="D12" s="395">
        <f>VLOOKUP($A12,'노단(제)'!$B$4:$G$134,5,FALSE)</f>
        <v>150016</v>
      </c>
      <c r="E12" s="396">
        <f t="shared" si="0"/>
        <v>3450368</v>
      </c>
      <c r="F12" s="637"/>
    </row>
    <row r="13" spans="1:6" ht="21" customHeight="1">
      <c r="A13" s="609" t="s">
        <v>2387</v>
      </c>
      <c r="B13" s="393" t="s">
        <v>787</v>
      </c>
      <c r="C13" s="394">
        <v>25</v>
      </c>
      <c r="D13" s="395">
        <f>VLOOKUP($A13,'노단(제)'!$B$4:$G$134,5,FALSE)</f>
        <v>152932</v>
      </c>
      <c r="E13" s="396">
        <f t="shared" si="0"/>
        <v>3823300</v>
      </c>
      <c r="F13" s="637"/>
    </row>
    <row r="14" spans="1:6" ht="21" customHeight="1">
      <c r="A14" s="609" t="s">
        <v>2388</v>
      </c>
      <c r="B14" s="393" t="s">
        <v>787</v>
      </c>
      <c r="C14" s="394">
        <v>14</v>
      </c>
      <c r="D14" s="395">
        <f>VLOOKUP($A14,'노단(제)'!$B$4:$G$134,5,FALSE)</f>
        <v>134748</v>
      </c>
      <c r="E14" s="396">
        <f t="shared" si="0"/>
        <v>1886472</v>
      </c>
      <c r="F14" s="637"/>
    </row>
    <row r="15" spans="1:6" ht="21" customHeight="1">
      <c r="A15" s="609" t="s">
        <v>2389</v>
      </c>
      <c r="B15" s="393" t="s">
        <v>787</v>
      </c>
      <c r="C15" s="394">
        <v>16</v>
      </c>
      <c r="D15" s="395">
        <f>VLOOKUP($A15,'노단(제)'!$B$4:$G$134,5,FALSE)</f>
        <v>162966</v>
      </c>
      <c r="E15" s="396">
        <f t="shared" si="0"/>
        <v>2607456</v>
      </c>
      <c r="F15" s="637"/>
    </row>
    <row r="16" spans="1:6" ht="21" customHeight="1">
      <c r="A16" s="609" t="s">
        <v>2390</v>
      </c>
      <c r="B16" s="393" t="s">
        <v>787</v>
      </c>
      <c r="C16" s="394">
        <v>14</v>
      </c>
      <c r="D16" s="395">
        <f>VLOOKUP($A16,'노단(제)'!$B$4:$G$134,5,FALSE)</f>
        <v>133372</v>
      </c>
      <c r="E16" s="396">
        <f t="shared" si="0"/>
        <v>1867208</v>
      </c>
      <c r="F16" s="637"/>
    </row>
    <row r="17" spans="1:6" ht="21" customHeight="1">
      <c r="A17" s="398" t="s">
        <v>2392</v>
      </c>
      <c r="B17" s="393" t="s">
        <v>242</v>
      </c>
      <c r="C17" s="397"/>
      <c r="D17" s="395"/>
      <c r="E17" s="395">
        <f>SUM(E6:E16)</f>
        <v>28844711</v>
      </c>
      <c r="F17" s="637"/>
    </row>
    <row r="18" spans="1:6" ht="21" customHeight="1">
      <c r="A18" s="605"/>
      <c r="B18" s="606"/>
      <c r="C18" s="607"/>
      <c r="D18" s="608"/>
      <c r="E18" s="608"/>
      <c r="F18" s="638"/>
    </row>
    <row r="19" spans="1:6" s="636" customFormat="1" ht="21" customHeight="1">
      <c r="A19" s="631" t="str">
        <f>노무집계!B7</f>
        <v>2. 탈수기</v>
      </c>
      <c r="B19" s="393" t="s">
        <v>242</v>
      </c>
      <c r="C19" s="633"/>
      <c r="D19" s="634"/>
      <c r="E19" s="634"/>
      <c r="F19" s="635"/>
    </row>
    <row r="20" spans="1:6" ht="21" customHeight="1">
      <c r="A20" s="741" t="s">
        <v>2393</v>
      </c>
      <c r="B20" s="393" t="s">
        <v>787</v>
      </c>
      <c r="C20" s="394">
        <v>29</v>
      </c>
      <c r="D20" s="395">
        <f>VLOOKUP($A20,'노단(제)'!$B$4:$G$134,5,FALSE)</f>
        <v>194099</v>
      </c>
      <c r="E20" s="396">
        <f t="shared" ref="E20:E30" si="1">TRUNC(C20*D20,0)</f>
        <v>5628871</v>
      </c>
      <c r="F20" s="637"/>
    </row>
    <row r="21" spans="1:6" ht="21" customHeight="1">
      <c r="A21" s="742" t="s">
        <v>2391</v>
      </c>
      <c r="B21" s="393" t="s">
        <v>787</v>
      </c>
      <c r="C21" s="394">
        <v>14</v>
      </c>
      <c r="D21" s="395">
        <f>VLOOKUP($A21,'노단(제)'!$B$4:$G$134,5,FALSE)</f>
        <v>122597</v>
      </c>
      <c r="E21" s="396">
        <f t="shared" si="1"/>
        <v>1716358</v>
      </c>
      <c r="F21" s="637"/>
    </row>
    <row r="22" spans="1:6" ht="21" customHeight="1">
      <c r="A22" s="609" t="s">
        <v>1179</v>
      </c>
      <c r="B22" s="393" t="s">
        <v>787</v>
      </c>
      <c r="C22" s="394">
        <v>16</v>
      </c>
      <c r="D22" s="395">
        <f>VLOOKUP($A22,'노단(제)'!$B$4:$G$134,5,FALSE)</f>
        <v>136685</v>
      </c>
      <c r="E22" s="396">
        <f t="shared" si="1"/>
        <v>2186960</v>
      </c>
      <c r="F22" s="637"/>
    </row>
    <row r="23" spans="1:6" ht="21" customHeight="1">
      <c r="A23" s="609" t="s">
        <v>1180</v>
      </c>
      <c r="B23" s="393" t="s">
        <v>787</v>
      </c>
      <c r="C23" s="394">
        <v>9</v>
      </c>
      <c r="D23" s="395">
        <f>VLOOKUP($A23,'노단(제)'!$B$4:$G$134,5,FALSE)</f>
        <v>130169</v>
      </c>
      <c r="E23" s="396">
        <f t="shared" si="1"/>
        <v>1171521</v>
      </c>
      <c r="F23" s="637"/>
    </row>
    <row r="24" spans="1:6" ht="21" customHeight="1">
      <c r="A24" s="609" t="s">
        <v>2394</v>
      </c>
      <c r="B24" s="393" t="s">
        <v>787</v>
      </c>
      <c r="C24" s="394">
        <v>9</v>
      </c>
      <c r="D24" s="395">
        <f>VLOOKUP($A24,'노단(제)'!$B$4:$G$134,5,FALSE)</f>
        <v>140559</v>
      </c>
      <c r="E24" s="396">
        <f t="shared" si="1"/>
        <v>1265031</v>
      </c>
      <c r="F24" s="637"/>
    </row>
    <row r="25" spans="1:6" ht="21" customHeight="1">
      <c r="A25" s="609" t="s">
        <v>239</v>
      </c>
      <c r="B25" s="393" t="s">
        <v>787</v>
      </c>
      <c r="C25" s="394">
        <v>11</v>
      </c>
      <c r="D25" s="395">
        <f>VLOOKUP($A25,'노단(제)'!$B$4:$G$134,5,FALSE)</f>
        <v>0</v>
      </c>
      <c r="E25" s="396">
        <f t="shared" si="1"/>
        <v>0</v>
      </c>
      <c r="F25" s="637"/>
    </row>
    <row r="26" spans="1:6" ht="21" customHeight="1">
      <c r="A26" s="609" t="s">
        <v>1181</v>
      </c>
      <c r="B26" s="393" t="s">
        <v>787</v>
      </c>
      <c r="C26" s="394">
        <v>12</v>
      </c>
      <c r="D26" s="395">
        <f>VLOOKUP($A26,'노단(제)'!$B$4:$G$134,5,FALSE)</f>
        <v>150016</v>
      </c>
      <c r="E26" s="396">
        <f t="shared" si="1"/>
        <v>1800192</v>
      </c>
      <c r="F26" s="637"/>
    </row>
    <row r="27" spans="1:6" ht="21" customHeight="1">
      <c r="A27" s="609" t="s">
        <v>2387</v>
      </c>
      <c r="B27" s="393" t="s">
        <v>787</v>
      </c>
      <c r="C27" s="394">
        <v>18</v>
      </c>
      <c r="D27" s="395">
        <f>VLOOKUP($A27,'노단(제)'!$B$4:$G$134,5,FALSE)</f>
        <v>152932</v>
      </c>
      <c r="E27" s="396">
        <f t="shared" si="1"/>
        <v>2752776</v>
      </c>
      <c r="F27" s="637"/>
    </row>
    <row r="28" spans="1:6" ht="21" customHeight="1">
      <c r="A28" s="609" t="s">
        <v>2388</v>
      </c>
      <c r="B28" s="393" t="s">
        <v>787</v>
      </c>
      <c r="C28" s="394">
        <v>13</v>
      </c>
      <c r="D28" s="395">
        <f>VLOOKUP($A28,'노단(제)'!$B$4:$G$134,5,FALSE)</f>
        <v>134748</v>
      </c>
      <c r="E28" s="396">
        <f t="shared" si="1"/>
        <v>1751724</v>
      </c>
      <c r="F28" s="637"/>
    </row>
    <row r="29" spans="1:6" ht="21" customHeight="1">
      <c r="A29" s="609" t="s">
        <v>2389</v>
      </c>
      <c r="B29" s="393" t="s">
        <v>787</v>
      </c>
      <c r="C29" s="394">
        <v>15</v>
      </c>
      <c r="D29" s="395">
        <f>VLOOKUP($A29,'노단(제)'!$B$4:$G$134,5,FALSE)</f>
        <v>162966</v>
      </c>
      <c r="E29" s="396">
        <f t="shared" si="1"/>
        <v>2444490</v>
      </c>
      <c r="F29" s="637"/>
    </row>
    <row r="30" spans="1:6" ht="21" customHeight="1">
      <c r="A30" s="609" t="s">
        <v>2390</v>
      </c>
      <c r="B30" s="393" t="s">
        <v>787</v>
      </c>
      <c r="C30" s="394">
        <v>12</v>
      </c>
      <c r="D30" s="395">
        <f>VLOOKUP($A30,'노단(제)'!$B$4:$G$134,5,FALSE)</f>
        <v>133372</v>
      </c>
      <c r="E30" s="396">
        <f t="shared" si="1"/>
        <v>1600464</v>
      </c>
      <c r="F30" s="637"/>
    </row>
    <row r="31" spans="1:6" ht="21" customHeight="1">
      <c r="A31" s="398" t="s">
        <v>2392</v>
      </c>
      <c r="B31" s="393" t="s">
        <v>242</v>
      </c>
      <c r="C31" s="397"/>
      <c r="D31" s="395"/>
      <c r="E31" s="395">
        <f>SUM(E20:E30)</f>
        <v>22318387</v>
      </c>
      <c r="F31" s="637"/>
    </row>
    <row r="32" spans="1:6" ht="21" customHeight="1">
      <c r="A32" s="605"/>
      <c r="B32" s="606"/>
      <c r="C32" s="607"/>
      <c r="D32" s="608"/>
      <c r="E32" s="608"/>
      <c r="F32" s="638"/>
    </row>
    <row r="33" spans="1:6" s="636" customFormat="1" ht="21" customHeight="1">
      <c r="A33" s="631" t="str">
        <f>노무집계!B8</f>
        <v>3. 김떼기</v>
      </c>
      <c r="B33" s="393" t="s">
        <v>242</v>
      </c>
      <c r="C33" s="633"/>
      <c r="D33" s="634"/>
      <c r="E33" s="634"/>
      <c r="F33" s="635"/>
    </row>
    <row r="34" spans="1:6" ht="21" customHeight="1">
      <c r="A34" s="741" t="s">
        <v>2393</v>
      </c>
      <c r="B34" s="393" t="s">
        <v>787</v>
      </c>
      <c r="C34" s="394">
        <v>28</v>
      </c>
      <c r="D34" s="395">
        <f>VLOOKUP($A34,'노단(제)'!$B$4:$G$134,5,FALSE)</f>
        <v>194099</v>
      </c>
      <c r="E34" s="396">
        <f t="shared" ref="E34:E44" si="2">TRUNC(C34*D34,0)</f>
        <v>5434772</v>
      </c>
      <c r="F34" s="637"/>
    </row>
    <row r="35" spans="1:6" ht="21" customHeight="1">
      <c r="A35" s="742" t="s">
        <v>2391</v>
      </c>
      <c r="B35" s="393" t="s">
        <v>787</v>
      </c>
      <c r="C35" s="394">
        <v>14</v>
      </c>
      <c r="D35" s="395">
        <f>VLOOKUP($A35,'노단(제)'!$B$4:$G$134,5,FALSE)</f>
        <v>122597</v>
      </c>
      <c r="E35" s="396">
        <f t="shared" si="2"/>
        <v>1716358</v>
      </c>
      <c r="F35" s="637"/>
    </row>
    <row r="36" spans="1:6" ht="21" customHeight="1">
      <c r="A36" s="609" t="s">
        <v>1179</v>
      </c>
      <c r="B36" s="393" t="s">
        <v>787</v>
      </c>
      <c r="C36" s="394">
        <v>15</v>
      </c>
      <c r="D36" s="395">
        <f>VLOOKUP($A36,'노단(제)'!$B$4:$G$134,5,FALSE)</f>
        <v>136685</v>
      </c>
      <c r="E36" s="396">
        <f t="shared" si="2"/>
        <v>2050275</v>
      </c>
      <c r="F36" s="637"/>
    </row>
    <row r="37" spans="1:6" ht="21" customHeight="1">
      <c r="A37" s="609" t="s">
        <v>1180</v>
      </c>
      <c r="B37" s="393" t="s">
        <v>787</v>
      </c>
      <c r="C37" s="394">
        <v>9</v>
      </c>
      <c r="D37" s="395">
        <f>VLOOKUP($A37,'노단(제)'!$B$4:$G$134,5,FALSE)</f>
        <v>130169</v>
      </c>
      <c r="E37" s="396">
        <f t="shared" si="2"/>
        <v>1171521</v>
      </c>
      <c r="F37" s="637"/>
    </row>
    <row r="38" spans="1:6" ht="21" customHeight="1">
      <c r="A38" s="609" t="s">
        <v>2394</v>
      </c>
      <c r="B38" s="393" t="s">
        <v>787</v>
      </c>
      <c r="C38" s="394">
        <v>10</v>
      </c>
      <c r="D38" s="395">
        <f>VLOOKUP($A38,'노단(제)'!$B$4:$G$134,5,FALSE)</f>
        <v>140559</v>
      </c>
      <c r="E38" s="396">
        <f t="shared" si="2"/>
        <v>1405590</v>
      </c>
      <c r="F38" s="637"/>
    </row>
    <row r="39" spans="1:6" ht="21" customHeight="1">
      <c r="A39" s="609" t="s">
        <v>239</v>
      </c>
      <c r="B39" s="393" t="s">
        <v>787</v>
      </c>
      <c r="C39" s="394">
        <v>12</v>
      </c>
      <c r="D39" s="395">
        <f>VLOOKUP($A39,'노단(제)'!$B$4:$G$134,5,FALSE)</f>
        <v>0</v>
      </c>
      <c r="E39" s="396">
        <f t="shared" si="2"/>
        <v>0</v>
      </c>
      <c r="F39" s="637"/>
    </row>
    <row r="40" spans="1:6" ht="21" customHeight="1">
      <c r="A40" s="609" t="s">
        <v>1181</v>
      </c>
      <c r="B40" s="393" t="s">
        <v>787</v>
      </c>
      <c r="C40" s="394">
        <v>17</v>
      </c>
      <c r="D40" s="395">
        <f>VLOOKUP($A40,'노단(제)'!$B$4:$G$134,5,FALSE)</f>
        <v>150016</v>
      </c>
      <c r="E40" s="396">
        <f t="shared" si="2"/>
        <v>2550272</v>
      </c>
      <c r="F40" s="637"/>
    </row>
    <row r="41" spans="1:6" ht="21" customHeight="1">
      <c r="A41" s="609" t="s">
        <v>2387</v>
      </c>
      <c r="B41" s="393" t="s">
        <v>787</v>
      </c>
      <c r="C41" s="394">
        <v>16</v>
      </c>
      <c r="D41" s="395">
        <f>VLOOKUP($A41,'노단(제)'!$B$4:$G$134,5,FALSE)</f>
        <v>152932</v>
      </c>
      <c r="E41" s="396">
        <f t="shared" si="2"/>
        <v>2446912</v>
      </c>
      <c r="F41" s="637"/>
    </row>
    <row r="42" spans="1:6" ht="21" customHeight="1">
      <c r="A42" s="609" t="s">
        <v>2388</v>
      </c>
      <c r="B42" s="393" t="s">
        <v>787</v>
      </c>
      <c r="C42" s="394">
        <v>10</v>
      </c>
      <c r="D42" s="395">
        <f>VLOOKUP($A42,'노단(제)'!$B$4:$G$134,5,FALSE)</f>
        <v>134748</v>
      </c>
      <c r="E42" s="396">
        <f t="shared" si="2"/>
        <v>1347480</v>
      </c>
      <c r="F42" s="637"/>
    </row>
    <row r="43" spans="1:6" ht="21" customHeight="1">
      <c r="A43" s="609" t="s">
        <v>2389</v>
      </c>
      <c r="B43" s="393" t="s">
        <v>787</v>
      </c>
      <c r="C43" s="394">
        <v>21</v>
      </c>
      <c r="D43" s="395">
        <f>VLOOKUP($A43,'노단(제)'!$B$4:$G$134,5,FALSE)</f>
        <v>162966</v>
      </c>
      <c r="E43" s="396">
        <f t="shared" si="2"/>
        <v>3422286</v>
      </c>
      <c r="F43" s="637"/>
    </row>
    <row r="44" spans="1:6" ht="21" customHeight="1">
      <c r="A44" s="609" t="s">
        <v>2390</v>
      </c>
      <c r="B44" s="393" t="s">
        <v>787</v>
      </c>
      <c r="C44" s="394">
        <v>14</v>
      </c>
      <c r="D44" s="395">
        <f>VLOOKUP($A44,'노단(제)'!$B$4:$G$134,5,FALSE)</f>
        <v>133372</v>
      </c>
      <c r="E44" s="396">
        <f t="shared" si="2"/>
        <v>1867208</v>
      </c>
      <c r="F44" s="637"/>
    </row>
    <row r="45" spans="1:6" ht="21" customHeight="1">
      <c r="A45" s="398" t="s">
        <v>2392</v>
      </c>
      <c r="B45" s="393" t="s">
        <v>242</v>
      </c>
      <c r="C45" s="397"/>
      <c r="D45" s="395"/>
      <c r="E45" s="395">
        <f>SUM(E34:E44)</f>
        <v>23412674</v>
      </c>
      <c r="F45" s="637"/>
    </row>
    <row r="46" spans="1:6" ht="21" customHeight="1">
      <c r="A46" s="605"/>
      <c r="B46" s="606"/>
      <c r="C46" s="607"/>
      <c r="D46" s="608"/>
      <c r="E46" s="608"/>
      <c r="F46" s="638"/>
    </row>
    <row r="47" spans="1:6" s="636" customFormat="1" ht="21" customHeight="1">
      <c r="A47" s="631" t="str">
        <f>노무집계!B9</f>
        <v>4. 정렬기</v>
      </c>
      <c r="B47" s="393" t="s">
        <v>242</v>
      </c>
      <c r="C47" s="633"/>
      <c r="D47" s="634"/>
      <c r="E47" s="634"/>
      <c r="F47" s="635"/>
    </row>
    <row r="48" spans="1:6" ht="21" customHeight="1">
      <c r="A48" s="741" t="s">
        <v>2393</v>
      </c>
      <c r="B48" s="393" t="s">
        <v>787</v>
      </c>
      <c r="C48" s="394">
        <v>17</v>
      </c>
      <c r="D48" s="395">
        <f>VLOOKUP($A48,'노단(제)'!$B$4:$G$134,5,FALSE)</f>
        <v>194099</v>
      </c>
      <c r="E48" s="396">
        <f t="shared" ref="E48:E58" si="3">TRUNC(C48*D48,0)</f>
        <v>3299683</v>
      </c>
      <c r="F48" s="637"/>
    </row>
    <row r="49" spans="1:6" ht="21" customHeight="1">
      <c r="A49" s="742" t="s">
        <v>2391</v>
      </c>
      <c r="B49" s="393" t="s">
        <v>787</v>
      </c>
      <c r="C49" s="394">
        <v>19</v>
      </c>
      <c r="D49" s="395">
        <f>VLOOKUP($A49,'노단(제)'!$B$4:$G$134,5,FALSE)</f>
        <v>122597</v>
      </c>
      <c r="E49" s="396">
        <f t="shared" si="3"/>
        <v>2329343</v>
      </c>
      <c r="F49" s="637"/>
    </row>
    <row r="50" spans="1:6" ht="21" customHeight="1">
      <c r="A50" s="609" t="s">
        <v>1179</v>
      </c>
      <c r="B50" s="393" t="s">
        <v>787</v>
      </c>
      <c r="C50" s="394">
        <v>13</v>
      </c>
      <c r="D50" s="395">
        <f>VLOOKUP($A50,'노단(제)'!$B$4:$G$134,5,FALSE)</f>
        <v>136685</v>
      </c>
      <c r="E50" s="396">
        <f t="shared" si="3"/>
        <v>1776905</v>
      </c>
      <c r="F50" s="637"/>
    </row>
    <row r="51" spans="1:6" ht="21" customHeight="1">
      <c r="A51" s="609" t="s">
        <v>1180</v>
      </c>
      <c r="B51" s="393" t="s">
        <v>787</v>
      </c>
      <c r="C51" s="394">
        <v>13</v>
      </c>
      <c r="D51" s="395">
        <f>VLOOKUP($A51,'노단(제)'!$B$4:$G$134,5,FALSE)</f>
        <v>130169</v>
      </c>
      <c r="E51" s="396">
        <f t="shared" si="3"/>
        <v>1692197</v>
      </c>
      <c r="F51" s="637"/>
    </row>
    <row r="52" spans="1:6" ht="21" customHeight="1">
      <c r="A52" s="609" t="s">
        <v>2394</v>
      </c>
      <c r="B52" s="393" t="s">
        <v>787</v>
      </c>
      <c r="C52" s="394">
        <v>2</v>
      </c>
      <c r="D52" s="395">
        <f>VLOOKUP($A52,'노단(제)'!$B$4:$G$134,5,FALSE)</f>
        <v>140559</v>
      </c>
      <c r="E52" s="396">
        <f t="shared" si="3"/>
        <v>281118</v>
      </c>
      <c r="F52" s="637"/>
    </row>
    <row r="53" spans="1:6" ht="21" customHeight="1">
      <c r="A53" s="609" t="s">
        <v>239</v>
      </c>
      <c r="B53" s="393" t="s">
        <v>787</v>
      </c>
      <c r="C53" s="394">
        <v>5</v>
      </c>
      <c r="D53" s="395">
        <f>VLOOKUP($A53,'노단(제)'!$B$4:$G$134,5,FALSE)</f>
        <v>0</v>
      </c>
      <c r="E53" s="396">
        <f t="shared" si="3"/>
        <v>0</v>
      </c>
      <c r="F53" s="637"/>
    </row>
    <row r="54" spans="1:6" ht="21" customHeight="1">
      <c r="A54" s="609" t="s">
        <v>1181</v>
      </c>
      <c r="B54" s="393" t="s">
        <v>787</v>
      </c>
      <c r="C54" s="394">
        <v>6</v>
      </c>
      <c r="D54" s="395">
        <f>VLOOKUP($A54,'노단(제)'!$B$4:$G$134,5,FALSE)</f>
        <v>150016</v>
      </c>
      <c r="E54" s="396">
        <f t="shared" si="3"/>
        <v>900096</v>
      </c>
      <c r="F54" s="637"/>
    </row>
    <row r="55" spans="1:6" ht="21" customHeight="1">
      <c r="A55" s="609" t="s">
        <v>2387</v>
      </c>
      <c r="B55" s="393" t="s">
        <v>787</v>
      </c>
      <c r="C55" s="394">
        <v>12</v>
      </c>
      <c r="D55" s="395">
        <f>VLOOKUP($A55,'노단(제)'!$B$4:$G$134,5,FALSE)</f>
        <v>152932</v>
      </c>
      <c r="E55" s="396">
        <f t="shared" si="3"/>
        <v>1835184</v>
      </c>
      <c r="F55" s="637"/>
    </row>
    <row r="56" spans="1:6" ht="21" customHeight="1">
      <c r="A56" s="609" t="s">
        <v>2388</v>
      </c>
      <c r="B56" s="393" t="s">
        <v>787</v>
      </c>
      <c r="C56" s="394">
        <v>6</v>
      </c>
      <c r="D56" s="395">
        <f>VLOOKUP($A56,'노단(제)'!$B$4:$G$134,5,FALSE)</f>
        <v>134748</v>
      </c>
      <c r="E56" s="396">
        <f t="shared" si="3"/>
        <v>808488</v>
      </c>
      <c r="F56" s="637"/>
    </row>
    <row r="57" spans="1:6" ht="21" customHeight="1">
      <c r="A57" s="609" t="s">
        <v>2389</v>
      </c>
      <c r="B57" s="393" t="s">
        <v>787</v>
      </c>
      <c r="C57" s="394">
        <v>15</v>
      </c>
      <c r="D57" s="395">
        <f>VLOOKUP($A57,'노단(제)'!$B$4:$G$134,5,FALSE)</f>
        <v>162966</v>
      </c>
      <c r="E57" s="396">
        <f t="shared" si="3"/>
        <v>2444490</v>
      </c>
      <c r="F57" s="637"/>
    </row>
    <row r="58" spans="1:6" ht="21" customHeight="1">
      <c r="A58" s="609" t="s">
        <v>2390</v>
      </c>
      <c r="B58" s="393" t="s">
        <v>787</v>
      </c>
      <c r="C58" s="394">
        <v>9</v>
      </c>
      <c r="D58" s="395">
        <f>VLOOKUP($A58,'노단(제)'!$B$4:$G$134,5,FALSE)</f>
        <v>133372</v>
      </c>
      <c r="E58" s="396">
        <f t="shared" si="3"/>
        <v>1200348</v>
      </c>
      <c r="F58" s="637"/>
    </row>
    <row r="59" spans="1:6" ht="21" customHeight="1">
      <c r="A59" s="398" t="s">
        <v>2392</v>
      </c>
      <c r="B59" s="393" t="s">
        <v>242</v>
      </c>
      <c r="C59" s="397"/>
      <c r="D59" s="395"/>
      <c r="E59" s="395">
        <f>SUM(E48:E58)</f>
        <v>16567852</v>
      </c>
      <c r="F59" s="637"/>
    </row>
    <row r="60" spans="1:6" ht="21" customHeight="1">
      <c r="A60" s="605"/>
      <c r="B60" s="606"/>
      <c r="C60" s="607"/>
      <c r="D60" s="608"/>
      <c r="E60" s="608"/>
      <c r="F60" s="638"/>
    </row>
    <row r="61" spans="1:6" s="636" customFormat="1" ht="21" customHeight="1">
      <c r="A61" s="631" t="str">
        <f>노무집계!B10</f>
        <v>5. 2F 개폐식 구동</v>
      </c>
      <c r="B61" s="393" t="s">
        <v>242</v>
      </c>
      <c r="C61" s="633"/>
      <c r="D61" s="634"/>
      <c r="E61" s="634"/>
      <c r="F61" s="635"/>
    </row>
    <row r="62" spans="1:6" ht="21" customHeight="1">
      <c r="A62" s="741" t="s">
        <v>2393</v>
      </c>
      <c r="B62" s="393" t="s">
        <v>787</v>
      </c>
      <c r="C62" s="394">
        <v>36</v>
      </c>
      <c r="D62" s="395">
        <f>VLOOKUP($A62,'노단(제)'!$B$4:$G$134,5,FALSE)</f>
        <v>194099</v>
      </c>
      <c r="E62" s="396">
        <f t="shared" ref="E62:E72" si="4">TRUNC(C62*D62,0)</f>
        <v>6987564</v>
      </c>
      <c r="F62" s="637"/>
    </row>
    <row r="63" spans="1:6" ht="21" customHeight="1">
      <c r="A63" s="742" t="s">
        <v>2391</v>
      </c>
      <c r="B63" s="393" t="s">
        <v>787</v>
      </c>
      <c r="C63" s="394">
        <v>24</v>
      </c>
      <c r="D63" s="395">
        <f>VLOOKUP($A63,'노단(제)'!$B$4:$G$134,5,FALSE)</f>
        <v>122597</v>
      </c>
      <c r="E63" s="396">
        <f t="shared" si="4"/>
        <v>2942328</v>
      </c>
      <c r="F63" s="637"/>
    </row>
    <row r="64" spans="1:6" ht="21" customHeight="1">
      <c r="A64" s="609" t="s">
        <v>1179</v>
      </c>
      <c r="B64" s="393" t="s">
        <v>787</v>
      </c>
      <c r="C64" s="394">
        <v>30</v>
      </c>
      <c r="D64" s="395">
        <f>VLOOKUP($A64,'노단(제)'!$B$4:$G$134,5,FALSE)</f>
        <v>136685</v>
      </c>
      <c r="E64" s="396">
        <f t="shared" si="4"/>
        <v>4100550</v>
      </c>
      <c r="F64" s="637"/>
    </row>
    <row r="65" spans="1:6" ht="21" customHeight="1">
      <c r="A65" s="609" t="s">
        <v>1180</v>
      </c>
      <c r="B65" s="393" t="s">
        <v>787</v>
      </c>
      <c r="C65" s="394">
        <v>13</v>
      </c>
      <c r="D65" s="395">
        <f>VLOOKUP($A65,'노단(제)'!$B$4:$G$134,5,FALSE)</f>
        <v>130169</v>
      </c>
      <c r="E65" s="396">
        <f t="shared" si="4"/>
        <v>1692197</v>
      </c>
      <c r="F65" s="637"/>
    </row>
    <row r="66" spans="1:6" ht="21" customHeight="1">
      <c r="A66" s="609" t="s">
        <v>2394</v>
      </c>
      <c r="B66" s="393" t="s">
        <v>787</v>
      </c>
      <c r="C66" s="394">
        <v>13</v>
      </c>
      <c r="D66" s="395">
        <f>VLOOKUP($A66,'노단(제)'!$B$4:$G$134,5,FALSE)</f>
        <v>140559</v>
      </c>
      <c r="E66" s="396">
        <f t="shared" si="4"/>
        <v>1827267</v>
      </c>
      <c r="F66" s="637"/>
    </row>
    <row r="67" spans="1:6" ht="21" customHeight="1">
      <c r="A67" s="609" t="s">
        <v>239</v>
      </c>
      <c r="B67" s="393" t="s">
        <v>787</v>
      </c>
      <c r="C67" s="394">
        <v>14</v>
      </c>
      <c r="D67" s="395">
        <f>VLOOKUP($A67,'노단(제)'!$B$4:$G$134,5,FALSE)</f>
        <v>0</v>
      </c>
      <c r="E67" s="396">
        <f t="shared" si="4"/>
        <v>0</v>
      </c>
      <c r="F67" s="637"/>
    </row>
    <row r="68" spans="1:6" ht="21" customHeight="1">
      <c r="A68" s="609" t="s">
        <v>1181</v>
      </c>
      <c r="B68" s="393" t="s">
        <v>787</v>
      </c>
      <c r="C68" s="394">
        <v>30</v>
      </c>
      <c r="D68" s="395">
        <f>VLOOKUP($A68,'노단(제)'!$B$4:$G$134,5,FALSE)</f>
        <v>150016</v>
      </c>
      <c r="E68" s="396">
        <f t="shared" si="4"/>
        <v>4500480</v>
      </c>
      <c r="F68" s="637"/>
    </row>
    <row r="69" spans="1:6" ht="21" customHeight="1">
      <c r="A69" s="609" t="s">
        <v>2387</v>
      </c>
      <c r="B69" s="393" t="s">
        <v>787</v>
      </c>
      <c r="C69" s="394">
        <v>16</v>
      </c>
      <c r="D69" s="395">
        <f>VLOOKUP($A69,'노단(제)'!$B$4:$G$134,5,FALSE)</f>
        <v>152932</v>
      </c>
      <c r="E69" s="396">
        <f t="shared" si="4"/>
        <v>2446912</v>
      </c>
      <c r="F69" s="637"/>
    </row>
    <row r="70" spans="1:6" ht="21" customHeight="1">
      <c r="A70" s="609" t="s">
        <v>2388</v>
      </c>
      <c r="B70" s="393" t="s">
        <v>787</v>
      </c>
      <c r="C70" s="394">
        <v>16</v>
      </c>
      <c r="D70" s="395">
        <f>VLOOKUP($A70,'노단(제)'!$B$4:$G$134,5,FALSE)</f>
        <v>134748</v>
      </c>
      <c r="E70" s="396">
        <f t="shared" si="4"/>
        <v>2155968</v>
      </c>
      <c r="F70" s="637"/>
    </row>
    <row r="71" spans="1:6" ht="21" customHeight="1">
      <c r="A71" s="609" t="s">
        <v>2389</v>
      </c>
      <c r="B71" s="393" t="s">
        <v>787</v>
      </c>
      <c r="C71" s="394">
        <v>26</v>
      </c>
      <c r="D71" s="395">
        <f>VLOOKUP($A71,'노단(제)'!$B$4:$G$134,5,FALSE)</f>
        <v>162966</v>
      </c>
      <c r="E71" s="396">
        <f t="shared" si="4"/>
        <v>4237116</v>
      </c>
      <c r="F71" s="637"/>
    </row>
    <row r="72" spans="1:6" ht="21" customHeight="1">
      <c r="A72" s="609" t="s">
        <v>2390</v>
      </c>
      <c r="B72" s="393" t="s">
        <v>787</v>
      </c>
      <c r="C72" s="394">
        <v>19</v>
      </c>
      <c r="D72" s="395">
        <f>VLOOKUP($A72,'노단(제)'!$B$4:$G$134,5,FALSE)</f>
        <v>133372</v>
      </c>
      <c r="E72" s="396">
        <f t="shared" si="4"/>
        <v>2534068</v>
      </c>
      <c r="F72" s="637"/>
    </row>
    <row r="73" spans="1:6" ht="21" customHeight="1">
      <c r="A73" s="398" t="s">
        <v>2392</v>
      </c>
      <c r="B73" s="393" t="s">
        <v>242</v>
      </c>
      <c r="C73" s="397"/>
      <c r="D73" s="395"/>
      <c r="E73" s="395">
        <f>SUM(E62:E72)</f>
        <v>33424450</v>
      </c>
      <c r="F73" s="637"/>
    </row>
    <row r="74" spans="1:6" ht="21" customHeight="1">
      <c r="A74" s="605"/>
      <c r="B74" s="606"/>
      <c r="C74" s="607"/>
      <c r="D74" s="608"/>
      <c r="E74" s="608"/>
      <c r="F74" s="638"/>
    </row>
    <row r="75" spans="1:6" s="636" customFormat="1" ht="21" customHeight="1">
      <c r="A75" s="631" t="str">
        <f>노무집계!B11</f>
        <v>6. 2타임</v>
      </c>
      <c r="B75" s="393" t="s">
        <v>242</v>
      </c>
      <c r="C75" s="633"/>
      <c r="D75" s="634"/>
      <c r="E75" s="634"/>
      <c r="F75" s="635"/>
    </row>
    <row r="76" spans="1:6" ht="21" customHeight="1">
      <c r="A76" s="741" t="s">
        <v>2393</v>
      </c>
      <c r="B76" s="393" t="s">
        <v>787</v>
      </c>
      <c r="C76" s="394">
        <v>11</v>
      </c>
      <c r="D76" s="395">
        <f>VLOOKUP($A76,'노단(제)'!$B$4:$G$134,5,FALSE)</f>
        <v>194099</v>
      </c>
      <c r="E76" s="396">
        <f t="shared" ref="E76:E86" si="5">TRUNC(C76*D76,0)</f>
        <v>2135089</v>
      </c>
      <c r="F76" s="637"/>
    </row>
    <row r="77" spans="1:6" ht="21" customHeight="1">
      <c r="A77" s="742" t="s">
        <v>2391</v>
      </c>
      <c r="B77" s="393" t="s">
        <v>787</v>
      </c>
      <c r="C77" s="394">
        <v>4</v>
      </c>
      <c r="D77" s="395">
        <f>VLOOKUP($A77,'노단(제)'!$B$4:$G$134,5,FALSE)</f>
        <v>122597</v>
      </c>
      <c r="E77" s="396">
        <f t="shared" si="5"/>
        <v>490388</v>
      </c>
      <c r="F77" s="637"/>
    </row>
    <row r="78" spans="1:6" ht="21" customHeight="1">
      <c r="A78" s="609" t="s">
        <v>1179</v>
      </c>
      <c r="B78" s="393" t="s">
        <v>787</v>
      </c>
      <c r="C78" s="394">
        <v>10</v>
      </c>
      <c r="D78" s="395">
        <f>VLOOKUP($A78,'노단(제)'!$B$4:$G$134,5,FALSE)</f>
        <v>136685</v>
      </c>
      <c r="E78" s="396">
        <f t="shared" si="5"/>
        <v>1366850</v>
      </c>
      <c r="F78" s="637"/>
    </row>
    <row r="79" spans="1:6" ht="21" customHeight="1">
      <c r="A79" s="609" t="s">
        <v>1180</v>
      </c>
      <c r="B79" s="393" t="s">
        <v>787</v>
      </c>
      <c r="C79" s="394">
        <v>1</v>
      </c>
      <c r="D79" s="395">
        <f>VLOOKUP($A79,'노단(제)'!$B$4:$G$134,5,FALSE)</f>
        <v>130169</v>
      </c>
      <c r="E79" s="396">
        <f t="shared" si="5"/>
        <v>130169</v>
      </c>
      <c r="F79" s="637"/>
    </row>
    <row r="80" spans="1:6" ht="21" customHeight="1">
      <c r="A80" s="609" t="s">
        <v>2394</v>
      </c>
      <c r="B80" s="393" t="s">
        <v>787</v>
      </c>
      <c r="C80" s="394">
        <v>1</v>
      </c>
      <c r="D80" s="395">
        <f>VLOOKUP($A80,'노단(제)'!$B$4:$G$134,5,FALSE)</f>
        <v>140559</v>
      </c>
      <c r="E80" s="396">
        <f t="shared" si="5"/>
        <v>140559</v>
      </c>
      <c r="F80" s="637"/>
    </row>
    <row r="81" spans="1:6" ht="21" customHeight="1">
      <c r="A81" s="609" t="s">
        <v>239</v>
      </c>
      <c r="B81" s="393" t="s">
        <v>787</v>
      </c>
      <c r="C81" s="394">
        <v>2</v>
      </c>
      <c r="D81" s="395">
        <f>VLOOKUP($A81,'노단(제)'!$B$4:$G$134,5,FALSE)</f>
        <v>0</v>
      </c>
      <c r="E81" s="396">
        <f t="shared" si="5"/>
        <v>0</v>
      </c>
      <c r="F81" s="637"/>
    </row>
    <row r="82" spans="1:6" ht="21" customHeight="1">
      <c r="A82" s="609" t="s">
        <v>1181</v>
      </c>
      <c r="B82" s="393" t="s">
        <v>787</v>
      </c>
      <c r="C82" s="394">
        <v>9</v>
      </c>
      <c r="D82" s="395">
        <f>VLOOKUP($A82,'노단(제)'!$B$4:$G$134,5,FALSE)</f>
        <v>150016</v>
      </c>
      <c r="E82" s="396">
        <f t="shared" si="5"/>
        <v>1350144</v>
      </c>
      <c r="F82" s="637"/>
    </row>
    <row r="83" spans="1:6" ht="21" customHeight="1">
      <c r="A83" s="609" t="s">
        <v>2387</v>
      </c>
      <c r="B83" s="393" t="s">
        <v>787</v>
      </c>
      <c r="C83" s="394">
        <v>3</v>
      </c>
      <c r="D83" s="395">
        <f>VLOOKUP($A83,'노단(제)'!$B$4:$G$134,5,FALSE)</f>
        <v>152932</v>
      </c>
      <c r="E83" s="396">
        <f t="shared" si="5"/>
        <v>458796</v>
      </c>
      <c r="F83" s="637"/>
    </row>
    <row r="84" spans="1:6" ht="21" customHeight="1">
      <c r="A84" s="609" t="s">
        <v>2388</v>
      </c>
      <c r="B84" s="393" t="s">
        <v>787</v>
      </c>
      <c r="C84" s="394">
        <v>2</v>
      </c>
      <c r="D84" s="395">
        <f>VLOOKUP($A84,'노단(제)'!$B$4:$G$134,5,FALSE)</f>
        <v>134748</v>
      </c>
      <c r="E84" s="396">
        <f t="shared" si="5"/>
        <v>269496</v>
      </c>
      <c r="F84" s="637"/>
    </row>
    <row r="85" spans="1:6" ht="21" customHeight="1">
      <c r="A85" s="609" t="s">
        <v>2389</v>
      </c>
      <c r="B85" s="393" t="s">
        <v>787</v>
      </c>
      <c r="C85" s="394">
        <v>8</v>
      </c>
      <c r="D85" s="395">
        <f>VLOOKUP($A85,'노단(제)'!$B$4:$G$134,5,FALSE)</f>
        <v>162966</v>
      </c>
      <c r="E85" s="396">
        <f t="shared" si="5"/>
        <v>1303728</v>
      </c>
      <c r="F85" s="637"/>
    </row>
    <row r="86" spans="1:6" ht="21" customHeight="1">
      <c r="A86" s="609" t="s">
        <v>2390</v>
      </c>
      <c r="B86" s="393" t="s">
        <v>787</v>
      </c>
      <c r="C86" s="394">
        <v>3</v>
      </c>
      <c r="D86" s="395">
        <f>VLOOKUP($A86,'노단(제)'!$B$4:$G$134,5,FALSE)</f>
        <v>133372</v>
      </c>
      <c r="E86" s="396">
        <f t="shared" si="5"/>
        <v>400116</v>
      </c>
      <c r="F86" s="637"/>
    </row>
    <row r="87" spans="1:6" ht="21" customHeight="1">
      <c r="A87" s="398" t="s">
        <v>2392</v>
      </c>
      <c r="B87" s="393" t="s">
        <v>242</v>
      </c>
      <c r="C87" s="397"/>
      <c r="D87" s="395"/>
      <c r="E87" s="395">
        <f>SUM(E76:E86)</f>
        <v>8045335</v>
      </c>
      <c r="F87" s="637"/>
    </row>
    <row r="88" spans="1:6" ht="21" customHeight="1">
      <c r="A88" s="605"/>
      <c r="B88" s="606"/>
      <c r="C88" s="607"/>
      <c r="D88" s="608"/>
      <c r="E88" s="608"/>
      <c r="F88" s="638"/>
    </row>
    <row r="89" spans="1:6" s="636" customFormat="1" ht="21" customHeight="1">
      <c r="A89" s="631" t="str">
        <f>노무집계!B12</f>
        <v>7. 2F 개폐식 프레임</v>
      </c>
      <c r="B89" s="393" t="s">
        <v>242</v>
      </c>
      <c r="C89" s="633"/>
      <c r="D89" s="634"/>
      <c r="E89" s="634"/>
      <c r="F89" s="635"/>
    </row>
    <row r="90" spans="1:6" ht="21" customHeight="1">
      <c r="A90" s="741" t="s">
        <v>2393</v>
      </c>
      <c r="B90" s="393" t="s">
        <v>787</v>
      </c>
      <c r="C90" s="394">
        <v>24</v>
      </c>
      <c r="D90" s="395">
        <f>VLOOKUP($A90,'노단(제)'!$B$4:$G$134,5,FALSE)</f>
        <v>194099</v>
      </c>
      <c r="E90" s="396">
        <f t="shared" ref="E90:E100" si="6">TRUNC(C90*D90,0)</f>
        <v>4658376</v>
      </c>
      <c r="F90" s="637"/>
    </row>
    <row r="91" spans="1:6" ht="21" customHeight="1">
      <c r="A91" s="742" t="s">
        <v>2391</v>
      </c>
      <c r="B91" s="393" t="s">
        <v>787</v>
      </c>
      <c r="C91" s="394">
        <v>15</v>
      </c>
      <c r="D91" s="395">
        <f>VLOOKUP($A91,'노단(제)'!$B$4:$G$134,5,FALSE)</f>
        <v>122597</v>
      </c>
      <c r="E91" s="396">
        <f t="shared" si="6"/>
        <v>1838955</v>
      </c>
      <c r="F91" s="637"/>
    </row>
    <row r="92" spans="1:6" ht="21" customHeight="1">
      <c r="A92" s="609" t="s">
        <v>1179</v>
      </c>
      <c r="B92" s="393" t="s">
        <v>787</v>
      </c>
      <c r="C92" s="394">
        <v>18</v>
      </c>
      <c r="D92" s="395">
        <f>VLOOKUP($A92,'노단(제)'!$B$4:$G$134,5,FALSE)</f>
        <v>136685</v>
      </c>
      <c r="E92" s="396">
        <f t="shared" si="6"/>
        <v>2460330</v>
      </c>
      <c r="F92" s="637"/>
    </row>
    <row r="93" spans="1:6" ht="21" customHeight="1">
      <c r="A93" s="609" t="s">
        <v>1180</v>
      </c>
      <c r="B93" s="393" t="s">
        <v>787</v>
      </c>
      <c r="C93" s="394">
        <v>12</v>
      </c>
      <c r="D93" s="395">
        <f>VLOOKUP($A93,'노단(제)'!$B$4:$G$134,5,FALSE)</f>
        <v>130169</v>
      </c>
      <c r="E93" s="396">
        <f t="shared" si="6"/>
        <v>1562028</v>
      </c>
      <c r="F93" s="637"/>
    </row>
    <row r="94" spans="1:6" ht="21" customHeight="1">
      <c r="A94" s="609" t="s">
        <v>2394</v>
      </c>
      <c r="B94" s="393" t="s">
        <v>787</v>
      </c>
      <c r="C94" s="394">
        <v>11</v>
      </c>
      <c r="D94" s="395">
        <f>VLOOKUP($A94,'노단(제)'!$B$4:$G$134,5,FALSE)</f>
        <v>140559</v>
      </c>
      <c r="E94" s="396">
        <f t="shared" si="6"/>
        <v>1546149</v>
      </c>
      <c r="F94" s="637"/>
    </row>
    <row r="95" spans="1:6" ht="21" customHeight="1">
      <c r="A95" s="609" t="s">
        <v>239</v>
      </c>
      <c r="B95" s="393" t="s">
        <v>787</v>
      </c>
      <c r="C95" s="394">
        <v>17</v>
      </c>
      <c r="D95" s="395">
        <f>VLOOKUP($A95,'노단(제)'!$B$4:$G$134,5,FALSE)</f>
        <v>0</v>
      </c>
      <c r="E95" s="396">
        <f t="shared" si="6"/>
        <v>0</v>
      </c>
      <c r="F95" s="637"/>
    </row>
    <row r="96" spans="1:6" ht="21" customHeight="1">
      <c r="A96" s="609" t="s">
        <v>1181</v>
      </c>
      <c r="B96" s="393" t="s">
        <v>787</v>
      </c>
      <c r="C96" s="394">
        <v>11</v>
      </c>
      <c r="D96" s="395">
        <f>VLOOKUP($A96,'노단(제)'!$B$4:$G$134,5,FALSE)</f>
        <v>150016</v>
      </c>
      <c r="E96" s="396">
        <f t="shared" si="6"/>
        <v>1650176</v>
      </c>
      <c r="F96" s="637"/>
    </row>
    <row r="97" spans="1:6" ht="21" customHeight="1">
      <c r="A97" s="609" t="s">
        <v>2387</v>
      </c>
      <c r="B97" s="393" t="s">
        <v>787</v>
      </c>
      <c r="C97" s="394">
        <v>22</v>
      </c>
      <c r="D97" s="395">
        <f>VLOOKUP($A97,'노단(제)'!$B$4:$G$134,5,FALSE)</f>
        <v>152932</v>
      </c>
      <c r="E97" s="396">
        <f t="shared" si="6"/>
        <v>3364504</v>
      </c>
      <c r="F97" s="637"/>
    </row>
    <row r="98" spans="1:6" ht="21" customHeight="1">
      <c r="A98" s="609" t="s">
        <v>2388</v>
      </c>
      <c r="B98" s="393" t="s">
        <v>787</v>
      </c>
      <c r="C98" s="394">
        <v>15</v>
      </c>
      <c r="D98" s="395">
        <f>VLOOKUP($A98,'노단(제)'!$B$4:$G$134,5,FALSE)</f>
        <v>134748</v>
      </c>
      <c r="E98" s="396">
        <f t="shared" si="6"/>
        <v>2021220</v>
      </c>
      <c r="F98" s="637"/>
    </row>
    <row r="99" spans="1:6" ht="21" customHeight="1">
      <c r="A99" s="609" t="s">
        <v>2389</v>
      </c>
      <c r="B99" s="393" t="s">
        <v>787</v>
      </c>
      <c r="C99" s="394">
        <v>13</v>
      </c>
      <c r="D99" s="395">
        <f>VLOOKUP($A99,'노단(제)'!$B$4:$G$134,5,FALSE)</f>
        <v>162966</v>
      </c>
      <c r="E99" s="396">
        <f t="shared" si="6"/>
        <v>2118558</v>
      </c>
      <c r="F99" s="637"/>
    </row>
    <row r="100" spans="1:6" ht="21" customHeight="1">
      <c r="A100" s="609" t="s">
        <v>2390</v>
      </c>
      <c r="B100" s="393" t="s">
        <v>787</v>
      </c>
      <c r="C100" s="394">
        <v>12</v>
      </c>
      <c r="D100" s="395">
        <f>VLOOKUP($A100,'노단(제)'!$B$4:$G$134,5,FALSE)</f>
        <v>133372</v>
      </c>
      <c r="E100" s="396">
        <f t="shared" si="6"/>
        <v>1600464</v>
      </c>
      <c r="F100" s="637"/>
    </row>
    <row r="101" spans="1:6" ht="21" customHeight="1">
      <c r="A101" s="398" t="s">
        <v>2392</v>
      </c>
      <c r="B101" s="393" t="s">
        <v>242</v>
      </c>
      <c r="C101" s="397"/>
      <c r="D101" s="395"/>
      <c r="E101" s="395">
        <f>SUM(E90:E100)</f>
        <v>22820760</v>
      </c>
      <c r="F101" s="637"/>
    </row>
    <row r="102" spans="1:6" ht="21" customHeight="1">
      <c r="A102" s="605"/>
      <c r="B102" s="606"/>
      <c r="C102" s="607"/>
      <c r="D102" s="608"/>
      <c r="E102" s="608"/>
      <c r="F102" s="638"/>
    </row>
    <row r="103" spans="1:6" s="636" customFormat="1" ht="21" customHeight="1">
      <c r="A103" s="631" t="str">
        <f>노무집계!B13</f>
        <v>8. 2F 개폐식 발판</v>
      </c>
      <c r="B103" s="393" t="s">
        <v>242</v>
      </c>
      <c r="C103" s="633"/>
      <c r="D103" s="634"/>
      <c r="E103" s="634"/>
      <c r="F103" s="635"/>
    </row>
    <row r="104" spans="1:6" ht="21" customHeight="1">
      <c r="A104" s="741" t="s">
        <v>2393</v>
      </c>
      <c r="B104" s="393" t="s">
        <v>787</v>
      </c>
      <c r="C104" s="394">
        <v>8</v>
      </c>
      <c r="D104" s="395">
        <f>VLOOKUP($A104,'노단(제)'!$B$4:$G$134,5,FALSE)</f>
        <v>194099</v>
      </c>
      <c r="E104" s="396">
        <f t="shared" ref="E104:E114" si="7">TRUNC(C104*D104,0)</f>
        <v>1552792</v>
      </c>
      <c r="F104" s="637"/>
    </row>
    <row r="105" spans="1:6" ht="21" customHeight="1">
      <c r="A105" s="742" t="s">
        <v>2391</v>
      </c>
      <c r="B105" s="393" t="s">
        <v>787</v>
      </c>
      <c r="C105" s="394">
        <v>4</v>
      </c>
      <c r="D105" s="395">
        <f>VLOOKUP($A105,'노단(제)'!$B$4:$G$134,5,FALSE)</f>
        <v>122597</v>
      </c>
      <c r="E105" s="396">
        <f t="shared" si="7"/>
        <v>490388</v>
      </c>
      <c r="F105" s="637"/>
    </row>
    <row r="106" spans="1:6" ht="21" hidden="1" customHeight="1">
      <c r="A106" s="609" t="s">
        <v>1179</v>
      </c>
      <c r="B106" s="393" t="s">
        <v>787</v>
      </c>
      <c r="C106" s="394">
        <v>0</v>
      </c>
      <c r="D106" s="395">
        <f>VLOOKUP($A106,'노단(제)'!$B$4:$G$134,5,FALSE)</f>
        <v>136685</v>
      </c>
      <c r="E106" s="396">
        <f t="shared" si="7"/>
        <v>0</v>
      </c>
      <c r="F106" s="637"/>
    </row>
    <row r="107" spans="1:6" ht="21" customHeight="1">
      <c r="A107" s="609" t="s">
        <v>1180</v>
      </c>
      <c r="B107" s="393" t="s">
        <v>787</v>
      </c>
      <c r="C107" s="394">
        <v>3</v>
      </c>
      <c r="D107" s="395">
        <f>VLOOKUP($A107,'노단(제)'!$B$4:$G$134,5,FALSE)</f>
        <v>130169</v>
      </c>
      <c r="E107" s="396">
        <f t="shared" si="7"/>
        <v>390507</v>
      </c>
      <c r="F107" s="637"/>
    </row>
    <row r="108" spans="1:6" ht="21" customHeight="1">
      <c r="A108" s="609" t="s">
        <v>2394</v>
      </c>
      <c r="B108" s="393" t="s">
        <v>787</v>
      </c>
      <c r="C108" s="394">
        <v>4</v>
      </c>
      <c r="D108" s="395">
        <f>VLOOKUP($A108,'노단(제)'!$B$4:$G$134,5,FALSE)</f>
        <v>140559</v>
      </c>
      <c r="E108" s="396">
        <f t="shared" si="7"/>
        <v>562236</v>
      </c>
      <c r="F108" s="637"/>
    </row>
    <row r="109" spans="1:6" ht="21" customHeight="1">
      <c r="A109" s="609" t="s">
        <v>239</v>
      </c>
      <c r="B109" s="393" t="s">
        <v>787</v>
      </c>
      <c r="C109" s="394">
        <v>8</v>
      </c>
      <c r="D109" s="395">
        <f>VLOOKUP($A109,'노단(제)'!$B$4:$G$134,5,FALSE)</f>
        <v>0</v>
      </c>
      <c r="E109" s="396">
        <f t="shared" si="7"/>
        <v>0</v>
      </c>
      <c r="F109" s="637"/>
    </row>
    <row r="110" spans="1:6" ht="21" hidden="1" customHeight="1">
      <c r="A110" s="609" t="s">
        <v>1181</v>
      </c>
      <c r="B110" s="393" t="s">
        <v>787</v>
      </c>
      <c r="C110" s="394">
        <v>0</v>
      </c>
      <c r="D110" s="395">
        <f>VLOOKUP($A110,'노단(제)'!$B$4:$G$134,5,FALSE)</f>
        <v>150016</v>
      </c>
      <c r="E110" s="396">
        <f t="shared" si="7"/>
        <v>0</v>
      </c>
      <c r="F110" s="637"/>
    </row>
    <row r="111" spans="1:6" ht="21" customHeight="1">
      <c r="A111" s="609" t="s">
        <v>2387</v>
      </c>
      <c r="B111" s="393" t="s">
        <v>787</v>
      </c>
      <c r="C111" s="394">
        <v>4</v>
      </c>
      <c r="D111" s="395">
        <f>VLOOKUP($A111,'노단(제)'!$B$4:$G$134,5,FALSE)</f>
        <v>152932</v>
      </c>
      <c r="E111" s="396">
        <f t="shared" si="7"/>
        <v>611728</v>
      </c>
      <c r="F111" s="637"/>
    </row>
    <row r="112" spans="1:6" ht="21" customHeight="1">
      <c r="A112" s="609" t="s">
        <v>2388</v>
      </c>
      <c r="B112" s="393" t="s">
        <v>787</v>
      </c>
      <c r="C112" s="394">
        <v>4</v>
      </c>
      <c r="D112" s="395">
        <f>VLOOKUP($A112,'노단(제)'!$B$4:$G$134,5,FALSE)</f>
        <v>134748</v>
      </c>
      <c r="E112" s="396">
        <f t="shared" si="7"/>
        <v>538992</v>
      </c>
      <c r="F112" s="637"/>
    </row>
    <row r="113" spans="1:6" ht="21" customHeight="1">
      <c r="A113" s="609" t="s">
        <v>2389</v>
      </c>
      <c r="B113" s="393" t="s">
        <v>787</v>
      </c>
      <c r="C113" s="394">
        <v>6</v>
      </c>
      <c r="D113" s="395">
        <f>VLOOKUP($A113,'노단(제)'!$B$4:$G$134,5,FALSE)</f>
        <v>162966</v>
      </c>
      <c r="E113" s="396">
        <f t="shared" si="7"/>
        <v>977796</v>
      </c>
      <c r="F113" s="637"/>
    </row>
    <row r="114" spans="1:6" ht="21" customHeight="1">
      <c r="A114" s="609" t="s">
        <v>2390</v>
      </c>
      <c r="B114" s="393" t="s">
        <v>787</v>
      </c>
      <c r="C114" s="394">
        <v>0</v>
      </c>
      <c r="D114" s="395">
        <f>VLOOKUP($A114,'노단(제)'!$B$4:$G$134,5,FALSE)</f>
        <v>133372</v>
      </c>
      <c r="E114" s="396">
        <f t="shared" si="7"/>
        <v>0</v>
      </c>
      <c r="F114" s="637"/>
    </row>
    <row r="115" spans="1:6" ht="21" customHeight="1">
      <c r="A115" s="398" t="s">
        <v>2392</v>
      </c>
      <c r="B115" s="393" t="s">
        <v>242</v>
      </c>
      <c r="C115" s="397"/>
      <c r="D115" s="395"/>
      <c r="E115" s="395">
        <f>SUM(E104:E114)</f>
        <v>5124439</v>
      </c>
      <c r="F115" s="637"/>
    </row>
    <row r="116" spans="1:6" ht="21" customHeight="1">
      <c r="A116" s="605"/>
      <c r="B116" s="606"/>
      <c r="C116" s="607"/>
      <c r="D116" s="608"/>
      <c r="E116" s="608"/>
      <c r="F116" s="638"/>
    </row>
    <row r="117" spans="1:6" s="636" customFormat="1" ht="21" customHeight="1">
      <c r="A117" s="631" t="str">
        <f>노무집계!B14</f>
        <v>9. 반전</v>
      </c>
      <c r="B117" s="393" t="s">
        <v>242</v>
      </c>
      <c r="C117" s="633"/>
      <c r="D117" s="634"/>
      <c r="E117" s="634"/>
      <c r="F117" s="635"/>
    </row>
    <row r="118" spans="1:6" ht="21" customHeight="1">
      <c r="A118" s="741" t="s">
        <v>2393</v>
      </c>
      <c r="B118" s="393" t="s">
        <v>787</v>
      </c>
      <c r="C118" s="394">
        <v>5</v>
      </c>
      <c r="D118" s="395">
        <f>VLOOKUP($A118,'노단(제)'!$B$4:$G$134,5,FALSE)</f>
        <v>194099</v>
      </c>
      <c r="E118" s="396">
        <f t="shared" ref="E118:E128" si="8">TRUNC(C118*D118,0)</f>
        <v>970495</v>
      </c>
      <c r="F118" s="637"/>
    </row>
    <row r="119" spans="1:6" ht="21" customHeight="1">
      <c r="A119" s="742" t="s">
        <v>2391</v>
      </c>
      <c r="B119" s="393" t="s">
        <v>787</v>
      </c>
      <c r="C119" s="394">
        <v>1</v>
      </c>
      <c r="D119" s="395">
        <f>VLOOKUP($A119,'노단(제)'!$B$4:$G$134,5,FALSE)</f>
        <v>122597</v>
      </c>
      <c r="E119" s="396">
        <f t="shared" si="8"/>
        <v>122597</v>
      </c>
      <c r="F119" s="637"/>
    </row>
    <row r="120" spans="1:6" ht="21" hidden="1" customHeight="1">
      <c r="A120" s="609" t="s">
        <v>1179</v>
      </c>
      <c r="B120" s="393" t="s">
        <v>787</v>
      </c>
      <c r="C120" s="394">
        <v>0</v>
      </c>
      <c r="D120" s="395">
        <f>VLOOKUP($A120,'노단(제)'!$B$4:$G$134,5,FALSE)</f>
        <v>136685</v>
      </c>
      <c r="E120" s="396">
        <f t="shared" si="8"/>
        <v>0</v>
      </c>
      <c r="F120" s="637"/>
    </row>
    <row r="121" spans="1:6" ht="21" hidden="1" customHeight="1">
      <c r="A121" s="609" t="s">
        <v>1180</v>
      </c>
      <c r="B121" s="393" t="s">
        <v>787</v>
      </c>
      <c r="C121" s="394">
        <v>0</v>
      </c>
      <c r="D121" s="395">
        <f>VLOOKUP($A121,'노단(제)'!$B$4:$G$134,5,FALSE)</f>
        <v>130169</v>
      </c>
      <c r="E121" s="396">
        <f t="shared" si="8"/>
        <v>0</v>
      </c>
      <c r="F121" s="637"/>
    </row>
    <row r="122" spans="1:6" ht="21" hidden="1" customHeight="1">
      <c r="A122" s="609" t="s">
        <v>2394</v>
      </c>
      <c r="B122" s="393" t="s">
        <v>787</v>
      </c>
      <c r="C122" s="394">
        <v>0</v>
      </c>
      <c r="D122" s="395">
        <f>VLOOKUP($A122,'노단(제)'!$B$4:$G$134,5,FALSE)</f>
        <v>140559</v>
      </c>
      <c r="E122" s="396">
        <f t="shared" si="8"/>
        <v>0</v>
      </c>
      <c r="F122" s="637"/>
    </row>
    <row r="123" spans="1:6" ht="21" customHeight="1">
      <c r="A123" s="609" t="s">
        <v>239</v>
      </c>
      <c r="B123" s="393" t="s">
        <v>787</v>
      </c>
      <c r="C123" s="394">
        <v>3</v>
      </c>
      <c r="D123" s="395">
        <f>VLOOKUP($A123,'노단(제)'!$B$4:$G$134,5,FALSE)</f>
        <v>0</v>
      </c>
      <c r="E123" s="396">
        <f t="shared" si="8"/>
        <v>0</v>
      </c>
      <c r="F123" s="637"/>
    </row>
    <row r="124" spans="1:6" ht="21" hidden="1" customHeight="1">
      <c r="A124" s="609" t="s">
        <v>1181</v>
      </c>
      <c r="B124" s="393" t="s">
        <v>787</v>
      </c>
      <c r="C124" s="394">
        <v>0</v>
      </c>
      <c r="D124" s="395">
        <f>VLOOKUP($A124,'노단(제)'!$B$4:$G$134,5,FALSE)</f>
        <v>150016</v>
      </c>
      <c r="E124" s="396">
        <f t="shared" si="8"/>
        <v>0</v>
      </c>
      <c r="F124" s="637"/>
    </row>
    <row r="125" spans="1:6" ht="21" customHeight="1">
      <c r="A125" s="609" t="s">
        <v>2387</v>
      </c>
      <c r="B125" s="393" t="s">
        <v>787</v>
      </c>
      <c r="C125" s="394">
        <v>2</v>
      </c>
      <c r="D125" s="395">
        <f>VLOOKUP($A125,'노단(제)'!$B$4:$G$134,5,FALSE)</f>
        <v>152932</v>
      </c>
      <c r="E125" s="396">
        <f t="shared" si="8"/>
        <v>305864</v>
      </c>
      <c r="F125" s="637"/>
    </row>
    <row r="126" spans="1:6" ht="21" customHeight="1">
      <c r="A126" s="609" t="s">
        <v>2388</v>
      </c>
      <c r="B126" s="393" t="s">
        <v>787</v>
      </c>
      <c r="C126" s="394">
        <v>1</v>
      </c>
      <c r="D126" s="395">
        <f>VLOOKUP($A126,'노단(제)'!$B$4:$G$134,5,FALSE)</f>
        <v>134748</v>
      </c>
      <c r="E126" s="396">
        <f t="shared" si="8"/>
        <v>134748</v>
      </c>
      <c r="F126" s="637"/>
    </row>
    <row r="127" spans="1:6" ht="21" customHeight="1">
      <c r="A127" s="609" t="s">
        <v>2389</v>
      </c>
      <c r="B127" s="393" t="s">
        <v>787</v>
      </c>
      <c r="C127" s="394">
        <v>2</v>
      </c>
      <c r="D127" s="395">
        <f>VLOOKUP($A127,'노단(제)'!$B$4:$G$134,5,FALSE)</f>
        <v>162966</v>
      </c>
      <c r="E127" s="396">
        <f t="shared" si="8"/>
        <v>325932</v>
      </c>
      <c r="F127" s="637"/>
    </row>
    <row r="128" spans="1:6" ht="21" hidden="1" customHeight="1">
      <c r="A128" s="609" t="s">
        <v>2390</v>
      </c>
      <c r="B128" s="393" t="s">
        <v>787</v>
      </c>
      <c r="C128" s="394">
        <v>0</v>
      </c>
      <c r="D128" s="395">
        <f>VLOOKUP($A128,'노단(제)'!$B$4:$G$134,5,FALSE)</f>
        <v>133372</v>
      </c>
      <c r="E128" s="396">
        <f t="shared" si="8"/>
        <v>0</v>
      </c>
      <c r="F128" s="637"/>
    </row>
    <row r="129" spans="1:6" ht="21" customHeight="1">
      <c r="A129" s="398" t="s">
        <v>2392</v>
      </c>
      <c r="B129" s="393" t="s">
        <v>242</v>
      </c>
      <c r="C129" s="397"/>
      <c r="D129" s="395"/>
      <c r="E129" s="395">
        <f>SUM(E118:E128)</f>
        <v>1859636</v>
      </c>
      <c r="F129" s="637"/>
    </row>
    <row r="130" spans="1:6" ht="21" customHeight="1">
      <c r="A130" s="605"/>
      <c r="B130" s="606"/>
      <c r="C130" s="607"/>
      <c r="D130" s="608"/>
      <c r="E130" s="608"/>
      <c r="F130" s="638"/>
    </row>
    <row r="131" spans="1:6" s="636" customFormat="1" ht="21" customHeight="1">
      <c r="A131" s="631" t="str">
        <f>노무집계!B15</f>
        <v>10. 2F 테일부</v>
      </c>
      <c r="B131" s="393" t="s">
        <v>242</v>
      </c>
      <c r="C131" s="633"/>
      <c r="D131" s="634"/>
      <c r="E131" s="634"/>
      <c r="F131" s="635"/>
    </row>
    <row r="132" spans="1:6" ht="21" customHeight="1">
      <c r="A132" s="741" t="s">
        <v>2393</v>
      </c>
      <c r="B132" s="393" t="s">
        <v>787</v>
      </c>
      <c r="C132" s="394">
        <v>6</v>
      </c>
      <c r="D132" s="395">
        <f>VLOOKUP($A132,'노단(제)'!$B$4:$G$134,5,FALSE)</f>
        <v>194099</v>
      </c>
      <c r="E132" s="396">
        <f t="shared" ref="E132:E142" si="9">TRUNC(C132*D132,0)</f>
        <v>1164594</v>
      </c>
      <c r="F132" s="637"/>
    </row>
    <row r="133" spans="1:6" ht="21" customHeight="1">
      <c r="A133" s="742" t="s">
        <v>2391</v>
      </c>
      <c r="B133" s="393" t="s">
        <v>787</v>
      </c>
      <c r="C133" s="394">
        <v>1</v>
      </c>
      <c r="D133" s="395">
        <f>VLOOKUP($A133,'노단(제)'!$B$4:$G$134,5,FALSE)</f>
        <v>122597</v>
      </c>
      <c r="E133" s="396">
        <f t="shared" si="9"/>
        <v>122597</v>
      </c>
      <c r="F133" s="637"/>
    </row>
    <row r="134" spans="1:6" ht="21" customHeight="1">
      <c r="A134" s="609" t="s">
        <v>1179</v>
      </c>
      <c r="B134" s="393" t="s">
        <v>787</v>
      </c>
      <c r="C134" s="394">
        <v>2</v>
      </c>
      <c r="D134" s="395">
        <f>VLOOKUP($A134,'노단(제)'!$B$4:$G$134,5,FALSE)</f>
        <v>136685</v>
      </c>
      <c r="E134" s="396">
        <f t="shared" si="9"/>
        <v>273370</v>
      </c>
      <c r="F134" s="637"/>
    </row>
    <row r="135" spans="1:6" ht="21" customHeight="1">
      <c r="A135" s="609" t="s">
        <v>1180</v>
      </c>
      <c r="B135" s="393" t="s">
        <v>787</v>
      </c>
      <c r="C135" s="394">
        <v>3</v>
      </c>
      <c r="D135" s="395">
        <f>VLOOKUP($A135,'노단(제)'!$B$4:$G$134,5,FALSE)</f>
        <v>130169</v>
      </c>
      <c r="E135" s="396">
        <f t="shared" si="9"/>
        <v>390507</v>
      </c>
      <c r="F135" s="637"/>
    </row>
    <row r="136" spans="1:6" ht="21" customHeight="1">
      <c r="A136" s="609" t="s">
        <v>2394</v>
      </c>
      <c r="B136" s="393" t="s">
        <v>787</v>
      </c>
      <c r="C136" s="394">
        <v>4</v>
      </c>
      <c r="D136" s="395">
        <f>VLOOKUP($A136,'노단(제)'!$B$4:$G$134,5,FALSE)</f>
        <v>140559</v>
      </c>
      <c r="E136" s="396">
        <f t="shared" si="9"/>
        <v>562236</v>
      </c>
      <c r="F136" s="637"/>
    </row>
    <row r="137" spans="1:6" ht="21" customHeight="1">
      <c r="A137" s="609" t="s">
        <v>239</v>
      </c>
      <c r="B137" s="393" t="s">
        <v>787</v>
      </c>
      <c r="C137" s="394">
        <v>3</v>
      </c>
      <c r="D137" s="395">
        <f>VLOOKUP($A137,'노단(제)'!$B$4:$G$134,5,FALSE)</f>
        <v>0</v>
      </c>
      <c r="E137" s="396">
        <f t="shared" si="9"/>
        <v>0</v>
      </c>
      <c r="F137" s="637"/>
    </row>
    <row r="138" spans="1:6" ht="21" customHeight="1">
      <c r="A138" s="609" t="s">
        <v>1181</v>
      </c>
      <c r="B138" s="393" t="s">
        <v>787</v>
      </c>
      <c r="C138" s="394">
        <v>2</v>
      </c>
      <c r="D138" s="395">
        <f>VLOOKUP($A138,'노단(제)'!$B$4:$G$134,5,FALSE)</f>
        <v>150016</v>
      </c>
      <c r="E138" s="396">
        <f t="shared" si="9"/>
        <v>300032</v>
      </c>
      <c r="F138" s="637"/>
    </row>
    <row r="139" spans="1:6" ht="21" customHeight="1">
      <c r="A139" s="609" t="s">
        <v>2387</v>
      </c>
      <c r="B139" s="393" t="s">
        <v>787</v>
      </c>
      <c r="C139" s="394">
        <v>5</v>
      </c>
      <c r="D139" s="395">
        <f>VLOOKUP($A139,'노단(제)'!$B$4:$G$134,5,FALSE)</f>
        <v>152932</v>
      </c>
      <c r="E139" s="396">
        <f t="shared" si="9"/>
        <v>764660</v>
      </c>
      <c r="F139" s="637"/>
    </row>
    <row r="140" spans="1:6" ht="21" customHeight="1">
      <c r="A140" s="609" t="s">
        <v>2388</v>
      </c>
      <c r="B140" s="393" t="s">
        <v>787</v>
      </c>
      <c r="C140" s="394">
        <v>3</v>
      </c>
      <c r="D140" s="395">
        <f>VLOOKUP($A140,'노단(제)'!$B$4:$G$134,5,FALSE)</f>
        <v>134748</v>
      </c>
      <c r="E140" s="396">
        <f t="shared" si="9"/>
        <v>404244</v>
      </c>
      <c r="F140" s="637"/>
    </row>
    <row r="141" spans="1:6" ht="21" customHeight="1">
      <c r="A141" s="609" t="s">
        <v>2389</v>
      </c>
      <c r="B141" s="393" t="s">
        <v>787</v>
      </c>
      <c r="C141" s="394">
        <v>5</v>
      </c>
      <c r="D141" s="395">
        <f>VLOOKUP($A141,'노단(제)'!$B$4:$G$134,5,FALSE)</f>
        <v>162966</v>
      </c>
      <c r="E141" s="396">
        <f t="shared" si="9"/>
        <v>814830</v>
      </c>
      <c r="F141" s="637"/>
    </row>
    <row r="142" spans="1:6" ht="21" customHeight="1">
      <c r="A142" s="609" t="s">
        <v>2390</v>
      </c>
      <c r="B142" s="393" t="s">
        <v>787</v>
      </c>
      <c r="C142" s="394">
        <v>1</v>
      </c>
      <c r="D142" s="395">
        <f>VLOOKUP($A142,'노단(제)'!$B$4:$G$134,5,FALSE)</f>
        <v>133372</v>
      </c>
      <c r="E142" s="396">
        <f t="shared" si="9"/>
        <v>133372</v>
      </c>
      <c r="F142" s="637"/>
    </row>
    <row r="143" spans="1:6" ht="21" customHeight="1">
      <c r="A143" s="398" t="s">
        <v>2392</v>
      </c>
      <c r="B143" s="393" t="s">
        <v>242</v>
      </c>
      <c r="C143" s="397"/>
      <c r="D143" s="395"/>
      <c r="E143" s="395">
        <f>SUM(E132:E142)</f>
        <v>4930442</v>
      </c>
      <c r="F143" s="637"/>
    </row>
    <row r="144" spans="1:6" ht="21" customHeight="1">
      <c r="A144" s="605"/>
      <c r="B144" s="606"/>
      <c r="C144" s="607"/>
      <c r="D144" s="608"/>
      <c r="E144" s="608"/>
      <c r="F144" s="638"/>
    </row>
    <row r="145" spans="1:6" s="636" customFormat="1" ht="21" customHeight="1">
      <c r="A145" s="631" t="str">
        <f>노무집계!B16</f>
        <v>11. 2F 개폐식 커버</v>
      </c>
      <c r="B145" s="393" t="s">
        <v>242</v>
      </c>
      <c r="C145" s="633"/>
      <c r="D145" s="634"/>
      <c r="E145" s="634"/>
      <c r="F145" s="635"/>
    </row>
    <row r="146" spans="1:6" ht="21" customHeight="1">
      <c r="A146" s="741" t="s">
        <v>2393</v>
      </c>
      <c r="B146" s="393" t="s">
        <v>787</v>
      </c>
      <c r="C146" s="394">
        <v>15</v>
      </c>
      <c r="D146" s="395">
        <f>VLOOKUP($A146,'노단(제)'!$B$4:$G$134,5,FALSE)</f>
        <v>194099</v>
      </c>
      <c r="E146" s="396">
        <f t="shared" ref="E146:E156" si="10">TRUNC(C146*D146,0)</f>
        <v>2911485</v>
      </c>
      <c r="F146" s="637"/>
    </row>
    <row r="147" spans="1:6" ht="21" customHeight="1">
      <c r="A147" s="742" t="s">
        <v>2391</v>
      </c>
      <c r="B147" s="393" t="s">
        <v>787</v>
      </c>
      <c r="C147" s="394">
        <v>6</v>
      </c>
      <c r="D147" s="395">
        <f>VLOOKUP($A147,'노단(제)'!$B$4:$G$134,5,FALSE)</f>
        <v>122597</v>
      </c>
      <c r="E147" s="396">
        <f t="shared" si="10"/>
        <v>735582</v>
      </c>
      <c r="F147" s="637"/>
    </row>
    <row r="148" spans="1:6" ht="21" hidden="1" customHeight="1">
      <c r="A148" s="609" t="s">
        <v>1179</v>
      </c>
      <c r="B148" s="393" t="s">
        <v>787</v>
      </c>
      <c r="C148" s="394">
        <v>0</v>
      </c>
      <c r="D148" s="395">
        <f>VLOOKUP($A148,'노단(제)'!$B$4:$G$134,5,FALSE)</f>
        <v>136685</v>
      </c>
      <c r="E148" s="396">
        <f t="shared" si="10"/>
        <v>0</v>
      </c>
      <c r="F148" s="637"/>
    </row>
    <row r="149" spans="1:6" ht="21" customHeight="1">
      <c r="A149" s="609" t="s">
        <v>1180</v>
      </c>
      <c r="B149" s="393" t="s">
        <v>787</v>
      </c>
      <c r="C149" s="394">
        <v>8</v>
      </c>
      <c r="D149" s="395">
        <f>VLOOKUP($A149,'노단(제)'!$B$4:$G$134,5,FALSE)</f>
        <v>130169</v>
      </c>
      <c r="E149" s="396">
        <f t="shared" si="10"/>
        <v>1041352</v>
      </c>
      <c r="F149" s="637"/>
    </row>
    <row r="150" spans="1:6" ht="21" customHeight="1">
      <c r="A150" s="609" t="s">
        <v>2394</v>
      </c>
      <c r="B150" s="393" t="s">
        <v>787</v>
      </c>
      <c r="C150" s="394">
        <v>5</v>
      </c>
      <c r="D150" s="395">
        <f>VLOOKUP($A150,'노단(제)'!$B$4:$G$134,5,FALSE)</f>
        <v>140559</v>
      </c>
      <c r="E150" s="396">
        <f t="shared" si="10"/>
        <v>702795</v>
      </c>
      <c r="F150" s="637"/>
    </row>
    <row r="151" spans="1:6" ht="21" hidden="1" customHeight="1">
      <c r="A151" s="609" t="s">
        <v>239</v>
      </c>
      <c r="B151" s="393" t="s">
        <v>787</v>
      </c>
      <c r="C151" s="394">
        <v>0</v>
      </c>
      <c r="D151" s="395">
        <f>VLOOKUP($A151,'노단(제)'!$B$4:$G$134,5,FALSE)</f>
        <v>0</v>
      </c>
      <c r="E151" s="396">
        <f t="shared" si="10"/>
        <v>0</v>
      </c>
      <c r="F151" s="637"/>
    </row>
    <row r="152" spans="1:6" ht="21" hidden="1" customHeight="1">
      <c r="A152" s="609" t="s">
        <v>1181</v>
      </c>
      <c r="B152" s="393" t="s">
        <v>787</v>
      </c>
      <c r="C152" s="394">
        <v>0</v>
      </c>
      <c r="D152" s="395">
        <f>VLOOKUP($A152,'노단(제)'!$B$4:$G$134,5,FALSE)</f>
        <v>150016</v>
      </c>
      <c r="E152" s="396">
        <f t="shared" si="10"/>
        <v>0</v>
      </c>
      <c r="F152" s="637"/>
    </row>
    <row r="153" spans="1:6" ht="21" customHeight="1">
      <c r="A153" s="609" t="s">
        <v>2387</v>
      </c>
      <c r="B153" s="393" t="s">
        <v>787</v>
      </c>
      <c r="C153" s="394">
        <v>16</v>
      </c>
      <c r="D153" s="395">
        <f>VLOOKUP($A153,'노단(제)'!$B$4:$G$134,5,FALSE)</f>
        <v>152932</v>
      </c>
      <c r="E153" s="396">
        <f t="shared" si="10"/>
        <v>2446912</v>
      </c>
      <c r="F153" s="637"/>
    </row>
    <row r="154" spans="1:6" ht="21" customHeight="1">
      <c r="A154" s="609" t="s">
        <v>2388</v>
      </c>
      <c r="B154" s="393" t="s">
        <v>787</v>
      </c>
      <c r="C154" s="394">
        <v>6</v>
      </c>
      <c r="D154" s="395">
        <f>VLOOKUP($A154,'노단(제)'!$B$4:$G$134,5,FALSE)</f>
        <v>134748</v>
      </c>
      <c r="E154" s="396">
        <f t="shared" si="10"/>
        <v>808488</v>
      </c>
      <c r="F154" s="637"/>
    </row>
    <row r="155" spans="1:6" ht="21" customHeight="1">
      <c r="A155" s="609" t="s">
        <v>2389</v>
      </c>
      <c r="B155" s="393" t="s">
        <v>787</v>
      </c>
      <c r="C155" s="394">
        <v>9</v>
      </c>
      <c r="D155" s="395">
        <f>VLOOKUP($A155,'노단(제)'!$B$4:$G$134,5,FALSE)</f>
        <v>162966</v>
      </c>
      <c r="E155" s="396">
        <f t="shared" si="10"/>
        <v>1466694</v>
      </c>
      <c r="F155" s="637"/>
    </row>
    <row r="156" spans="1:6" ht="21" hidden="1" customHeight="1">
      <c r="A156" s="609" t="s">
        <v>2390</v>
      </c>
      <c r="B156" s="393" t="s">
        <v>787</v>
      </c>
      <c r="C156" s="394">
        <v>0</v>
      </c>
      <c r="D156" s="395">
        <f>VLOOKUP($A156,'노단(제)'!$B$4:$G$134,5,FALSE)</f>
        <v>133372</v>
      </c>
      <c r="E156" s="396">
        <f t="shared" si="10"/>
        <v>0</v>
      </c>
      <c r="F156" s="637"/>
    </row>
    <row r="157" spans="1:6" ht="21" customHeight="1">
      <c r="A157" s="398" t="s">
        <v>2392</v>
      </c>
      <c r="B157" s="393" t="s">
        <v>242</v>
      </c>
      <c r="C157" s="397"/>
      <c r="D157" s="395"/>
      <c r="E157" s="395">
        <f>SUM(E146:E156)</f>
        <v>10113308</v>
      </c>
      <c r="F157" s="637"/>
    </row>
    <row r="158" spans="1:6" ht="21" customHeight="1">
      <c r="A158" s="609"/>
      <c r="B158" s="606"/>
      <c r="C158" s="607"/>
      <c r="D158" s="608"/>
      <c r="E158" s="608"/>
      <c r="F158" s="638"/>
    </row>
    <row r="159" spans="1:6" s="636" customFormat="1" ht="21" customHeight="1">
      <c r="A159" s="631" t="str">
        <f>노무집계!B17</f>
        <v>12. 2F 레일-P</v>
      </c>
      <c r="B159" s="393" t="s">
        <v>242</v>
      </c>
      <c r="C159" s="633"/>
      <c r="D159" s="634"/>
      <c r="E159" s="634"/>
      <c r="F159" s="635"/>
    </row>
    <row r="160" spans="1:6" ht="21" customHeight="1">
      <c r="A160" s="741" t="s">
        <v>2393</v>
      </c>
      <c r="B160" s="393" t="s">
        <v>787</v>
      </c>
      <c r="C160" s="394">
        <v>11</v>
      </c>
      <c r="D160" s="395">
        <f>VLOOKUP($A160,'노단(제)'!$B$4:$G$134,5,FALSE)</f>
        <v>194099</v>
      </c>
      <c r="E160" s="396">
        <f t="shared" ref="E160:E170" si="11">TRUNC(C160*D160,0)</f>
        <v>2135089</v>
      </c>
      <c r="F160" s="637"/>
    </row>
    <row r="161" spans="1:6" ht="21" customHeight="1">
      <c r="A161" s="742" t="s">
        <v>2391</v>
      </c>
      <c r="B161" s="393" t="s">
        <v>787</v>
      </c>
      <c r="C161" s="394">
        <v>3</v>
      </c>
      <c r="D161" s="395">
        <f>VLOOKUP($A161,'노단(제)'!$B$4:$G$134,5,FALSE)</f>
        <v>122597</v>
      </c>
      <c r="E161" s="396">
        <f t="shared" si="11"/>
        <v>367791</v>
      </c>
      <c r="F161" s="637"/>
    </row>
    <row r="162" spans="1:6" ht="21" hidden="1" customHeight="1">
      <c r="A162" s="609" t="s">
        <v>1179</v>
      </c>
      <c r="B162" s="393" t="s">
        <v>787</v>
      </c>
      <c r="C162" s="394">
        <v>0</v>
      </c>
      <c r="D162" s="395">
        <f>VLOOKUP($A162,'노단(제)'!$B$4:$G$134,5,FALSE)</f>
        <v>136685</v>
      </c>
      <c r="E162" s="396">
        <f t="shared" si="11"/>
        <v>0</v>
      </c>
      <c r="F162" s="637"/>
    </row>
    <row r="163" spans="1:6" ht="21" customHeight="1">
      <c r="A163" s="609" t="s">
        <v>1180</v>
      </c>
      <c r="B163" s="393" t="s">
        <v>787</v>
      </c>
      <c r="C163" s="394">
        <v>2</v>
      </c>
      <c r="D163" s="395">
        <f>VLOOKUP($A163,'노단(제)'!$B$4:$G$134,5,FALSE)</f>
        <v>130169</v>
      </c>
      <c r="E163" s="396">
        <f t="shared" si="11"/>
        <v>260338</v>
      </c>
      <c r="F163" s="637"/>
    </row>
    <row r="164" spans="1:6" ht="21" customHeight="1">
      <c r="A164" s="609" t="s">
        <v>2394</v>
      </c>
      <c r="B164" s="393" t="s">
        <v>787</v>
      </c>
      <c r="C164" s="394">
        <v>2</v>
      </c>
      <c r="D164" s="395">
        <f>VLOOKUP($A164,'노단(제)'!$B$4:$G$134,5,FALSE)</f>
        <v>140559</v>
      </c>
      <c r="E164" s="396">
        <f t="shared" si="11"/>
        <v>281118</v>
      </c>
      <c r="F164" s="637"/>
    </row>
    <row r="165" spans="1:6" ht="21" customHeight="1">
      <c r="A165" s="609" t="s">
        <v>239</v>
      </c>
      <c r="B165" s="393" t="s">
        <v>787</v>
      </c>
      <c r="C165" s="394">
        <v>4</v>
      </c>
      <c r="D165" s="395">
        <f>VLOOKUP($A165,'노단(제)'!$B$4:$G$134,5,FALSE)</f>
        <v>0</v>
      </c>
      <c r="E165" s="396">
        <f t="shared" si="11"/>
        <v>0</v>
      </c>
      <c r="F165" s="637"/>
    </row>
    <row r="166" spans="1:6" ht="21" hidden="1" customHeight="1">
      <c r="A166" s="609" t="s">
        <v>1181</v>
      </c>
      <c r="B166" s="393" t="s">
        <v>787</v>
      </c>
      <c r="C166" s="394">
        <v>0</v>
      </c>
      <c r="D166" s="395">
        <f>VLOOKUP($A166,'노단(제)'!$B$4:$G$134,5,FALSE)</f>
        <v>150016</v>
      </c>
      <c r="E166" s="396">
        <f t="shared" si="11"/>
        <v>0</v>
      </c>
      <c r="F166" s="637"/>
    </row>
    <row r="167" spans="1:6" ht="21" customHeight="1">
      <c r="A167" s="609" t="s">
        <v>2387</v>
      </c>
      <c r="B167" s="393" t="s">
        <v>787</v>
      </c>
      <c r="C167" s="394">
        <v>2</v>
      </c>
      <c r="D167" s="395">
        <f>VLOOKUP($A167,'노단(제)'!$B$4:$G$134,5,FALSE)</f>
        <v>152932</v>
      </c>
      <c r="E167" s="396">
        <f t="shared" si="11"/>
        <v>305864</v>
      </c>
      <c r="F167" s="637"/>
    </row>
    <row r="168" spans="1:6" ht="21" customHeight="1">
      <c r="A168" s="609" t="s">
        <v>2388</v>
      </c>
      <c r="B168" s="393" t="s">
        <v>787</v>
      </c>
      <c r="C168" s="394">
        <v>1</v>
      </c>
      <c r="D168" s="395">
        <f>VLOOKUP($A168,'노단(제)'!$B$4:$G$134,5,FALSE)</f>
        <v>134748</v>
      </c>
      <c r="E168" s="396">
        <f t="shared" si="11"/>
        <v>134748</v>
      </c>
      <c r="F168" s="637"/>
    </row>
    <row r="169" spans="1:6" ht="21" customHeight="1">
      <c r="A169" s="609" t="s">
        <v>2389</v>
      </c>
      <c r="B169" s="393" t="s">
        <v>787</v>
      </c>
      <c r="C169" s="394">
        <v>10</v>
      </c>
      <c r="D169" s="395">
        <f>VLOOKUP($A169,'노단(제)'!$B$4:$G$134,5,FALSE)</f>
        <v>162966</v>
      </c>
      <c r="E169" s="396">
        <f t="shared" si="11"/>
        <v>1629660</v>
      </c>
      <c r="F169" s="637"/>
    </row>
    <row r="170" spans="1:6" ht="21" customHeight="1">
      <c r="A170" s="609" t="s">
        <v>2390</v>
      </c>
      <c r="B170" s="393" t="s">
        <v>787</v>
      </c>
      <c r="C170" s="394">
        <v>4</v>
      </c>
      <c r="D170" s="395">
        <f>VLOOKUP($A170,'노단(제)'!$B$4:$G$134,5,FALSE)</f>
        <v>133372</v>
      </c>
      <c r="E170" s="396">
        <f t="shared" si="11"/>
        <v>533488</v>
      </c>
      <c r="F170" s="637"/>
    </row>
    <row r="171" spans="1:6" ht="21" customHeight="1">
      <c r="A171" s="398" t="s">
        <v>2392</v>
      </c>
      <c r="B171" s="393" t="s">
        <v>242</v>
      </c>
      <c r="C171" s="397"/>
      <c r="D171" s="395"/>
      <c r="E171" s="395">
        <f>SUM(E160:E170)</f>
        <v>5648096</v>
      </c>
      <c r="F171" s="637"/>
    </row>
    <row r="172" spans="1:6" ht="21" customHeight="1">
      <c r="A172" s="605"/>
      <c r="B172" s="606"/>
      <c r="C172" s="607"/>
      <c r="D172" s="608"/>
      <c r="E172" s="608"/>
      <c r="F172" s="638"/>
    </row>
    <row r="173" spans="1:6" s="636" customFormat="1" ht="21" customHeight="1">
      <c r="A173" s="631" t="str">
        <f>노무집계!B18</f>
        <v>13. 건조실</v>
      </c>
      <c r="B173" s="393" t="s">
        <v>242</v>
      </c>
      <c r="C173" s="633"/>
      <c r="D173" s="634"/>
      <c r="E173" s="634"/>
      <c r="F173" s="635"/>
    </row>
    <row r="174" spans="1:6" ht="21" customHeight="1">
      <c r="A174" s="741" t="s">
        <v>2393</v>
      </c>
      <c r="B174" s="393" t="s">
        <v>787</v>
      </c>
      <c r="C174" s="394">
        <v>38</v>
      </c>
      <c r="D174" s="395">
        <f>VLOOKUP($A174,'노단(제)'!$B$4:$G$134,5,FALSE)</f>
        <v>194099</v>
      </c>
      <c r="E174" s="396">
        <f t="shared" ref="E174:E184" si="12">TRUNC(C174*D174,0)</f>
        <v>7375762</v>
      </c>
      <c r="F174" s="637"/>
    </row>
    <row r="175" spans="1:6" ht="21" customHeight="1">
      <c r="A175" s="742" t="s">
        <v>2391</v>
      </c>
      <c r="B175" s="393" t="s">
        <v>787</v>
      </c>
      <c r="C175" s="394">
        <v>25</v>
      </c>
      <c r="D175" s="395">
        <f>VLOOKUP($A175,'노단(제)'!$B$4:$G$134,5,FALSE)</f>
        <v>122597</v>
      </c>
      <c r="E175" s="396">
        <f t="shared" si="12"/>
        <v>3064925</v>
      </c>
      <c r="F175" s="637"/>
    </row>
    <row r="176" spans="1:6" ht="21" hidden="1" customHeight="1">
      <c r="A176" s="609" t="s">
        <v>1179</v>
      </c>
      <c r="B176" s="393" t="s">
        <v>787</v>
      </c>
      <c r="C176" s="394">
        <v>0</v>
      </c>
      <c r="D176" s="395">
        <f>VLOOKUP($A176,'노단(제)'!$B$4:$G$134,5,FALSE)</f>
        <v>136685</v>
      </c>
      <c r="E176" s="396">
        <f t="shared" si="12"/>
        <v>0</v>
      </c>
      <c r="F176" s="637"/>
    </row>
    <row r="177" spans="1:6" ht="21" customHeight="1">
      <c r="A177" s="609" t="s">
        <v>1180</v>
      </c>
      <c r="B177" s="393" t="s">
        <v>787</v>
      </c>
      <c r="C177" s="394">
        <v>24</v>
      </c>
      <c r="D177" s="395">
        <f>VLOOKUP($A177,'노단(제)'!$B$4:$G$134,5,FALSE)</f>
        <v>130169</v>
      </c>
      <c r="E177" s="396">
        <f t="shared" si="12"/>
        <v>3124056</v>
      </c>
      <c r="F177" s="637"/>
    </row>
    <row r="178" spans="1:6" ht="21" customHeight="1">
      <c r="A178" s="609" t="s">
        <v>2394</v>
      </c>
      <c r="B178" s="393" t="s">
        <v>787</v>
      </c>
      <c r="C178" s="394">
        <v>19</v>
      </c>
      <c r="D178" s="395">
        <f>VLOOKUP($A178,'노단(제)'!$B$4:$G$134,5,FALSE)</f>
        <v>140559</v>
      </c>
      <c r="E178" s="396">
        <f t="shared" si="12"/>
        <v>2670621</v>
      </c>
      <c r="F178" s="637"/>
    </row>
    <row r="179" spans="1:6" ht="21" customHeight="1">
      <c r="A179" s="609" t="s">
        <v>239</v>
      </c>
      <c r="B179" s="393" t="s">
        <v>787</v>
      </c>
      <c r="C179" s="394">
        <v>28</v>
      </c>
      <c r="D179" s="395">
        <f>VLOOKUP($A179,'노단(제)'!$B$4:$G$134,5,FALSE)</f>
        <v>0</v>
      </c>
      <c r="E179" s="396">
        <f t="shared" si="12"/>
        <v>0</v>
      </c>
      <c r="F179" s="637"/>
    </row>
    <row r="180" spans="1:6" ht="21" hidden="1" customHeight="1">
      <c r="A180" s="609" t="s">
        <v>1181</v>
      </c>
      <c r="B180" s="393" t="s">
        <v>787</v>
      </c>
      <c r="C180" s="394">
        <v>0</v>
      </c>
      <c r="D180" s="395">
        <f>VLOOKUP($A180,'노단(제)'!$B$4:$G$134,5,FALSE)</f>
        <v>150016</v>
      </c>
      <c r="E180" s="396">
        <f t="shared" si="12"/>
        <v>0</v>
      </c>
      <c r="F180" s="637"/>
    </row>
    <row r="181" spans="1:6" ht="21" customHeight="1">
      <c r="A181" s="609" t="s">
        <v>2387</v>
      </c>
      <c r="B181" s="393" t="s">
        <v>787</v>
      </c>
      <c r="C181" s="394">
        <v>24</v>
      </c>
      <c r="D181" s="395">
        <f>VLOOKUP($A181,'노단(제)'!$B$4:$G$134,5,FALSE)</f>
        <v>152932</v>
      </c>
      <c r="E181" s="396">
        <f t="shared" si="12"/>
        <v>3670368</v>
      </c>
      <c r="F181" s="637"/>
    </row>
    <row r="182" spans="1:6" ht="21" customHeight="1">
      <c r="A182" s="609" t="s">
        <v>2388</v>
      </c>
      <c r="B182" s="393" t="s">
        <v>787</v>
      </c>
      <c r="C182" s="394">
        <v>19</v>
      </c>
      <c r="D182" s="395">
        <f>VLOOKUP($A182,'노단(제)'!$B$4:$G$134,5,FALSE)</f>
        <v>134748</v>
      </c>
      <c r="E182" s="396">
        <f t="shared" si="12"/>
        <v>2560212</v>
      </c>
      <c r="F182" s="637"/>
    </row>
    <row r="183" spans="1:6" ht="21" customHeight="1">
      <c r="A183" s="609" t="s">
        <v>2389</v>
      </c>
      <c r="B183" s="393" t="s">
        <v>787</v>
      </c>
      <c r="C183" s="394">
        <v>29</v>
      </c>
      <c r="D183" s="395">
        <f>VLOOKUP($A183,'노단(제)'!$B$4:$G$134,5,FALSE)</f>
        <v>162966</v>
      </c>
      <c r="E183" s="396">
        <f t="shared" si="12"/>
        <v>4726014</v>
      </c>
      <c r="F183" s="637"/>
    </row>
    <row r="184" spans="1:6" ht="21" customHeight="1">
      <c r="A184" s="609" t="s">
        <v>2390</v>
      </c>
      <c r="B184" s="393" t="s">
        <v>787</v>
      </c>
      <c r="C184" s="394">
        <v>22</v>
      </c>
      <c r="D184" s="395">
        <f>VLOOKUP($A184,'노단(제)'!$B$4:$G$134,5,FALSE)</f>
        <v>133372</v>
      </c>
      <c r="E184" s="396">
        <f t="shared" si="12"/>
        <v>2934184</v>
      </c>
      <c r="F184" s="637"/>
    </row>
    <row r="185" spans="1:6" ht="21" customHeight="1">
      <c r="A185" s="398" t="s">
        <v>2392</v>
      </c>
      <c r="B185" s="393" t="s">
        <v>242</v>
      </c>
      <c r="C185" s="397"/>
      <c r="D185" s="395"/>
      <c r="E185" s="395">
        <f>SUM(E174:E184)</f>
        <v>30126142</v>
      </c>
      <c r="F185" s="637"/>
    </row>
    <row r="186" spans="1:6" ht="21" customHeight="1">
      <c r="A186" s="605"/>
      <c r="B186" s="606"/>
      <c r="C186" s="607"/>
      <c r="D186" s="608"/>
      <c r="E186" s="608"/>
      <c r="F186" s="638"/>
    </row>
    <row r="187" spans="1:6" s="636" customFormat="1" ht="21" customHeight="1">
      <c r="A187" s="631" t="str">
        <f>노무집계!B19</f>
        <v>14. 연소실</v>
      </c>
      <c r="B187" s="393" t="s">
        <v>242</v>
      </c>
      <c r="C187" s="633"/>
      <c r="D187" s="634"/>
      <c r="E187" s="634"/>
      <c r="F187" s="635"/>
    </row>
    <row r="188" spans="1:6" ht="21" customHeight="1">
      <c r="A188" s="741" t="s">
        <v>2393</v>
      </c>
      <c r="B188" s="393" t="s">
        <v>787</v>
      </c>
      <c r="C188" s="394">
        <v>24</v>
      </c>
      <c r="D188" s="395">
        <f>VLOOKUP($A188,'노단(제)'!$B$4:$G$134,5,FALSE)</f>
        <v>194099</v>
      </c>
      <c r="E188" s="396">
        <f t="shared" ref="E188:E198" si="13">TRUNC(C188*D188,0)</f>
        <v>4658376</v>
      </c>
      <c r="F188" s="637"/>
    </row>
    <row r="189" spans="1:6" ht="21" customHeight="1">
      <c r="A189" s="742" t="s">
        <v>2391</v>
      </c>
      <c r="B189" s="393" t="s">
        <v>787</v>
      </c>
      <c r="C189" s="394">
        <v>13</v>
      </c>
      <c r="D189" s="395">
        <f>VLOOKUP($A189,'노단(제)'!$B$4:$G$134,5,FALSE)</f>
        <v>122597</v>
      </c>
      <c r="E189" s="396">
        <f t="shared" si="13"/>
        <v>1593761</v>
      </c>
      <c r="F189" s="637"/>
    </row>
    <row r="190" spans="1:6" ht="21" hidden="1" customHeight="1">
      <c r="A190" s="609" t="s">
        <v>1179</v>
      </c>
      <c r="B190" s="393" t="s">
        <v>787</v>
      </c>
      <c r="C190" s="394">
        <v>0</v>
      </c>
      <c r="D190" s="395">
        <f>VLOOKUP($A190,'노단(제)'!$B$4:$G$134,5,FALSE)</f>
        <v>136685</v>
      </c>
      <c r="E190" s="396">
        <f t="shared" si="13"/>
        <v>0</v>
      </c>
      <c r="F190" s="637"/>
    </row>
    <row r="191" spans="1:6" ht="21" customHeight="1">
      <c r="A191" s="609" t="s">
        <v>1180</v>
      </c>
      <c r="B191" s="393" t="s">
        <v>787</v>
      </c>
      <c r="C191" s="394">
        <v>13</v>
      </c>
      <c r="D191" s="395">
        <f>VLOOKUP($A191,'노단(제)'!$B$4:$G$134,5,FALSE)</f>
        <v>130169</v>
      </c>
      <c r="E191" s="396">
        <f t="shared" si="13"/>
        <v>1692197</v>
      </c>
      <c r="F191" s="637"/>
    </row>
    <row r="192" spans="1:6" ht="21" customHeight="1">
      <c r="A192" s="609" t="s">
        <v>2394</v>
      </c>
      <c r="B192" s="393" t="s">
        <v>787</v>
      </c>
      <c r="C192" s="394">
        <v>3</v>
      </c>
      <c r="D192" s="395">
        <f>VLOOKUP($A192,'노단(제)'!$B$4:$G$134,5,FALSE)</f>
        <v>140559</v>
      </c>
      <c r="E192" s="396">
        <f t="shared" si="13"/>
        <v>421677</v>
      </c>
      <c r="F192" s="637"/>
    </row>
    <row r="193" spans="1:6" ht="21" customHeight="1">
      <c r="A193" s="609" t="s">
        <v>239</v>
      </c>
      <c r="B193" s="393" t="s">
        <v>787</v>
      </c>
      <c r="C193" s="394">
        <v>11</v>
      </c>
      <c r="D193" s="395">
        <f>VLOOKUP($A193,'노단(제)'!$B$4:$G$134,5,FALSE)</f>
        <v>0</v>
      </c>
      <c r="E193" s="396">
        <f t="shared" si="13"/>
        <v>0</v>
      </c>
      <c r="F193" s="637"/>
    </row>
    <row r="194" spans="1:6" ht="21" customHeight="1">
      <c r="A194" s="609" t="s">
        <v>1181</v>
      </c>
      <c r="B194" s="393" t="s">
        <v>787</v>
      </c>
      <c r="C194" s="394">
        <v>5</v>
      </c>
      <c r="D194" s="395">
        <f>VLOOKUP($A194,'노단(제)'!$B$4:$G$134,5,FALSE)</f>
        <v>150016</v>
      </c>
      <c r="E194" s="396">
        <f t="shared" si="13"/>
        <v>750080</v>
      </c>
      <c r="F194" s="637"/>
    </row>
    <row r="195" spans="1:6" ht="21" customHeight="1">
      <c r="A195" s="609" t="s">
        <v>2387</v>
      </c>
      <c r="B195" s="393" t="s">
        <v>787</v>
      </c>
      <c r="C195" s="394">
        <v>13</v>
      </c>
      <c r="D195" s="395">
        <f>VLOOKUP($A195,'노단(제)'!$B$4:$G$134,5,FALSE)</f>
        <v>152932</v>
      </c>
      <c r="E195" s="396">
        <f t="shared" si="13"/>
        <v>1988116</v>
      </c>
      <c r="F195" s="637"/>
    </row>
    <row r="196" spans="1:6" ht="21" customHeight="1">
      <c r="A196" s="609" t="s">
        <v>2388</v>
      </c>
      <c r="B196" s="393" t="s">
        <v>787</v>
      </c>
      <c r="C196" s="394">
        <v>9</v>
      </c>
      <c r="D196" s="395">
        <f>VLOOKUP($A196,'노단(제)'!$B$4:$G$134,5,FALSE)</f>
        <v>134748</v>
      </c>
      <c r="E196" s="396">
        <f t="shared" si="13"/>
        <v>1212732</v>
      </c>
      <c r="F196" s="637"/>
    </row>
    <row r="197" spans="1:6" ht="21" customHeight="1">
      <c r="A197" s="609" t="s">
        <v>2389</v>
      </c>
      <c r="B197" s="393" t="s">
        <v>787</v>
      </c>
      <c r="C197" s="394">
        <v>18</v>
      </c>
      <c r="D197" s="395">
        <f>VLOOKUP($A197,'노단(제)'!$B$4:$G$134,5,FALSE)</f>
        <v>162966</v>
      </c>
      <c r="E197" s="396">
        <f t="shared" si="13"/>
        <v>2933388</v>
      </c>
      <c r="F197" s="637"/>
    </row>
    <row r="198" spans="1:6" ht="21" customHeight="1">
      <c r="A198" s="609" t="s">
        <v>2390</v>
      </c>
      <c r="B198" s="393" t="s">
        <v>787</v>
      </c>
      <c r="C198" s="394">
        <v>16</v>
      </c>
      <c r="D198" s="395">
        <f>VLOOKUP($A198,'노단(제)'!$B$4:$G$134,5,FALSE)</f>
        <v>133372</v>
      </c>
      <c r="E198" s="396">
        <f t="shared" si="13"/>
        <v>2133952</v>
      </c>
      <c r="F198" s="637"/>
    </row>
    <row r="199" spans="1:6" ht="21" customHeight="1">
      <c r="A199" s="398" t="s">
        <v>2392</v>
      </c>
      <c r="B199" s="393" t="s">
        <v>242</v>
      </c>
      <c r="C199" s="397"/>
      <c r="D199" s="395"/>
      <c r="E199" s="395">
        <f>SUM(E188:E198)</f>
        <v>17384279</v>
      </c>
      <c r="F199" s="637"/>
    </row>
    <row r="200" spans="1:6" ht="21" customHeight="1">
      <c r="A200" s="605"/>
      <c r="B200" s="606"/>
      <c r="C200" s="607"/>
      <c r="D200" s="608"/>
      <c r="E200" s="608"/>
      <c r="F200" s="638"/>
    </row>
    <row r="201" spans="1:6" ht="21" customHeight="1">
      <c r="A201" s="605"/>
      <c r="B201" s="606"/>
      <c r="C201" s="607"/>
      <c r="D201" s="608"/>
      <c r="E201" s="608"/>
      <c r="F201" s="638"/>
    </row>
    <row r="202" spans="1:6" s="636" customFormat="1" ht="21" customHeight="1">
      <c r="A202" s="401" t="s">
        <v>2413</v>
      </c>
      <c r="B202" s="529" t="s">
        <v>242</v>
      </c>
      <c r="C202" s="633"/>
      <c r="D202" s="634"/>
      <c r="E202" s="634">
        <f>SUMIF(A5:A201,$A$199,E5:E201)</f>
        <v>230620511</v>
      </c>
      <c r="F202" s="635"/>
    </row>
  </sheetData>
  <mergeCells count="1">
    <mergeCell ref="A1:F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scale="93" firstPageNumber="132" fitToHeight="0" orientation="portrait" useFirstPageNumber="1" r:id="rId1"/>
  <headerFooter>
    <oddFooter>&amp;C&amp;"굴림,보통"&amp;9-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showZeros="0" view="pageBreakPreview" zoomScaleSheetLayoutView="100" workbookViewId="0">
      <pane ySplit="4" topLeftCell="A5" activePane="bottomLeft" state="frozen"/>
      <selection activeCell="H19" sqref="H19"/>
      <selection pane="bottomLeft" activeCell="L9" sqref="L9"/>
    </sheetView>
  </sheetViews>
  <sheetFormatPr defaultRowHeight="30" customHeight="1"/>
  <cols>
    <col min="1" max="1" width="7.7109375" style="973" customWidth="1"/>
    <col min="2" max="2" width="14.7109375" style="241" customWidth="1"/>
    <col min="3" max="3" width="16.85546875" style="241" customWidth="1"/>
    <col min="4" max="4" width="8.7109375" style="260" customWidth="1"/>
    <col min="5" max="5" width="8.7109375" style="241" customWidth="1"/>
    <col min="6" max="6" width="12.7109375" style="255" customWidth="1"/>
    <col min="7" max="7" width="8.7109375" style="280" customWidth="1"/>
    <col min="8" max="8" width="12.7109375" style="255" customWidth="1"/>
    <col min="9" max="9" width="8.7109375" style="231" customWidth="1"/>
    <col min="10" max="10" width="12.28515625" style="241" bestFit="1" customWidth="1"/>
    <col min="11" max="16384" width="9.140625" style="231"/>
  </cols>
  <sheetData>
    <row r="1" spans="1:10" s="229" customFormat="1" ht="30" customHeight="1">
      <c r="A1" s="1116" t="s">
        <v>2397</v>
      </c>
      <c r="B1" s="1116"/>
      <c r="C1" s="1116"/>
      <c r="D1" s="1116"/>
      <c r="E1" s="1116"/>
      <c r="F1" s="1116"/>
      <c r="G1" s="1116"/>
      <c r="H1" s="1116"/>
      <c r="I1" s="1117"/>
      <c r="J1" s="245"/>
    </row>
    <row r="2" spans="1:10" ht="12" customHeight="1">
      <c r="A2" s="967"/>
      <c r="B2" s="242"/>
      <c r="C2" s="242"/>
      <c r="D2" s="266"/>
      <c r="E2" s="242"/>
      <c r="F2" s="269"/>
      <c r="G2" s="273"/>
      <c r="H2" s="269"/>
      <c r="I2" s="232"/>
    </row>
    <row r="3" spans="1:10" ht="19.5" customHeight="1">
      <c r="A3" s="968" t="s">
        <v>2398</v>
      </c>
      <c r="D3" s="266"/>
      <c r="E3" s="242"/>
      <c r="F3" s="269"/>
      <c r="G3" s="274"/>
      <c r="I3" s="252" t="s">
        <v>2216</v>
      </c>
    </row>
    <row r="4" spans="1:10" s="248" customFormat="1" ht="51" customHeight="1">
      <c r="A4" s="1050" t="s">
        <v>1641</v>
      </c>
      <c r="B4" s="1051" t="s">
        <v>2399</v>
      </c>
      <c r="C4" s="1051" t="s">
        <v>1642</v>
      </c>
      <c r="D4" s="1051" t="s">
        <v>2376</v>
      </c>
      <c r="E4" s="1051" t="s">
        <v>1643</v>
      </c>
      <c r="F4" s="264" t="s">
        <v>1644</v>
      </c>
      <c r="G4" s="1052" t="s">
        <v>2400</v>
      </c>
      <c r="H4" s="258" t="s">
        <v>2370</v>
      </c>
      <c r="I4" s="1050" t="s">
        <v>2220</v>
      </c>
    </row>
    <row r="5" spans="1:10" s="271" customFormat="1" ht="51" customHeight="1">
      <c r="A5" s="270" t="str">
        <f>" ["&amp;표지!$D$3&amp;"]"</f>
        <v xml:space="preserve"> [전자동 해태건조기(12-Is2T2F-#70×20D) 제조]</v>
      </c>
      <c r="B5" s="208"/>
      <c r="C5" s="208"/>
      <c r="D5" s="214"/>
      <c r="E5" s="208"/>
      <c r="F5" s="210"/>
      <c r="G5" s="276"/>
      <c r="H5" s="207"/>
      <c r="I5" s="206"/>
      <c r="J5" s="272"/>
    </row>
    <row r="6" spans="1:10" s="230" customFormat="1" ht="51" customHeight="1">
      <c r="A6" s="969">
        <v>1</v>
      </c>
      <c r="B6" s="256" t="s">
        <v>2377</v>
      </c>
      <c r="C6" s="256" t="s">
        <v>2401</v>
      </c>
      <c r="D6" s="265" t="s">
        <v>2402</v>
      </c>
      <c r="E6" s="243">
        <v>1</v>
      </c>
      <c r="F6" s="268">
        <f>노무집계!F23</f>
        <v>230620511</v>
      </c>
      <c r="G6" s="275">
        <f>간노비율!I12</f>
        <v>0.27400000000000002</v>
      </c>
      <c r="H6" s="262">
        <f>TRUNC(F6*G6,0)</f>
        <v>63190020</v>
      </c>
      <c r="I6" s="236"/>
      <c r="J6" s="246"/>
    </row>
    <row r="7" spans="1:10" s="230" customFormat="1" ht="51" customHeight="1">
      <c r="A7" s="969"/>
      <c r="B7" s="256"/>
      <c r="C7" s="256"/>
      <c r="D7" s="265"/>
      <c r="E7" s="243"/>
      <c r="F7" s="268"/>
      <c r="G7" s="275"/>
      <c r="H7" s="262"/>
      <c r="I7" s="236"/>
      <c r="J7" s="246"/>
    </row>
    <row r="8" spans="1:10" s="271" customFormat="1" ht="51" customHeight="1">
      <c r="A8" s="974"/>
      <c r="B8" s="214"/>
      <c r="C8" s="214"/>
      <c r="D8" s="214"/>
      <c r="E8" s="208"/>
      <c r="F8" s="210"/>
      <c r="G8" s="276"/>
      <c r="H8" s="207"/>
      <c r="I8" s="206"/>
      <c r="J8" s="272"/>
    </row>
    <row r="9" spans="1:10" s="230" customFormat="1" ht="51" customHeight="1">
      <c r="A9" s="969"/>
      <c r="B9" s="243"/>
      <c r="C9" s="243"/>
      <c r="D9" s="265"/>
      <c r="E9" s="243"/>
      <c r="F9" s="268"/>
      <c r="G9" s="275"/>
      <c r="H9" s="262"/>
      <c r="I9" s="236"/>
      <c r="J9" s="246"/>
    </row>
    <row r="10" spans="1:10" s="230" customFormat="1" ht="51" customHeight="1">
      <c r="A10" s="970"/>
      <c r="B10" s="244"/>
      <c r="C10" s="244"/>
      <c r="D10" s="205"/>
      <c r="E10" s="244"/>
      <c r="F10" s="213"/>
      <c r="G10" s="277"/>
      <c r="H10" s="209"/>
      <c r="I10" s="237"/>
      <c r="J10" s="246"/>
    </row>
    <row r="11" spans="1:10" s="234" customFormat="1" ht="19.5" customHeight="1">
      <c r="A11" s="975" t="str">
        <f>"주) 간접노무비율 : "&amp;간노비율!A3&amp;간노비율!A1&amp;" 참조"</f>
        <v>주) 간접노무비율 : &lt;표 8&gt; 간접노무비율 산출표 참조</v>
      </c>
      <c r="B11" s="239"/>
      <c r="C11" s="239"/>
      <c r="D11" s="261"/>
      <c r="E11" s="240"/>
      <c r="F11" s="267"/>
      <c r="G11" s="278"/>
      <c r="H11" s="267"/>
      <c r="I11" s="233"/>
      <c r="J11" s="247"/>
    </row>
    <row r="12" spans="1:10" ht="19.5" customHeight="1">
      <c r="A12" s="971"/>
      <c r="B12" s="238"/>
      <c r="C12" s="238"/>
      <c r="D12" s="259"/>
      <c r="E12" s="253"/>
      <c r="F12" s="263"/>
      <c r="G12" s="279"/>
      <c r="H12" s="263"/>
      <c r="I12" s="254"/>
    </row>
    <row r="13" spans="1:10" ht="19.5" customHeight="1">
      <c r="A13" s="971"/>
      <c r="B13" s="238"/>
      <c r="C13" s="238"/>
      <c r="D13" s="259"/>
      <c r="E13" s="253"/>
      <c r="F13" s="263"/>
      <c r="G13" s="279"/>
      <c r="H13" s="263"/>
      <c r="I13" s="254"/>
    </row>
    <row r="14" spans="1:10" ht="19.5" customHeight="1">
      <c r="A14" s="972"/>
      <c r="B14" s="238"/>
      <c r="C14" s="238"/>
      <c r="D14" s="259"/>
      <c r="E14" s="253"/>
      <c r="F14" s="263"/>
      <c r="G14" s="279"/>
      <c r="H14" s="263"/>
      <c r="I14" s="254"/>
    </row>
    <row r="15" spans="1:10" ht="19.5" customHeight="1">
      <c r="A15" s="972"/>
      <c r="B15" s="238"/>
      <c r="C15" s="238"/>
      <c r="D15" s="259"/>
      <c r="E15" s="253"/>
      <c r="F15" s="263"/>
      <c r="G15" s="279"/>
      <c r="H15" s="263"/>
      <c r="I15" s="254"/>
    </row>
    <row r="16" spans="1:10" ht="19.5" customHeight="1">
      <c r="A16" s="972"/>
      <c r="B16" s="238"/>
      <c r="C16" s="238"/>
      <c r="D16" s="259"/>
      <c r="E16" s="253"/>
      <c r="F16" s="263"/>
      <c r="G16" s="279"/>
      <c r="H16" s="263"/>
      <c r="I16" s="254"/>
    </row>
    <row r="17" spans="1:9" ht="19.5" customHeight="1">
      <c r="A17" s="972"/>
      <c r="B17" s="238"/>
      <c r="C17" s="238"/>
      <c r="D17" s="259"/>
      <c r="E17" s="253"/>
      <c r="F17" s="263"/>
      <c r="G17" s="279"/>
      <c r="H17" s="263"/>
      <c r="I17" s="254"/>
    </row>
    <row r="18" spans="1:9" ht="19.5" customHeight="1">
      <c r="A18" s="972"/>
      <c r="B18" s="238"/>
      <c r="C18" s="238"/>
      <c r="D18" s="259"/>
      <c r="E18" s="253"/>
      <c r="F18" s="263"/>
      <c r="G18" s="279"/>
      <c r="H18" s="263"/>
      <c r="I18" s="254"/>
    </row>
    <row r="19" spans="1:9" ht="19.5" customHeight="1">
      <c r="A19" s="972"/>
      <c r="B19" s="238"/>
      <c r="C19" s="238"/>
      <c r="D19" s="259"/>
      <c r="E19" s="253"/>
      <c r="F19" s="263"/>
      <c r="G19" s="279"/>
      <c r="H19" s="263"/>
      <c r="I19" s="254"/>
    </row>
    <row r="20" spans="1:9" ht="19.5" customHeight="1">
      <c r="A20" s="972"/>
      <c r="B20" s="238"/>
      <c r="C20" s="238"/>
      <c r="D20" s="259"/>
      <c r="E20" s="253"/>
      <c r="F20" s="263"/>
      <c r="G20" s="279"/>
      <c r="H20" s="263"/>
      <c r="I20" s="254"/>
    </row>
    <row r="21" spans="1:9" ht="19.5" customHeight="1">
      <c r="A21" s="972"/>
      <c r="B21" s="238"/>
      <c r="C21" s="238"/>
      <c r="D21" s="259"/>
      <c r="E21" s="253"/>
      <c r="F21" s="263"/>
      <c r="G21" s="279"/>
      <c r="H21" s="263"/>
      <c r="I21" s="254"/>
    </row>
    <row r="22" spans="1:9" ht="19.5" customHeight="1">
      <c r="A22" s="972"/>
      <c r="B22" s="238"/>
      <c r="C22" s="238"/>
      <c r="D22" s="259"/>
      <c r="E22" s="253"/>
      <c r="F22" s="263"/>
      <c r="G22" s="279"/>
      <c r="H22" s="263"/>
      <c r="I22" s="254"/>
    </row>
    <row r="23" spans="1:9" ht="19.5" customHeight="1">
      <c r="A23" s="972"/>
      <c r="B23" s="238"/>
      <c r="C23" s="238"/>
      <c r="D23" s="259"/>
      <c r="E23" s="253"/>
      <c r="F23" s="263"/>
      <c r="G23" s="279"/>
      <c r="H23" s="263"/>
      <c r="I23" s="254"/>
    </row>
    <row r="24" spans="1:9" ht="19.5" customHeight="1">
      <c r="A24" s="972"/>
      <c r="B24" s="238"/>
      <c r="C24" s="238"/>
      <c r="D24" s="259"/>
      <c r="E24" s="253"/>
      <c r="F24" s="263"/>
      <c r="G24" s="279"/>
      <c r="H24" s="263"/>
      <c r="I24" s="254"/>
    </row>
    <row r="25" spans="1:9" ht="19.5" customHeight="1">
      <c r="A25" s="972"/>
      <c r="B25" s="238"/>
      <c r="C25" s="238"/>
      <c r="D25" s="259"/>
      <c r="E25" s="253"/>
      <c r="F25" s="263"/>
      <c r="G25" s="279"/>
      <c r="H25" s="263"/>
      <c r="I25" s="254"/>
    </row>
    <row r="26" spans="1:9" ht="19.5" customHeight="1">
      <c r="A26" s="972"/>
      <c r="B26" s="238"/>
      <c r="C26" s="238"/>
      <c r="D26" s="259"/>
      <c r="E26" s="253"/>
      <c r="F26" s="263"/>
      <c r="G26" s="279"/>
      <c r="H26" s="263"/>
      <c r="I26" s="254"/>
    </row>
    <row r="27" spans="1:9" ht="19.5" customHeight="1">
      <c r="A27" s="972"/>
      <c r="B27" s="238"/>
      <c r="C27" s="238"/>
      <c r="D27" s="259"/>
      <c r="E27" s="253"/>
      <c r="F27" s="263"/>
      <c r="G27" s="279"/>
      <c r="H27" s="263"/>
      <c r="I27" s="254"/>
    </row>
    <row r="28" spans="1:9" ht="19.5" customHeight="1">
      <c r="A28" s="972"/>
      <c r="B28" s="238"/>
      <c r="C28" s="238"/>
      <c r="D28" s="259"/>
      <c r="E28" s="253"/>
      <c r="F28" s="263"/>
      <c r="G28" s="279"/>
      <c r="H28" s="263"/>
      <c r="I28" s="254"/>
    </row>
    <row r="29" spans="1:9" ht="19.5" customHeight="1">
      <c r="A29" s="972"/>
      <c r="B29" s="238"/>
      <c r="C29" s="238"/>
      <c r="D29" s="259"/>
      <c r="E29" s="253"/>
      <c r="F29" s="263"/>
      <c r="G29" s="279"/>
      <c r="H29" s="263"/>
      <c r="I29" s="254"/>
    </row>
    <row r="30" spans="1:9" ht="19.5" customHeight="1">
      <c r="A30" s="972"/>
      <c r="B30" s="238"/>
      <c r="C30" s="238"/>
      <c r="D30" s="259"/>
      <c r="E30" s="253"/>
      <c r="F30" s="263"/>
      <c r="G30" s="279"/>
      <c r="H30" s="263"/>
      <c r="I30" s="254"/>
    </row>
  </sheetData>
  <mergeCells count="1">
    <mergeCell ref="A1:I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scale="92" firstPageNumber="137" fitToHeight="0" orientation="portrait" useFirstPageNumber="1" r:id="rId1"/>
  <headerFooter alignWithMargins="0">
    <oddFooter>&amp;C&amp;"굴림,보통"&amp;9-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showGridLines="0" showZeros="0" view="pageBreakPreview" zoomScaleSheetLayoutView="100" workbookViewId="0">
      <pane ySplit="4" topLeftCell="A5" activePane="bottomLeft" state="frozen"/>
      <selection activeCell="I11" sqref="I11"/>
      <selection pane="bottomLeft" activeCell="I8" sqref="I8"/>
    </sheetView>
  </sheetViews>
  <sheetFormatPr defaultColWidth="11.42578125" defaultRowHeight="12.75"/>
  <cols>
    <col min="1" max="2" width="1.85546875" style="406" customWidth="1"/>
    <col min="3" max="3" width="20.7109375" style="407" customWidth="1"/>
    <col min="4" max="5" width="1.85546875" style="406" customWidth="1"/>
    <col min="6" max="6" width="20.7109375" style="407" customWidth="1"/>
    <col min="7" max="7" width="14.7109375" style="406" customWidth="1"/>
    <col min="8" max="8" width="1.85546875" style="406" customWidth="1"/>
    <col min="9" max="9" width="12.7109375" style="531" customWidth="1"/>
    <col min="10" max="10" width="13.7109375" style="406" customWidth="1"/>
    <col min="11" max="16384" width="11.42578125" style="406"/>
  </cols>
  <sheetData>
    <row r="1" spans="1:10" s="435" customFormat="1" ht="30" customHeight="1">
      <c r="A1" s="1121" t="s">
        <v>247</v>
      </c>
      <c r="B1" s="1121"/>
      <c r="C1" s="1122"/>
      <c r="D1" s="1122"/>
      <c r="E1" s="1122"/>
      <c r="F1" s="1122"/>
      <c r="G1" s="1122"/>
      <c r="H1" s="1122"/>
      <c r="I1" s="1122"/>
      <c r="J1" s="1122"/>
    </row>
    <row r="2" spans="1:10" ht="12" customHeight="1">
      <c r="A2" s="403"/>
      <c r="B2" s="403"/>
      <c r="C2" s="404"/>
      <c r="D2" s="405"/>
      <c r="E2" s="405"/>
      <c r="F2" s="404"/>
      <c r="G2" s="405"/>
      <c r="H2" s="405"/>
      <c r="I2" s="530"/>
      <c r="J2" s="405"/>
    </row>
    <row r="3" spans="1:10" ht="20.100000000000001" customHeight="1">
      <c r="A3" s="224" t="s">
        <v>2235</v>
      </c>
      <c r="B3" s="224"/>
    </row>
    <row r="4" spans="1:10" s="415" customFormat="1" ht="54.75" customHeight="1">
      <c r="A4" s="408" t="s">
        <v>244</v>
      </c>
      <c r="B4" s="409"/>
      <c r="C4" s="409"/>
      <c r="D4" s="410"/>
      <c r="E4" s="411" t="s">
        <v>2236</v>
      </c>
      <c r="F4" s="412"/>
      <c r="G4" s="413"/>
      <c r="H4" s="671"/>
      <c r="I4" s="532" t="s">
        <v>2237</v>
      </c>
      <c r="J4" s="402" t="s">
        <v>2238</v>
      </c>
    </row>
    <row r="5" spans="1:10" ht="54.75" customHeight="1">
      <c r="A5" s="666"/>
      <c r="B5" s="660" t="s">
        <v>164</v>
      </c>
      <c r="C5" s="416" t="s">
        <v>2239</v>
      </c>
      <c r="D5" s="417"/>
      <c r="E5" s="418" t="s">
        <v>2240</v>
      </c>
      <c r="F5" s="675"/>
      <c r="G5" s="675"/>
      <c r="H5" s="672"/>
      <c r="I5" s="533" t="s">
        <v>2241</v>
      </c>
      <c r="J5" s="436"/>
    </row>
    <row r="6" spans="1:10" ht="30" customHeight="1">
      <c r="A6" s="667"/>
      <c r="B6" s="661"/>
      <c r="C6" s="419"/>
      <c r="D6" s="420"/>
      <c r="E6" s="421"/>
      <c r="F6" s="422"/>
      <c r="G6" s="422"/>
      <c r="H6" s="673"/>
      <c r="I6" s="534"/>
      <c r="J6" s="437"/>
    </row>
    <row r="7" spans="1:10" ht="54.75" customHeight="1">
      <c r="A7" s="668"/>
      <c r="B7" s="662" t="s">
        <v>166</v>
      </c>
      <c r="C7" s="424" t="s">
        <v>245</v>
      </c>
      <c r="D7" s="425"/>
      <c r="E7" s="407"/>
      <c r="F7" s="407" t="s">
        <v>2578</v>
      </c>
      <c r="G7" s="407"/>
      <c r="H7" s="425"/>
      <c r="I7" s="611">
        <f>TRUNC(G9/G8,3)</f>
        <v>0.27400000000000002</v>
      </c>
      <c r="J7" s="528" t="str">
        <f>노무비발생액!A3&amp;" 참조"</f>
        <v>&lt;표 10&gt;  참조</v>
      </c>
    </row>
    <row r="8" spans="1:10" ht="54.75" customHeight="1">
      <c r="A8" s="668"/>
      <c r="B8" s="662"/>
      <c r="C8" s="426"/>
      <c r="D8" s="425"/>
      <c r="E8" s="407"/>
      <c r="F8" s="426" t="s">
        <v>2242</v>
      </c>
      <c r="G8" s="676">
        <f>노무비발생액!E19</f>
        <v>1795977049</v>
      </c>
      <c r="H8" s="427"/>
      <c r="I8" s="534"/>
      <c r="J8" s="438"/>
    </row>
    <row r="9" spans="1:10" ht="54.75" customHeight="1">
      <c r="A9" s="668"/>
      <c r="B9" s="662"/>
      <c r="C9" s="426"/>
      <c r="D9" s="425"/>
      <c r="E9" s="407"/>
      <c r="F9" s="426" t="s">
        <v>2243</v>
      </c>
      <c r="G9" s="676">
        <f>노무비발생액!I19</f>
        <v>492098400</v>
      </c>
      <c r="H9" s="427"/>
      <c r="I9" s="534"/>
      <c r="J9" s="439"/>
    </row>
    <row r="10" spans="1:10" ht="54.75" customHeight="1">
      <c r="A10" s="668"/>
      <c r="B10" s="662"/>
      <c r="C10" s="426"/>
      <c r="D10" s="425"/>
      <c r="E10" s="407"/>
      <c r="F10" s="404" t="s">
        <v>2244</v>
      </c>
      <c r="G10" s="677"/>
      <c r="H10" s="428"/>
      <c r="I10" s="534"/>
      <c r="J10" s="423"/>
    </row>
    <row r="11" spans="1:10" ht="30" customHeight="1">
      <c r="A11" s="669"/>
      <c r="B11" s="663"/>
      <c r="C11" s="429"/>
      <c r="D11" s="430"/>
      <c r="E11" s="431"/>
      <c r="F11" s="678"/>
      <c r="G11" s="679"/>
      <c r="H11" s="674"/>
      <c r="I11" s="535"/>
      <c r="J11" s="432"/>
    </row>
    <row r="12" spans="1:10" s="415" customFormat="1" ht="54.75" customHeight="1">
      <c r="A12" s="659"/>
      <c r="B12" s="670" t="s">
        <v>177</v>
      </c>
      <c r="C12" s="665" t="s">
        <v>767</v>
      </c>
      <c r="D12" s="664"/>
      <c r="E12" s="657"/>
      <c r="F12" s="680"/>
      <c r="G12" s="680"/>
      <c r="H12" s="664"/>
      <c r="I12" s="658">
        <f>MIN(I5:I10)</f>
        <v>0.27400000000000002</v>
      </c>
      <c r="J12" s="414"/>
    </row>
    <row r="13" spans="1:10" s="434" customFormat="1" ht="18" customHeight="1">
      <c r="A13" s="433" t="s">
        <v>243</v>
      </c>
      <c r="B13" s="433"/>
      <c r="C13" s="433"/>
      <c r="F13" s="433"/>
      <c r="I13" s="536"/>
      <c r="J13" s="406"/>
    </row>
    <row r="14" spans="1:10" s="434" customFormat="1" ht="18" customHeight="1">
      <c r="A14" s="433" t="s">
        <v>246</v>
      </c>
      <c r="B14" s="433"/>
      <c r="C14" s="433"/>
      <c r="F14" s="433"/>
      <c r="I14" s="536"/>
      <c r="J14" s="406"/>
    </row>
    <row r="15" spans="1:10" ht="18" customHeight="1">
      <c r="A15" s="407"/>
      <c r="B15" s="407"/>
    </row>
    <row r="16" spans="1:10" s="407" customFormat="1" ht="18" customHeight="1">
      <c r="D16" s="406"/>
      <c r="E16" s="406"/>
      <c r="G16" s="406"/>
      <c r="H16" s="406"/>
      <c r="I16" s="531"/>
      <c r="J16" s="406"/>
    </row>
    <row r="17" spans="4:10" s="407" customFormat="1" ht="18" customHeight="1">
      <c r="D17" s="406"/>
      <c r="E17" s="406"/>
      <c r="G17" s="406"/>
      <c r="H17" s="406"/>
      <c r="I17" s="531"/>
      <c r="J17" s="406"/>
    </row>
    <row r="18" spans="4:10" s="407" customFormat="1" ht="18" customHeight="1">
      <c r="D18" s="406"/>
      <c r="E18" s="406"/>
      <c r="G18" s="406"/>
      <c r="H18" s="406"/>
      <c r="I18" s="531"/>
      <c r="J18" s="406"/>
    </row>
    <row r="19" spans="4:10" s="407" customFormat="1" ht="18" customHeight="1">
      <c r="D19" s="406"/>
      <c r="E19" s="406"/>
      <c r="G19" s="406"/>
      <c r="H19" s="406"/>
      <c r="I19" s="531"/>
      <c r="J19" s="406"/>
    </row>
    <row r="20" spans="4:10" s="407" customFormat="1" ht="18" customHeight="1">
      <c r="D20" s="406"/>
      <c r="E20" s="406"/>
      <c r="G20" s="406"/>
      <c r="H20" s="406"/>
      <c r="I20" s="531"/>
      <c r="J20" s="406"/>
    </row>
    <row r="21" spans="4:10" s="407" customFormat="1" ht="18" customHeight="1">
      <c r="D21" s="406"/>
      <c r="E21" s="406"/>
      <c r="G21" s="406"/>
      <c r="H21" s="406"/>
      <c r="I21" s="531"/>
      <c r="J21" s="406"/>
    </row>
    <row r="22" spans="4:10" s="407" customFormat="1" ht="18" customHeight="1">
      <c r="D22" s="406"/>
      <c r="E22" s="406"/>
      <c r="G22" s="406"/>
      <c r="H22" s="406"/>
      <c r="I22" s="531"/>
      <c r="J22" s="406"/>
    </row>
    <row r="23" spans="4:10" s="407" customFormat="1" ht="18" customHeight="1">
      <c r="D23" s="406"/>
      <c r="E23" s="406"/>
      <c r="G23" s="406"/>
      <c r="H23" s="406"/>
      <c r="I23" s="531"/>
      <c r="J23" s="406"/>
    </row>
    <row r="24" spans="4:10" s="407" customFormat="1" ht="18" customHeight="1">
      <c r="D24" s="406"/>
      <c r="E24" s="406"/>
      <c r="G24" s="406"/>
      <c r="H24" s="406"/>
      <c r="I24" s="531"/>
      <c r="J24" s="406"/>
    </row>
    <row r="25" spans="4:10" s="407" customFormat="1" ht="18" customHeight="1">
      <c r="D25" s="406"/>
      <c r="E25" s="406"/>
      <c r="G25" s="406"/>
      <c r="H25" s="406"/>
      <c r="I25" s="531"/>
      <c r="J25" s="406"/>
    </row>
  </sheetData>
  <mergeCells count="1">
    <mergeCell ref="A1:J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38" orientation="portrait" useFirstPageNumber="1" r:id="rId1"/>
  <headerFooter>
    <oddFooter>&amp;C&amp;"굴림,보통"&amp;9-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8"/>
  <sheetViews>
    <sheetView showGridLines="0" showZeros="0" view="pageBreakPreview" zoomScaleNormal="100" zoomScaleSheetLayoutView="100" workbookViewId="0">
      <pane ySplit="6" topLeftCell="A121" activePane="bottomLeft" state="frozen"/>
      <selection pane="bottomLeft" activeCell="I137" sqref="I137:P137"/>
    </sheetView>
  </sheetViews>
  <sheetFormatPr defaultColWidth="11" defaultRowHeight="20.25" customHeight="1"/>
  <cols>
    <col min="1" max="1" width="6.7109375" style="27" customWidth="1"/>
    <col min="2" max="2" width="32.28515625" style="1063" customWidth="1"/>
    <col min="3" max="7" width="10.7109375" style="1064" customWidth="1"/>
    <col min="8" max="8" width="8.7109375" style="27" customWidth="1"/>
    <col min="9" max="9" width="9.7109375" style="27" hidden="1" customWidth="1"/>
    <col min="10" max="16" width="12.7109375" style="27" customWidth="1"/>
    <col min="17" max="16384" width="11" style="27"/>
  </cols>
  <sheetData>
    <row r="1" spans="1:9" s="26" customFormat="1" ht="30" customHeight="1">
      <c r="A1" s="1126" t="s">
        <v>79</v>
      </c>
      <c r="B1" s="1126"/>
      <c r="C1" s="1126"/>
      <c r="D1" s="1126"/>
      <c r="E1" s="1126"/>
      <c r="F1" s="1126"/>
      <c r="G1" s="1126"/>
      <c r="H1" s="1126"/>
    </row>
    <row r="2" spans="1:9" ht="12" customHeight="1">
      <c r="A2" s="97"/>
      <c r="B2" s="218"/>
      <c r="C2" s="166"/>
      <c r="D2" s="166"/>
      <c r="E2" s="166"/>
      <c r="F2" s="166"/>
      <c r="G2" s="166"/>
      <c r="H2" s="98"/>
      <c r="I2" s="28"/>
    </row>
    <row r="3" spans="1:9" ht="20.100000000000001" customHeight="1">
      <c r="A3" s="27" t="s">
        <v>2522</v>
      </c>
      <c r="B3" s="219"/>
      <c r="C3" s="166"/>
      <c r="D3" s="166"/>
      <c r="E3" s="166"/>
      <c r="F3" s="166"/>
      <c r="G3" s="166"/>
      <c r="H3" s="163" t="s">
        <v>2360</v>
      </c>
    </row>
    <row r="4" spans="1:9" s="217" customFormat="1" ht="27" customHeight="1">
      <c r="A4" s="1133" t="s">
        <v>2395</v>
      </c>
      <c r="B4" s="1127" t="s">
        <v>80</v>
      </c>
      <c r="C4" s="1129" t="s">
        <v>2519</v>
      </c>
      <c r="D4" s="1130"/>
      <c r="E4" s="1130"/>
      <c r="F4" s="1130"/>
      <c r="G4" s="1131"/>
      <c r="H4" s="1128" t="s">
        <v>2523</v>
      </c>
    </row>
    <row r="5" spans="1:9" s="217" customFormat="1" ht="27" customHeight="1">
      <c r="A5" s="1134"/>
      <c r="B5" s="1127"/>
      <c r="C5" s="1068" t="s">
        <v>81</v>
      </c>
      <c r="D5" s="1068" t="s">
        <v>14</v>
      </c>
      <c r="E5" s="1068" t="s">
        <v>82</v>
      </c>
      <c r="F5" s="1068" t="s">
        <v>2396</v>
      </c>
      <c r="G5" s="1068" t="s">
        <v>2524</v>
      </c>
      <c r="H5" s="1128"/>
      <c r="I5" s="958">
        <f>노무비발생액!D21</f>
        <v>2.0329999999999999</v>
      </c>
    </row>
    <row r="6" spans="1:9" s="733" customFormat="1" ht="21" customHeight="1">
      <c r="A6" s="618">
        <v>1</v>
      </c>
      <c r="B6" s="619" t="s">
        <v>1056</v>
      </c>
      <c r="C6" s="620">
        <v>153213</v>
      </c>
      <c r="D6" s="621">
        <f t="shared" ref="D6:D70" si="0">TRUNC(C6*$I$5/12,0)</f>
        <v>25956</v>
      </c>
      <c r="E6" s="621">
        <f t="shared" ref="E6:E70" si="1">TRUNC(SUM(C6,D6)/12,0)</f>
        <v>14930</v>
      </c>
      <c r="F6" s="621">
        <f>SUM(C6:E6)</f>
        <v>194099</v>
      </c>
      <c r="G6" s="621">
        <f>TRUNC(F6/8,0)</f>
        <v>24262</v>
      </c>
      <c r="H6" s="622"/>
    </row>
    <row r="7" spans="1:9" s="28" customFormat="1" ht="21" customHeight="1">
      <c r="A7" s="728">
        <v>2</v>
      </c>
      <c r="B7" s="729" t="s">
        <v>1057</v>
      </c>
      <c r="C7" s="730">
        <v>132865</v>
      </c>
      <c r="D7" s="731">
        <f t="shared" si="0"/>
        <v>22509</v>
      </c>
      <c r="E7" s="731">
        <f t="shared" si="1"/>
        <v>12947</v>
      </c>
      <c r="F7" s="731">
        <f t="shared" ref="F7:F70" si="2">SUM(C7:E7)</f>
        <v>168321</v>
      </c>
      <c r="G7" s="731">
        <f t="shared" ref="G7:G71" si="3">TRUNC(F7/8,0)</f>
        <v>21040</v>
      </c>
      <c r="H7" s="732"/>
    </row>
    <row r="8" spans="1:9" s="28" customFormat="1" ht="21" customHeight="1">
      <c r="A8" s="728">
        <v>3</v>
      </c>
      <c r="B8" s="729" t="s">
        <v>1058</v>
      </c>
      <c r="C8" s="730">
        <v>115653</v>
      </c>
      <c r="D8" s="731">
        <f t="shared" si="0"/>
        <v>19593</v>
      </c>
      <c r="E8" s="731">
        <f t="shared" si="1"/>
        <v>11270</v>
      </c>
      <c r="F8" s="731">
        <f t="shared" si="2"/>
        <v>146516</v>
      </c>
      <c r="G8" s="731">
        <f t="shared" si="3"/>
        <v>18314</v>
      </c>
      <c r="H8" s="732"/>
      <c r="I8" s="220"/>
    </row>
    <row r="9" spans="1:9" s="28" customFormat="1" ht="21" customHeight="1">
      <c r="A9" s="728">
        <v>4</v>
      </c>
      <c r="B9" s="729" t="s">
        <v>1059</v>
      </c>
      <c r="C9" s="730">
        <v>144458</v>
      </c>
      <c r="D9" s="731">
        <f t="shared" si="0"/>
        <v>24473</v>
      </c>
      <c r="E9" s="731">
        <f t="shared" si="1"/>
        <v>14077</v>
      </c>
      <c r="F9" s="731">
        <f t="shared" si="2"/>
        <v>183008</v>
      </c>
      <c r="G9" s="731">
        <f t="shared" si="3"/>
        <v>22876</v>
      </c>
      <c r="H9" s="732"/>
      <c r="I9" s="220"/>
    </row>
    <row r="10" spans="1:9" s="28" customFormat="1" ht="21" customHeight="1">
      <c r="A10" s="728">
        <v>5</v>
      </c>
      <c r="B10" s="729" t="s">
        <v>1060</v>
      </c>
      <c r="C10" s="730">
        <v>85718</v>
      </c>
      <c r="D10" s="731">
        <f t="shared" si="0"/>
        <v>14522</v>
      </c>
      <c r="E10" s="731">
        <f t="shared" si="1"/>
        <v>8353</v>
      </c>
      <c r="F10" s="731">
        <f t="shared" si="2"/>
        <v>108593</v>
      </c>
      <c r="G10" s="731">
        <f t="shared" si="3"/>
        <v>13574</v>
      </c>
      <c r="H10" s="732"/>
      <c r="I10" s="220"/>
    </row>
    <row r="11" spans="1:9" s="220" customFormat="1" ht="21" customHeight="1">
      <c r="A11" s="728">
        <v>6</v>
      </c>
      <c r="B11" s="729" t="s">
        <v>1061</v>
      </c>
      <c r="C11" s="730">
        <v>91177</v>
      </c>
      <c r="D11" s="731">
        <f t="shared" si="0"/>
        <v>15446</v>
      </c>
      <c r="E11" s="731">
        <f t="shared" si="1"/>
        <v>8885</v>
      </c>
      <c r="F11" s="731">
        <f t="shared" si="2"/>
        <v>115508</v>
      </c>
      <c r="G11" s="731">
        <f t="shared" si="3"/>
        <v>14438</v>
      </c>
      <c r="H11" s="732"/>
    </row>
    <row r="12" spans="1:9" s="220" customFormat="1" ht="21" customHeight="1">
      <c r="A12" s="728">
        <v>7</v>
      </c>
      <c r="B12" s="729" t="s">
        <v>1062</v>
      </c>
      <c r="C12" s="730">
        <v>102103</v>
      </c>
      <c r="D12" s="731">
        <f t="shared" si="0"/>
        <v>17297</v>
      </c>
      <c r="E12" s="731">
        <f t="shared" si="1"/>
        <v>9950</v>
      </c>
      <c r="F12" s="731">
        <f t="shared" si="2"/>
        <v>129350</v>
      </c>
      <c r="G12" s="731">
        <f t="shared" si="3"/>
        <v>16168</v>
      </c>
      <c r="H12" s="732"/>
    </row>
    <row r="13" spans="1:9" s="220" customFormat="1" ht="21" customHeight="1">
      <c r="A13" s="728">
        <v>8</v>
      </c>
      <c r="B13" s="729" t="s">
        <v>1063</v>
      </c>
      <c r="C13" s="730">
        <v>120338</v>
      </c>
      <c r="D13" s="731">
        <f t="shared" si="0"/>
        <v>20387</v>
      </c>
      <c r="E13" s="731">
        <f t="shared" si="1"/>
        <v>11727</v>
      </c>
      <c r="F13" s="731">
        <f t="shared" si="2"/>
        <v>152452</v>
      </c>
      <c r="G13" s="731">
        <f t="shared" si="3"/>
        <v>19056</v>
      </c>
      <c r="H13" s="732"/>
    </row>
    <row r="14" spans="1:9" s="220" customFormat="1" ht="21" customHeight="1">
      <c r="A14" s="728">
        <v>9</v>
      </c>
      <c r="B14" s="729" t="s">
        <v>1064</v>
      </c>
      <c r="C14" s="730">
        <v>105333</v>
      </c>
      <c r="D14" s="731">
        <f t="shared" si="0"/>
        <v>17845</v>
      </c>
      <c r="E14" s="731">
        <f t="shared" si="1"/>
        <v>10264</v>
      </c>
      <c r="F14" s="731">
        <f t="shared" si="2"/>
        <v>133442</v>
      </c>
      <c r="G14" s="731">
        <f t="shared" si="3"/>
        <v>16680</v>
      </c>
      <c r="H14" s="732"/>
    </row>
    <row r="15" spans="1:9" s="220" customFormat="1" ht="21" customHeight="1">
      <c r="A15" s="728">
        <v>10</v>
      </c>
      <c r="B15" s="729" t="s">
        <v>1065</v>
      </c>
      <c r="C15" s="730">
        <v>0</v>
      </c>
      <c r="D15" s="731">
        <f t="shared" si="0"/>
        <v>0</v>
      </c>
      <c r="E15" s="731">
        <f t="shared" si="1"/>
        <v>0</v>
      </c>
      <c r="F15" s="731">
        <f t="shared" si="2"/>
        <v>0</v>
      </c>
      <c r="G15" s="731">
        <f t="shared" si="3"/>
        <v>0</v>
      </c>
      <c r="H15" s="732"/>
    </row>
    <row r="16" spans="1:9" s="220" customFormat="1" ht="21" customHeight="1">
      <c r="A16" s="728">
        <v>11</v>
      </c>
      <c r="B16" s="729" t="s">
        <v>1066</v>
      </c>
      <c r="C16" s="730">
        <v>129725</v>
      </c>
      <c r="D16" s="731">
        <f t="shared" si="0"/>
        <v>21977</v>
      </c>
      <c r="E16" s="731">
        <f t="shared" si="1"/>
        <v>12641</v>
      </c>
      <c r="F16" s="731">
        <f t="shared" si="2"/>
        <v>164343</v>
      </c>
      <c r="G16" s="731">
        <f t="shared" si="3"/>
        <v>20542</v>
      </c>
      <c r="H16" s="732"/>
    </row>
    <row r="17" spans="1:9" s="220" customFormat="1" ht="21" customHeight="1">
      <c r="A17" s="728">
        <v>12</v>
      </c>
      <c r="B17" s="729" t="s">
        <v>1067</v>
      </c>
      <c r="C17" s="730">
        <v>104356</v>
      </c>
      <c r="D17" s="731">
        <f t="shared" si="0"/>
        <v>17679</v>
      </c>
      <c r="E17" s="731">
        <f t="shared" si="1"/>
        <v>10169</v>
      </c>
      <c r="F17" s="731">
        <f t="shared" si="2"/>
        <v>132204</v>
      </c>
      <c r="G17" s="731">
        <f t="shared" si="3"/>
        <v>16525</v>
      </c>
      <c r="H17" s="732"/>
    </row>
    <row r="18" spans="1:9" s="220" customFormat="1" ht="21" customHeight="1">
      <c r="A18" s="728">
        <v>13</v>
      </c>
      <c r="B18" s="729" t="s">
        <v>1068</v>
      </c>
      <c r="C18" s="730">
        <v>114642</v>
      </c>
      <c r="D18" s="731">
        <f t="shared" si="0"/>
        <v>19422</v>
      </c>
      <c r="E18" s="731">
        <f t="shared" si="1"/>
        <v>11172</v>
      </c>
      <c r="F18" s="731">
        <f t="shared" si="2"/>
        <v>145236</v>
      </c>
      <c r="G18" s="731">
        <f t="shared" si="3"/>
        <v>18154</v>
      </c>
      <c r="H18" s="732"/>
    </row>
    <row r="19" spans="1:9" s="220" customFormat="1" ht="21" customHeight="1">
      <c r="A19" s="728">
        <v>14</v>
      </c>
      <c r="B19" s="729" t="s">
        <v>1069</v>
      </c>
      <c r="C19" s="730">
        <v>0</v>
      </c>
      <c r="D19" s="731">
        <f t="shared" si="0"/>
        <v>0</v>
      </c>
      <c r="E19" s="731">
        <f t="shared" si="1"/>
        <v>0</v>
      </c>
      <c r="F19" s="731">
        <f t="shared" si="2"/>
        <v>0</v>
      </c>
      <c r="G19" s="731">
        <f t="shared" si="3"/>
        <v>0</v>
      </c>
      <c r="H19" s="732"/>
    </row>
    <row r="20" spans="1:9" s="220" customFormat="1" ht="21" customHeight="1">
      <c r="A20" s="728">
        <v>15</v>
      </c>
      <c r="B20" s="729" t="s">
        <v>1070</v>
      </c>
      <c r="C20" s="730">
        <v>107988</v>
      </c>
      <c r="D20" s="731">
        <f t="shared" si="0"/>
        <v>18294</v>
      </c>
      <c r="E20" s="731">
        <f t="shared" si="1"/>
        <v>10523</v>
      </c>
      <c r="F20" s="731">
        <f t="shared" si="2"/>
        <v>136805</v>
      </c>
      <c r="G20" s="731">
        <f t="shared" si="3"/>
        <v>17100</v>
      </c>
      <c r="H20" s="732"/>
    </row>
    <row r="21" spans="1:9" s="220" customFormat="1" ht="21" customHeight="1">
      <c r="A21" s="728">
        <v>16</v>
      </c>
      <c r="B21" s="729" t="s">
        <v>1071</v>
      </c>
      <c r="C21" s="730">
        <v>114482</v>
      </c>
      <c r="D21" s="731">
        <f t="shared" si="0"/>
        <v>19395</v>
      </c>
      <c r="E21" s="731">
        <f t="shared" si="1"/>
        <v>11156</v>
      </c>
      <c r="F21" s="731">
        <f t="shared" si="2"/>
        <v>145033</v>
      </c>
      <c r="G21" s="731">
        <f t="shared" si="3"/>
        <v>18129</v>
      </c>
      <c r="H21" s="732"/>
    </row>
    <row r="22" spans="1:9" s="220" customFormat="1" ht="21" customHeight="1">
      <c r="A22" s="728">
        <v>17</v>
      </c>
      <c r="B22" s="729" t="s">
        <v>2273</v>
      </c>
      <c r="C22" s="730">
        <v>93111</v>
      </c>
      <c r="D22" s="731">
        <f t="shared" si="0"/>
        <v>15774</v>
      </c>
      <c r="E22" s="731">
        <f t="shared" si="1"/>
        <v>9073</v>
      </c>
      <c r="F22" s="731">
        <f t="shared" si="2"/>
        <v>117958</v>
      </c>
      <c r="G22" s="731">
        <f t="shared" si="3"/>
        <v>14744</v>
      </c>
      <c r="H22" s="732"/>
    </row>
    <row r="23" spans="1:9" s="220" customFormat="1" ht="21" customHeight="1">
      <c r="A23" s="728">
        <v>18</v>
      </c>
      <c r="B23" s="729" t="s">
        <v>1072</v>
      </c>
      <c r="C23" s="730">
        <v>114091</v>
      </c>
      <c r="D23" s="731">
        <f t="shared" si="0"/>
        <v>19328</v>
      </c>
      <c r="E23" s="731">
        <f t="shared" si="1"/>
        <v>11118</v>
      </c>
      <c r="F23" s="731">
        <f t="shared" si="2"/>
        <v>144537</v>
      </c>
      <c r="G23" s="731">
        <f t="shared" si="3"/>
        <v>18067</v>
      </c>
      <c r="H23" s="732"/>
    </row>
    <row r="24" spans="1:9" s="220" customFormat="1" ht="21" customHeight="1">
      <c r="A24" s="728">
        <v>19</v>
      </c>
      <c r="B24" s="729" t="s">
        <v>1073</v>
      </c>
      <c r="C24" s="730">
        <v>132499</v>
      </c>
      <c r="D24" s="731">
        <f t="shared" si="0"/>
        <v>22447</v>
      </c>
      <c r="E24" s="731">
        <f>TRUNC(SUM(C24,D24)/12,0)</f>
        <v>12912</v>
      </c>
      <c r="F24" s="731">
        <f t="shared" si="2"/>
        <v>167858</v>
      </c>
      <c r="G24" s="731">
        <f t="shared" si="3"/>
        <v>20982</v>
      </c>
      <c r="H24" s="732"/>
      <c r="I24" s="221"/>
    </row>
    <row r="25" spans="1:9" s="220" customFormat="1" ht="21" customHeight="1">
      <c r="A25" s="728">
        <v>20</v>
      </c>
      <c r="B25" s="729" t="s">
        <v>1074</v>
      </c>
      <c r="C25" s="730">
        <v>141364</v>
      </c>
      <c r="D25" s="731">
        <f t="shared" si="0"/>
        <v>23949</v>
      </c>
      <c r="E25" s="731">
        <f t="shared" si="1"/>
        <v>13776</v>
      </c>
      <c r="F25" s="731">
        <f t="shared" si="2"/>
        <v>179089</v>
      </c>
      <c r="G25" s="731">
        <f t="shared" si="3"/>
        <v>22386</v>
      </c>
      <c r="H25" s="732"/>
    </row>
    <row r="26" spans="1:9" s="220" customFormat="1" ht="21" customHeight="1">
      <c r="A26" s="728">
        <v>21</v>
      </c>
      <c r="B26" s="729" t="s">
        <v>2274</v>
      </c>
      <c r="C26" s="730">
        <v>118187</v>
      </c>
      <c r="D26" s="731">
        <f t="shared" si="0"/>
        <v>20022</v>
      </c>
      <c r="E26" s="731">
        <f t="shared" si="1"/>
        <v>11517</v>
      </c>
      <c r="F26" s="731">
        <f t="shared" si="2"/>
        <v>149726</v>
      </c>
      <c r="G26" s="731">
        <f t="shared" si="3"/>
        <v>18715</v>
      </c>
      <c r="H26" s="732"/>
    </row>
    <row r="27" spans="1:9" s="220" customFormat="1" ht="21" customHeight="1">
      <c r="A27" s="728">
        <v>22</v>
      </c>
      <c r="B27" s="729" t="s">
        <v>1075</v>
      </c>
      <c r="C27" s="730">
        <v>109607</v>
      </c>
      <c r="D27" s="731">
        <f t="shared" si="0"/>
        <v>18569</v>
      </c>
      <c r="E27" s="731">
        <f t="shared" si="1"/>
        <v>10681</v>
      </c>
      <c r="F27" s="731">
        <f t="shared" si="2"/>
        <v>138857</v>
      </c>
      <c r="G27" s="731">
        <f t="shared" si="3"/>
        <v>17357</v>
      </c>
      <c r="H27" s="732"/>
    </row>
    <row r="28" spans="1:9" s="220" customFormat="1" ht="21" customHeight="1">
      <c r="A28" s="728">
        <v>23</v>
      </c>
      <c r="B28" s="729" t="s">
        <v>1076</v>
      </c>
      <c r="C28" s="730">
        <v>100029</v>
      </c>
      <c r="D28" s="731">
        <f t="shared" si="0"/>
        <v>16946</v>
      </c>
      <c r="E28" s="731">
        <f t="shared" si="1"/>
        <v>9747</v>
      </c>
      <c r="F28" s="731">
        <f t="shared" si="2"/>
        <v>126722</v>
      </c>
      <c r="G28" s="731">
        <f t="shared" si="3"/>
        <v>15840</v>
      </c>
      <c r="H28" s="732"/>
    </row>
    <row r="29" spans="1:9" s="220" customFormat="1" ht="21" customHeight="1">
      <c r="A29" s="728">
        <v>24</v>
      </c>
      <c r="B29" s="729" t="s">
        <v>1077</v>
      </c>
      <c r="C29" s="730">
        <v>107614</v>
      </c>
      <c r="D29" s="731">
        <f t="shared" si="0"/>
        <v>18231</v>
      </c>
      <c r="E29" s="731">
        <f t="shared" si="1"/>
        <v>10487</v>
      </c>
      <c r="F29" s="731">
        <f t="shared" si="2"/>
        <v>136332</v>
      </c>
      <c r="G29" s="731">
        <f t="shared" si="3"/>
        <v>17041</v>
      </c>
      <c r="H29" s="732"/>
    </row>
    <row r="30" spans="1:9" s="220" customFormat="1" ht="21" customHeight="1">
      <c r="A30" s="728">
        <v>25</v>
      </c>
      <c r="B30" s="729" t="s">
        <v>1078</v>
      </c>
      <c r="C30" s="730">
        <v>111321</v>
      </c>
      <c r="D30" s="731">
        <f t="shared" si="0"/>
        <v>18859</v>
      </c>
      <c r="E30" s="731">
        <f t="shared" si="1"/>
        <v>10848</v>
      </c>
      <c r="F30" s="731">
        <f t="shared" si="2"/>
        <v>141028</v>
      </c>
      <c r="G30" s="731">
        <f t="shared" si="3"/>
        <v>17628</v>
      </c>
      <c r="H30" s="732"/>
    </row>
    <row r="31" spans="1:9" s="220" customFormat="1" ht="21" customHeight="1">
      <c r="A31" s="728">
        <v>26</v>
      </c>
      <c r="B31" s="729" t="s">
        <v>1079</v>
      </c>
      <c r="C31" s="730">
        <v>126731</v>
      </c>
      <c r="D31" s="731">
        <f t="shared" si="0"/>
        <v>21470</v>
      </c>
      <c r="E31" s="731">
        <f t="shared" si="1"/>
        <v>12350</v>
      </c>
      <c r="F31" s="731">
        <f t="shared" si="2"/>
        <v>160551</v>
      </c>
      <c r="G31" s="731">
        <f t="shared" si="3"/>
        <v>20068</v>
      </c>
      <c r="H31" s="732"/>
    </row>
    <row r="32" spans="1:9" s="220" customFormat="1" ht="21" customHeight="1">
      <c r="A32" s="728">
        <v>27</v>
      </c>
      <c r="B32" s="729" t="s">
        <v>1080</v>
      </c>
      <c r="C32" s="730">
        <v>106872</v>
      </c>
      <c r="D32" s="731">
        <f t="shared" si="0"/>
        <v>18105</v>
      </c>
      <c r="E32" s="731">
        <f t="shared" si="1"/>
        <v>10414</v>
      </c>
      <c r="F32" s="731">
        <f t="shared" si="2"/>
        <v>135391</v>
      </c>
      <c r="G32" s="731">
        <f t="shared" si="3"/>
        <v>16923</v>
      </c>
      <c r="H32" s="732"/>
    </row>
    <row r="33" spans="1:16" s="220" customFormat="1" ht="21" customHeight="1">
      <c r="A33" s="728">
        <v>28</v>
      </c>
      <c r="B33" s="729" t="s">
        <v>1081</v>
      </c>
      <c r="C33" s="730">
        <v>91428</v>
      </c>
      <c r="D33" s="731">
        <f t="shared" si="0"/>
        <v>15489</v>
      </c>
      <c r="E33" s="731">
        <f t="shared" si="1"/>
        <v>8909</v>
      </c>
      <c r="F33" s="731">
        <f t="shared" si="2"/>
        <v>115826</v>
      </c>
      <c r="G33" s="731">
        <f t="shared" si="3"/>
        <v>14478</v>
      </c>
      <c r="H33" s="732"/>
    </row>
    <row r="34" spans="1:16" s="220" customFormat="1" ht="21" customHeight="1">
      <c r="A34" s="728">
        <v>29</v>
      </c>
      <c r="B34" s="729" t="s">
        <v>1082</v>
      </c>
      <c r="C34" s="730">
        <v>103691</v>
      </c>
      <c r="D34" s="731">
        <f t="shared" si="0"/>
        <v>17566</v>
      </c>
      <c r="E34" s="731">
        <f t="shared" si="1"/>
        <v>10104</v>
      </c>
      <c r="F34" s="731">
        <f t="shared" si="2"/>
        <v>131361</v>
      </c>
      <c r="G34" s="731">
        <f t="shared" si="3"/>
        <v>16420</v>
      </c>
      <c r="H34" s="732"/>
    </row>
    <row r="35" spans="1:16" s="220" customFormat="1" ht="21" customHeight="1">
      <c r="A35" s="728">
        <v>30</v>
      </c>
      <c r="B35" s="729" t="s">
        <v>1083</v>
      </c>
      <c r="C35" s="730">
        <v>97231</v>
      </c>
      <c r="D35" s="731">
        <f t="shared" si="0"/>
        <v>16472</v>
      </c>
      <c r="E35" s="731">
        <f t="shared" si="1"/>
        <v>9475</v>
      </c>
      <c r="F35" s="731">
        <f t="shared" si="2"/>
        <v>123178</v>
      </c>
      <c r="G35" s="731">
        <f t="shared" si="3"/>
        <v>15397</v>
      </c>
      <c r="H35" s="732"/>
    </row>
    <row r="36" spans="1:16" s="220" customFormat="1" ht="21" customHeight="1">
      <c r="A36" s="728">
        <v>31</v>
      </c>
      <c r="B36" s="729" t="s">
        <v>1084</v>
      </c>
      <c r="C36" s="730">
        <v>114945</v>
      </c>
      <c r="D36" s="731">
        <f t="shared" si="0"/>
        <v>19473</v>
      </c>
      <c r="E36" s="731">
        <f t="shared" si="1"/>
        <v>11201</v>
      </c>
      <c r="F36" s="731">
        <f t="shared" si="2"/>
        <v>145619</v>
      </c>
      <c r="G36" s="731">
        <f t="shared" si="3"/>
        <v>18202</v>
      </c>
      <c r="H36" s="732"/>
    </row>
    <row r="37" spans="1:16" s="220" customFormat="1" ht="21" customHeight="1">
      <c r="A37" s="728">
        <v>32</v>
      </c>
      <c r="B37" s="729" t="s">
        <v>1085</v>
      </c>
      <c r="C37" s="730">
        <v>125598</v>
      </c>
      <c r="D37" s="731">
        <f t="shared" si="0"/>
        <v>21278</v>
      </c>
      <c r="E37" s="731">
        <f t="shared" si="1"/>
        <v>12239</v>
      </c>
      <c r="F37" s="731">
        <f t="shared" si="2"/>
        <v>159115</v>
      </c>
      <c r="G37" s="731">
        <f t="shared" si="3"/>
        <v>19889</v>
      </c>
      <c r="H37" s="732"/>
    </row>
    <row r="38" spans="1:16" s="220" customFormat="1" ht="21" customHeight="1">
      <c r="A38" s="734">
        <v>33</v>
      </c>
      <c r="B38" s="735" t="s">
        <v>1086</v>
      </c>
      <c r="C38" s="736">
        <v>129884</v>
      </c>
      <c r="D38" s="737">
        <f t="shared" si="0"/>
        <v>22004</v>
      </c>
      <c r="E38" s="737">
        <f t="shared" si="1"/>
        <v>12657</v>
      </c>
      <c r="F38" s="737">
        <f t="shared" si="2"/>
        <v>164545</v>
      </c>
      <c r="G38" s="737">
        <f t="shared" si="3"/>
        <v>20568</v>
      </c>
      <c r="H38" s="738"/>
      <c r="I38" s="739"/>
      <c r="J38" s="739"/>
      <c r="K38" s="739"/>
      <c r="L38" s="739"/>
      <c r="M38" s="739"/>
      <c r="N38" s="739"/>
      <c r="O38" s="739"/>
      <c r="P38" s="739"/>
    </row>
    <row r="39" spans="1:16" s="220" customFormat="1" ht="21" customHeight="1">
      <c r="A39" s="728">
        <v>34</v>
      </c>
      <c r="B39" s="729" t="s">
        <v>1087</v>
      </c>
      <c r="C39" s="730">
        <v>100725</v>
      </c>
      <c r="D39" s="731">
        <f t="shared" si="0"/>
        <v>17064</v>
      </c>
      <c r="E39" s="731">
        <f t="shared" si="1"/>
        <v>9815</v>
      </c>
      <c r="F39" s="731">
        <f t="shared" si="2"/>
        <v>127604</v>
      </c>
      <c r="G39" s="731">
        <f t="shared" si="3"/>
        <v>15950</v>
      </c>
      <c r="H39" s="732"/>
    </row>
    <row r="40" spans="1:16" s="220" customFormat="1" ht="21" customHeight="1">
      <c r="A40" s="728">
        <v>35</v>
      </c>
      <c r="B40" s="729" t="s">
        <v>1088</v>
      </c>
      <c r="C40" s="730">
        <v>132560</v>
      </c>
      <c r="D40" s="731">
        <f t="shared" si="0"/>
        <v>22457</v>
      </c>
      <c r="E40" s="731">
        <f t="shared" si="1"/>
        <v>12918</v>
      </c>
      <c r="F40" s="731">
        <f t="shared" si="2"/>
        <v>167935</v>
      </c>
      <c r="G40" s="731">
        <f t="shared" si="3"/>
        <v>20991</v>
      </c>
      <c r="H40" s="732"/>
    </row>
    <row r="41" spans="1:16" s="220" customFormat="1" ht="21" customHeight="1">
      <c r="A41" s="728">
        <v>36</v>
      </c>
      <c r="B41" s="729" t="s">
        <v>1089</v>
      </c>
      <c r="C41" s="730">
        <v>106845</v>
      </c>
      <c r="D41" s="731">
        <f t="shared" si="0"/>
        <v>18101</v>
      </c>
      <c r="E41" s="731">
        <f t="shared" si="1"/>
        <v>10412</v>
      </c>
      <c r="F41" s="731">
        <f t="shared" si="2"/>
        <v>135358</v>
      </c>
      <c r="G41" s="731">
        <f t="shared" si="3"/>
        <v>16919</v>
      </c>
      <c r="H41" s="732"/>
    </row>
    <row r="42" spans="1:16" s="220" customFormat="1" ht="21" customHeight="1">
      <c r="A42" s="728">
        <v>37</v>
      </c>
      <c r="B42" s="729" t="s">
        <v>1090</v>
      </c>
      <c r="C42" s="730">
        <v>120701</v>
      </c>
      <c r="D42" s="731">
        <f t="shared" si="0"/>
        <v>20448</v>
      </c>
      <c r="E42" s="731">
        <f t="shared" si="1"/>
        <v>11762</v>
      </c>
      <c r="F42" s="731">
        <f t="shared" si="2"/>
        <v>152911</v>
      </c>
      <c r="G42" s="731">
        <f t="shared" si="3"/>
        <v>19113</v>
      </c>
      <c r="H42" s="732"/>
    </row>
    <row r="43" spans="1:16" s="220" customFormat="1" ht="21" customHeight="1">
      <c r="A43" s="728">
        <v>38</v>
      </c>
      <c r="B43" s="729" t="s">
        <v>1091</v>
      </c>
      <c r="C43" s="730">
        <v>104203</v>
      </c>
      <c r="D43" s="731">
        <f t="shared" si="0"/>
        <v>17653</v>
      </c>
      <c r="E43" s="731">
        <f t="shared" si="1"/>
        <v>10154</v>
      </c>
      <c r="F43" s="731">
        <f t="shared" si="2"/>
        <v>132010</v>
      </c>
      <c r="G43" s="731">
        <f t="shared" si="3"/>
        <v>16501</v>
      </c>
      <c r="H43" s="732"/>
    </row>
    <row r="44" spans="1:16" s="220" customFormat="1" ht="21" customHeight="1">
      <c r="A44" s="728">
        <v>39</v>
      </c>
      <c r="B44" s="729" t="s">
        <v>1092</v>
      </c>
      <c r="C44" s="730">
        <v>110619</v>
      </c>
      <c r="D44" s="731">
        <f t="shared" si="0"/>
        <v>18740</v>
      </c>
      <c r="E44" s="731">
        <f t="shared" si="1"/>
        <v>10779</v>
      </c>
      <c r="F44" s="731">
        <f t="shared" si="2"/>
        <v>140138</v>
      </c>
      <c r="G44" s="731">
        <f t="shared" si="3"/>
        <v>17517</v>
      </c>
      <c r="H44" s="732"/>
    </row>
    <row r="45" spans="1:16" s="220" customFormat="1" ht="21" customHeight="1">
      <c r="A45" s="728">
        <v>40</v>
      </c>
      <c r="B45" s="729" t="s">
        <v>1093</v>
      </c>
      <c r="C45" s="730">
        <v>152158</v>
      </c>
      <c r="D45" s="731">
        <f t="shared" si="0"/>
        <v>25778</v>
      </c>
      <c r="E45" s="731">
        <f t="shared" si="1"/>
        <v>14828</v>
      </c>
      <c r="F45" s="731">
        <f t="shared" si="2"/>
        <v>192764</v>
      </c>
      <c r="G45" s="731">
        <f t="shared" si="3"/>
        <v>24095</v>
      </c>
      <c r="H45" s="732"/>
    </row>
    <row r="46" spans="1:16" s="220" customFormat="1" ht="21" customHeight="1">
      <c r="A46" s="728">
        <v>41</v>
      </c>
      <c r="B46" s="729" t="s">
        <v>1094</v>
      </c>
      <c r="C46" s="730">
        <v>104945</v>
      </c>
      <c r="D46" s="731">
        <f t="shared" si="0"/>
        <v>17779</v>
      </c>
      <c r="E46" s="731">
        <f t="shared" si="1"/>
        <v>10227</v>
      </c>
      <c r="F46" s="731">
        <f t="shared" si="2"/>
        <v>132951</v>
      </c>
      <c r="G46" s="731">
        <f t="shared" si="3"/>
        <v>16618</v>
      </c>
      <c r="H46" s="732"/>
    </row>
    <row r="47" spans="1:16" s="220" customFormat="1" ht="21" customHeight="1">
      <c r="A47" s="728">
        <v>42</v>
      </c>
      <c r="B47" s="740" t="s">
        <v>1095</v>
      </c>
      <c r="C47" s="730">
        <v>92891</v>
      </c>
      <c r="D47" s="731">
        <f t="shared" si="0"/>
        <v>15737</v>
      </c>
      <c r="E47" s="731">
        <f t="shared" si="1"/>
        <v>9052</v>
      </c>
      <c r="F47" s="731">
        <f t="shared" si="2"/>
        <v>117680</v>
      </c>
      <c r="G47" s="731">
        <f t="shared" si="3"/>
        <v>14710</v>
      </c>
      <c r="H47" s="732"/>
    </row>
    <row r="48" spans="1:16" s="220" customFormat="1" ht="21" customHeight="1">
      <c r="A48" s="728">
        <v>43</v>
      </c>
      <c r="B48" s="729" t="s">
        <v>1096</v>
      </c>
      <c r="C48" s="730">
        <v>89309</v>
      </c>
      <c r="D48" s="731">
        <f t="shared" si="0"/>
        <v>15130</v>
      </c>
      <c r="E48" s="731">
        <f t="shared" si="1"/>
        <v>8703</v>
      </c>
      <c r="F48" s="731">
        <f t="shared" si="2"/>
        <v>113142</v>
      </c>
      <c r="G48" s="731">
        <f t="shared" si="3"/>
        <v>14142</v>
      </c>
      <c r="H48" s="732"/>
    </row>
    <row r="49" spans="1:8" s="220" customFormat="1" ht="21" customHeight="1">
      <c r="A49" s="728">
        <v>44</v>
      </c>
      <c r="B49" s="729" t="s">
        <v>1097</v>
      </c>
      <c r="C49" s="730">
        <v>98855</v>
      </c>
      <c r="D49" s="731">
        <f t="shared" si="0"/>
        <v>16747</v>
      </c>
      <c r="E49" s="731">
        <f t="shared" si="1"/>
        <v>9633</v>
      </c>
      <c r="F49" s="731">
        <f t="shared" si="2"/>
        <v>125235</v>
      </c>
      <c r="G49" s="731">
        <f t="shared" si="3"/>
        <v>15654</v>
      </c>
      <c r="H49" s="732"/>
    </row>
    <row r="50" spans="1:8" s="220" customFormat="1" ht="21" customHeight="1">
      <c r="A50" s="728">
        <v>45</v>
      </c>
      <c r="B50" s="729" t="s">
        <v>1098</v>
      </c>
      <c r="C50" s="730">
        <v>83388</v>
      </c>
      <c r="D50" s="731">
        <f t="shared" si="0"/>
        <v>14127</v>
      </c>
      <c r="E50" s="731">
        <f t="shared" si="1"/>
        <v>8126</v>
      </c>
      <c r="F50" s="731">
        <f t="shared" si="2"/>
        <v>105641</v>
      </c>
      <c r="G50" s="731">
        <f t="shared" si="3"/>
        <v>13205</v>
      </c>
      <c r="H50" s="732"/>
    </row>
    <row r="51" spans="1:8" s="220" customFormat="1" ht="21" customHeight="1">
      <c r="A51" s="728">
        <v>46</v>
      </c>
      <c r="B51" s="729" t="s">
        <v>1099</v>
      </c>
      <c r="C51" s="730">
        <v>102749</v>
      </c>
      <c r="D51" s="731">
        <f t="shared" si="0"/>
        <v>17407</v>
      </c>
      <c r="E51" s="731">
        <f t="shared" si="1"/>
        <v>10013</v>
      </c>
      <c r="F51" s="731">
        <f t="shared" si="2"/>
        <v>130169</v>
      </c>
      <c r="G51" s="731">
        <f t="shared" si="3"/>
        <v>16271</v>
      </c>
      <c r="H51" s="732"/>
    </row>
    <row r="52" spans="1:8" s="220" customFormat="1" ht="21" customHeight="1">
      <c r="A52" s="728">
        <v>47</v>
      </c>
      <c r="B52" s="729" t="s">
        <v>1100</v>
      </c>
      <c r="C52" s="730">
        <v>119354</v>
      </c>
      <c r="D52" s="731">
        <f t="shared" si="0"/>
        <v>20220</v>
      </c>
      <c r="E52" s="731">
        <f t="shared" si="1"/>
        <v>11631</v>
      </c>
      <c r="F52" s="731">
        <f t="shared" si="2"/>
        <v>151205</v>
      </c>
      <c r="G52" s="731">
        <f t="shared" si="3"/>
        <v>18900</v>
      </c>
      <c r="H52" s="732"/>
    </row>
    <row r="53" spans="1:8" s="220" customFormat="1" ht="21" customHeight="1">
      <c r="A53" s="728">
        <v>48</v>
      </c>
      <c r="B53" s="729" t="s">
        <v>1101</v>
      </c>
      <c r="C53" s="730">
        <v>109546</v>
      </c>
      <c r="D53" s="731">
        <f t="shared" si="0"/>
        <v>18558</v>
      </c>
      <c r="E53" s="731">
        <f t="shared" si="1"/>
        <v>10675</v>
      </c>
      <c r="F53" s="731">
        <f t="shared" si="2"/>
        <v>138779</v>
      </c>
      <c r="G53" s="731">
        <f t="shared" si="3"/>
        <v>17347</v>
      </c>
      <c r="H53" s="732"/>
    </row>
    <row r="54" spans="1:8" s="220" customFormat="1" ht="21" customHeight="1">
      <c r="A54" s="728">
        <v>49</v>
      </c>
      <c r="B54" s="729" t="s">
        <v>1102</v>
      </c>
      <c r="C54" s="730">
        <v>106327</v>
      </c>
      <c r="D54" s="731">
        <f t="shared" si="0"/>
        <v>18013</v>
      </c>
      <c r="E54" s="731">
        <f t="shared" si="1"/>
        <v>10361</v>
      </c>
      <c r="F54" s="731">
        <f t="shared" si="2"/>
        <v>134701</v>
      </c>
      <c r="G54" s="731">
        <f t="shared" si="3"/>
        <v>16837</v>
      </c>
      <c r="H54" s="732"/>
    </row>
    <row r="55" spans="1:8" s="220" customFormat="1" ht="21" customHeight="1">
      <c r="A55" s="728">
        <v>50</v>
      </c>
      <c r="B55" s="729" t="s">
        <v>1103</v>
      </c>
      <c r="C55" s="730">
        <v>120717</v>
      </c>
      <c r="D55" s="731">
        <f t="shared" si="0"/>
        <v>20451</v>
      </c>
      <c r="E55" s="731">
        <f t="shared" si="1"/>
        <v>11764</v>
      </c>
      <c r="F55" s="731">
        <f t="shared" si="2"/>
        <v>152932</v>
      </c>
      <c r="G55" s="731">
        <f t="shared" si="3"/>
        <v>19116</v>
      </c>
      <c r="H55" s="732"/>
    </row>
    <row r="56" spans="1:8" s="220" customFormat="1" ht="21" customHeight="1">
      <c r="A56" s="728">
        <v>51</v>
      </c>
      <c r="B56" s="729" t="s">
        <v>1104</v>
      </c>
      <c r="C56" s="730">
        <v>0</v>
      </c>
      <c r="D56" s="731">
        <f t="shared" si="0"/>
        <v>0</v>
      </c>
      <c r="E56" s="731">
        <f t="shared" si="1"/>
        <v>0</v>
      </c>
      <c r="F56" s="731">
        <f t="shared" si="2"/>
        <v>0</v>
      </c>
      <c r="G56" s="731">
        <f t="shared" si="3"/>
        <v>0</v>
      </c>
      <c r="H56" s="732"/>
    </row>
    <row r="57" spans="1:8" s="220" customFormat="1" ht="21" customHeight="1">
      <c r="A57" s="728">
        <v>52</v>
      </c>
      <c r="B57" s="729" t="s">
        <v>1105</v>
      </c>
      <c r="C57" s="730">
        <v>122187</v>
      </c>
      <c r="D57" s="731">
        <f t="shared" si="0"/>
        <v>20700</v>
      </c>
      <c r="E57" s="731">
        <f t="shared" si="1"/>
        <v>11907</v>
      </c>
      <c r="F57" s="731">
        <f t="shared" si="2"/>
        <v>154794</v>
      </c>
      <c r="G57" s="731">
        <f t="shared" si="3"/>
        <v>19349</v>
      </c>
      <c r="H57" s="732"/>
    </row>
    <row r="58" spans="1:8" s="220" customFormat="1" ht="21" customHeight="1">
      <c r="A58" s="728">
        <v>53</v>
      </c>
      <c r="B58" s="729" t="s">
        <v>1106</v>
      </c>
      <c r="C58" s="730">
        <v>93951</v>
      </c>
      <c r="D58" s="731">
        <f t="shared" si="0"/>
        <v>15916</v>
      </c>
      <c r="E58" s="731">
        <f t="shared" si="1"/>
        <v>9155</v>
      </c>
      <c r="F58" s="731">
        <f t="shared" si="2"/>
        <v>119022</v>
      </c>
      <c r="G58" s="731">
        <f t="shared" si="3"/>
        <v>14877</v>
      </c>
      <c r="H58" s="732"/>
    </row>
    <row r="59" spans="1:8" s="220" customFormat="1" ht="21" customHeight="1">
      <c r="A59" s="728">
        <v>54</v>
      </c>
      <c r="B59" s="729" t="s">
        <v>1107</v>
      </c>
      <c r="C59" s="730">
        <v>115864</v>
      </c>
      <c r="D59" s="731">
        <f t="shared" si="0"/>
        <v>19629</v>
      </c>
      <c r="E59" s="731">
        <f t="shared" si="1"/>
        <v>11291</v>
      </c>
      <c r="F59" s="731">
        <f t="shared" si="2"/>
        <v>146784</v>
      </c>
      <c r="G59" s="731">
        <f t="shared" si="3"/>
        <v>18348</v>
      </c>
      <c r="H59" s="732"/>
    </row>
    <row r="60" spans="1:8" s="220" customFormat="1" ht="21" customHeight="1">
      <c r="A60" s="728">
        <v>55</v>
      </c>
      <c r="B60" s="729" t="s">
        <v>1108</v>
      </c>
      <c r="C60" s="730">
        <v>116368</v>
      </c>
      <c r="D60" s="731">
        <f t="shared" si="0"/>
        <v>19714</v>
      </c>
      <c r="E60" s="731">
        <f t="shared" si="1"/>
        <v>11340</v>
      </c>
      <c r="F60" s="731">
        <f t="shared" si="2"/>
        <v>147422</v>
      </c>
      <c r="G60" s="731">
        <f t="shared" si="3"/>
        <v>18427</v>
      </c>
      <c r="H60" s="732"/>
    </row>
    <row r="61" spans="1:8" s="220" customFormat="1" ht="21" customHeight="1">
      <c r="A61" s="728">
        <v>56</v>
      </c>
      <c r="B61" s="729" t="s">
        <v>1109</v>
      </c>
      <c r="C61" s="730">
        <v>104792</v>
      </c>
      <c r="D61" s="731">
        <f t="shared" si="0"/>
        <v>17753</v>
      </c>
      <c r="E61" s="731">
        <f t="shared" si="1"/>
        <v>10212</v>
      </c>
      <c r="F61" s="731">
        <f t="shared" si="2"/>
        <v>132757</v>
      </c>
      <c r="G61" s="731">
        <f t="shared" si="3"/>
        <v>16594</v>
      </c>
      <c r="H61" s="732"/>
    </row>
    <row r="62" spans="1:8" s="220" customFormat="1" ht="21" customHeight="1">
      <c r="A62" s="728">
        <v>57</v>
      </c>
      <c r="B62" s="729" t="s">
        <v>1110</v>
      </c>
      <c r="C62" s="730">
        <v>106058</v>
      </c>
      <c r="D62" s="731">
        <f t="shared" si="0"/>
        <v>17967</v>
      </c>
      <c r="E62" s="731">
        <f t="shared" si="1"/>
        <v>10335</v>
      </c>
      <c r="F62" s="731">
        <f t="shared" si="2"/>
        <v>134360</v>
      </c>
      <c r="G62" s="731">
        <f t="shared" si="3"/>
        <v>16795</v>
      </c>
      <c r="H62" s="732"/>
    </row>
    <row r="63" spans="1:8" s="220" customFormat="1" ht="21" customHeight="1">
      <c r="A63" s="728">
        <v>58</v>
      </c>
      <c r="B63" s="729" t="s">
        <v>1111</v>
      </c>
      <c r="C63" s="730">
        <v>117122</v>
      </c>
      <c r="D63" s="731">
        <f t="shared" si="0"/>
        <v>19842</v>
      </c>
      <c r="E63" s="731">
        <f t="shared" si="1"/>
        <v>11413</v>
      </c>
      <c r="F63" s="731">
        <f t="shared" si="2"/>
        <v>148377</v>
      </c>
      <c r="G63" s="731">
        <f t="shared" si="3"/>
        <v>18547</v>
      </c>
      <c r="H63" s="732"/>
    </row>
    <row r="64" spans="1:8" s="220" customFormat="1" ht="21" customHeight="1">
      <c r="A64" s="728">
        <v>59</v>
      </c>
      <c r="B64" s="729" t="s">
        <v>1112</v>
      </c>
      <c r="C64" s="730">
        <v>111332</v>
      </c>
      <c r="D64" s="731">
        <f t="shared" si="0"/>
        <v>18861</v>
      </c>
      <c r="E64" s="731">
        <f t="shared" si="1"/>
        <v>10849</v>
      </c>
      <c r="F64" s="731">
        <f t="shared" si="2"/>
        <v>141042</v>
      </c>
      <c r="G64" s="731">
        <f t="shared" si="3"/>
        <v>17630</v>
      </c>
      <c r="H64" s="732"/>
    </row>
    <row r="65" spans="1:16" s="220" customFormat="1" ht="21" customHeight="1">
      <c r="A65" s="728">
        <v>60</v>
      </c>
      <c r="B65" s="729" t="s">
        <v>1113</v>
      </c>
      <c r="C65" s="730">
        <v>110951</v>
      </c>
      <c r="D65" s="731">
        <f t="shared" si="0"/>
        <v>18796</v>
      </c>
      <c r="E65" s="731">
        <f t="shared" si="1"/>
        <v>10812</v>
      </c>
      <c r="F65" s="731">
        <f t="shared" si="2"/>
        <v>140559</v>
      </c>
      <c r="G65" s="731">
        <f t="shared" si="3"/>
        <v>17569</v>
      </c>
      <c r="H65" s="732"/>
    </row>
    <row r="66" spans="1:16" s="220" customFormat="1" ht="21" customHeight="1">
      <c r="A66" s="728">
        <v>61</v>
      </c>
      <c r="B66" s="729" t="s">
        <v>1114</v>
      </c>
      <c r="C66" s="730">
        <v>106256</v>
      </c>
      <c r="D66" s="731">
        <f t="shared" si="0"/>
        <v>18001</v>
      </c>
      <c r="E66" s="731">
        <f t="shared" si="1"/>
        <v>10354</v>
      </c>
      <c r="F66" s="731">
        <f t="shared" si="2"/>
        <v>134611</v>
      </c>
      <c r="G66" s="731">
        <f t="shared" si="3"/>
        <v>16826</v>
      </c>
      <c r="H66" s="732"/>
    </row>
    <row r="67" spans="1:16" s="220" customFormat="1" ht="21" customHeight="1">
      <c r="A67" s="728">
        <v>62</v>
      </c>
      <c r="B67" s="729" t="s">
        <v>2275</v>
      </c>
      <c r="C67" s="730">
        <v>112910</v>
      </c>
      <c r="D67" s="731">
        <f t="shared" si="0"/>
        <v>19128</v>
      </c>
      <c r="E67" s="731">
        <f t="shared" si="1"/>
        <v>11003</v>
      </c>
      <c r="F67" s="731">
        <f t="shared" si="2"/>
        <v>143041</v>
      </c>
      <c r="G67" s="731">
        <f t="shared" si="3"/>
        <v>17880</v>
      </c>
      <c r="H67" s="732"/>
    </row>
    <row r="68" spans="1:16" s="220" customFormat="1" ht="21" customHeight="1">
      <c r="A68" s="728">
        <v>63</v>
      </c>
      <c r="B68" s="729" t="s">
        <v>1115</v>
      </c>
      <c r="C68" s="730">
        <v>0</v>
      </c>
      <c r="D68" s="731">
        <f t="shared" si="0"/>
        <v>0</v>
      </c>
      <c r="E68" s="731">
        <f t="shared" si="1"/>
        <v>0</v>
      </c>
      <c r="F68" s="731">
        <f t="shared" si="2"/>
        <v>0</v>
      </c>
      <c r="G68" s="731">
        <f t="shared" si="3"/>
        <v>0</v>
      </c>
      <c r="H68" s="732"/>
    </row>
    <row r="69" spans="1:16" s="220" customFormat="1" ht="21" customHeight="1">
      <c r="A69" s="728">
        <v>64</v>
      </c>
      <c r="B69" s="729" t="s">
        <v>1116</v>
      </c>
      <c r="C69" s="730">
        <v>104665</v>
      </c>
      <c r="D69" s="731">
        <f t="shared" si="0"/>
        <v>17731</v>
      </c>
      <c r="E69" s="731">
        <f t="shared" si="1"/>
        <v>10199</v>
      </c>
      <c r="F69" s="731">
        <f t="shared" si="2"/>
        <v>132595</v>
      </c>
      <c r="G69" s="731">
        <f t="shared" si="3"/>
        <v>16574</v>
      </c>
      <c r="H69" s="732"/>
    </row>
    <row r="70" spans="1:16" s="220" customFormat="1" ht="21" customHeight="1">
      <c r="A70" s="728">
        <v>65</v>
      </c>
      <c r="B70" s="729" t="s">
        <v>1117</v>
      </c>
      <c r="C70" s="730">
        <v>109545</v>
      </c>
      <c r="D70" s="731">
        <f t="shared" si="0"/>
        <v>18558</v>
      </c>
      <c r="E70" s="731">
        <f t="shared" si="1"/>
        <v>10675</v>
      </c>
      <c r="F70" s="731">
        <f t="shared" si="2"/>
        <v>138778</v>
      </c>
      <c r="G70" s="731">
        <f t="shared" si="3"/>
        <v>17347</v>
      </c>
      <c r="H70" s="732"/>
    </row>
    <row r="71" spans="1:16" s="220" customFormat="1" ht="21" customHeight="1">
      <c r="A71" s="728">
        <v>66</v>
      </c>
      <c r="B71" s="729" t="s">
        <v>1118</v>
      </c>
      <c r="C71" s="730">
        <v>97181</v>
      </c>
      <c r="D71" s="731">
        <f t="shared" ref="D71:D134" si="4">TRUNC(C71*$I$5/12,0)</f>
        <v>16464</v>
      </c>
      <c r="E71" s="731">
        <f t="shared" ref="E71:E134" si="5">TRUNC(SUM(C71,D71)/12,0)</f>
        <v>9470</v>
      </c>
      <c r="F71" s="731">
        <f t="shared" ref="F71:F134" si="6">SUM(C71:E71)</f>
        <v>123115</v>
      </c>
      <c r="G71" s="731">
        <f t="shared" si="3"/>
        <v>15389</v>
      </c>
      <c r="H71" s="732"/>
    </row>
    <row r="72" spans="1:16" s="220" customFormat="1" ht="21" customHeight="1">
      <c r="A72" s="728">
        <v>67</v>
      </c>
      <c r="B72" s="729" t="s">
        <v>1119</v>
      </c>
      <c r="C72" s="730">
        <v>0</v>
      </c>
      <c r="D72" s="731">
        <f t="shared" si="4"/>
        <v>0</v>
      </c>
      <c r="E72" s="731">
        <f t="shared" si="5"/>
        <v>0</v>
      </c>
      <c r="F72" s="731">
        <f t="shared" si="6"/>
        <v>0</v>
      </c>
      <c r="G72" s="731">
        <f t="shared" ref="G72:G134" si="7">TRUNC(F72/8,0)</f>
        <v>0</v>
      </c>
      <c r="H72" s="732"/>
    </row>
    <row r="73" spans="1:16" s="220" customFormat="1" ht="21" customHeight="1">
      <c r="A73" s="728">
        <v>68</v>
      </c>
      <c r="B73" s="729" t="s">
        <v>1120</v>
      </c>
      <c r="C73" s="730">
        <v>0</v>
      </c>
      <c r="D73" s="731">
        <f t="shared" si="4"/>
        <v>0</v>
      </c>
      <c r="E73" s="731">
        <f t="shared" si="5"/>
        <v>0</v>
      </c>
      <c r="F73" s="731">
        <f t="shared" si="6"/>
        <v>0</v>
      </c>
      <c r="G73" s="731">
        <f t="shared" si="7"/>
        <v>0</v>
      </c>
      <c r="H73" s="732"/>
    </row>
    <row r="74" spans="1:16" s="220" customFormat="1" ht="21" customHeight="1">
      <c r="A74" s="734">
        <v>69</v>
      </c>
      <c r="B74" s="735" t="s">
        <v>1121</v>
      </c>
      <c r="C74" s="736">
        <v>102015</v>
      </c>
      <c r="D74" s="737">
        <f t="shared" si="4"/>
        <v>17283</v>
      </c>
      <c r="E74" s="737">
        <f t="shared" si="5"/>
        <v>9941</v>
      </c>
      <c r="F74" s="737">
        <f t="shared" si="6"/>
        <v>129239</v>
      </c>
      <c r="G74" s="737">
        <f t="shared" si="7"/>
        <v>16154</v>
      </c>
      <c r="H74" s="738"/>
      <c r="I74" s="739"/>
      <c r="J74" s="739"/>
      <c r="K74" s="739"/>
      <c r="L74" s="739"/>
      <c r="M74" s="739"/>
      <c r="N74" s="739"/>
      <c r="O74" s="739"/>
      <c r="P74" s="739"/>
    </row>
    <row r="75" spans="1:16" s="220" customFormat="1" ht="21" customHeight="1">
      <c r="A75" s="728">
        <v>70</v>
      </c>
      <c r="B75" s="729" t="s">
        <v>1122</v>
      </c>
      <c r="C75" s="730">
        <v>118416</v>
      </c>
      <c r="D75" s="731">
        <f t="shared" si="4"/>
        <v>20061</v>
      </c>
      <c r="E75" s="731">
        <f t="shared" si="5"/>
        <v>11539</v>
      </c>
      <c r="F75" s="731">
        <f t="shared" si="6"/>
        <v>150016</v>
      </c>
      <c r="G75" s="731">
        <f t="shared" si="7"/>
        <v>18752</v>
      </c>
      <c r="H75" s="732"/>
      <c r="I75" s="220" t="s">
        <v>2525</v>
      </c>
      <c r="J75" s="992" t="s">
        <v>2375</v>
      </c>
      <c r="K75" s="992"/>
    </row>
    <row r="76" spans="1:16" s="220" customFormat="1" ht="21" customHeight="1">
      <c r="A76" s="728">
        <v>71</v>
      </c>
      <c r="B76" s="729" t="s">
        <v>1123</v>
      </c>
      <c r="C76" s="730">
        <v>96773</v>
      </c>
      <c r="D76" s="731">
        <f t="shared" si="4"/>
        <v>16394</v>
      </c>
      <c r="E76" s="731">
        <f t="shared" si="5"/>
        <v>9430</v>
      </c>
      <c r="F76" s="731">
        <f t="shared" si="6"/>
        <v>122597</v>
      </c>
      <c r="G76" s="731">
        <f t="shared" si="7"/>
        <v>15324</v>
      </c>
      <c r="H76" s="732"/>
      <c r="I76" s="993">
        <v>114007</v>
      </c>
      <c r="J76" s="993">
        <v>105773</v>
      </c>
      <c r="K76" s="994">
        <f>(I76-J76)/J76</f>
        <v>7.7845953126034054E-2</v>
      </c>
    </row>
    <row r="77" spans="1:16" s="220" customFormat="1" ht="21" customHeight="1">
      <c r="A77" s="728">
        <v>72</v>
      </c>
      <c r="B77" s="729" t="s">
        <v>1124</v>
      </c>
      <c r="C77" s="730">
        <v>0</v>
      </c>
      <c r="D77" s="731">
        <f t="shared" si="4"/>
        <v>0</v>
      </c>
      <c r="E77" s="731">
        <f t="shared" si="5"/>
        <v>0</v>
      </c>
      <c r="F77" s="731">
        <f t="shared" si="6"/>
        <v>0</v>
      </c>
      <c r="G77" s="731">
        <f t="shared" si="7"/>
        <v>0</v>
      </c>
      <c r="H77" s="732"/>
      <c r="I77" s="993">
        <f>J77+TRUNC(J77*K76,0)</f>
        <v>120568</v>
      </c>
      <c r="J77" s="993">
        <v>111861</v>
      </c>
      <c r="K77" s="993">
        <f>J76+TRUNC(J76*K76,0)</f>
        <v>114007</v>
      </c>
    </row>
    <row r="78" spans="1:16" s="220" customFormat="1" ht="21" customHeight="1">
      <c r="A78" s="728">
        <v>73</v>
      </c>
      <c r="B78" s="729" t="s">
        <v>1125</v>
      </c>
      <c r="C78" s="730">
        <v>102263</v>
      </c>
      <c r="D78" s="731">
        <f t="shared" si="4"/>
        <v>17325</v>
      </c>
      <c r="E78" s="731">
        <f t="shared" si="5"/>
        <v>9965</v>
      </c>
      <c r="F78" s="731">
        <f t="shared" si="6"/>
        <v>129553</v>
      </c>
      <c r="G78" s="731">
        <f t="shared" si="7"/>
        <v>16194</v>
      </c>
      <c r="H78" s="732"/>
    </row>
    <row r="79" spans="1:16" s="220" customFormat="1" ht="21" customHeight="1">
      <c r="A79" s="728">
        <v>74</v>
      </c>
      <c r="B79" s="729" t="s">
        <v>1126</v>
      </c>
      <c r="C79" s="730">
        <v>93988</v>
      </c>
      <c r="D79" s="731">
        <f t="shared" si="4"/>
        <v>15923</v>
      </c>
      <c r="E79" s="731">
        <f t="shared" si="5"/>
        <v>9159</v>
      </c>
      <c r="F79" s="731">
        <f t="shared" si="6"/>
        <v>119070</v>
      </c>
      <c r="G79" s="731">
        <f t="shared" si="7"/>
        <v>14883</v>
      </c>
      <c r="H79" s="732"/>
    </row>
    <row r="80" spans="1:16" s="220" customFormat="1" ht="21" customHeight="1">
      <c r="A80" s="728">
        <v>75</v>
      </c>
      <c r="B80" s="729" t="s">
        <v>1127</v>
      </c>
      <c r="C80" s="730">
        <v>127884</v>
      </c>
      <c r="D80" s="731">
        <f t="shared" si="4"/>
        <v>21665</v>
      </c>
      <c r="E80" s="731">
        <f t="shared" si="5"/>
        <v>12462</v>
      </c>
      <c r="F80" s="731">
        <f t="shared" si="6"/>
        <v>162011</v>
      </c>
      <c r="G80" s="731">
        <f t="shared" si="7"/>
        <v>20251</v>
      </c>
      <c r="H80" s="732"/>
    </row>
    <row r="81" spans="1:9" s="220" customFormat="1" ht="21" customHeight="1">
      <c r="A81" s="728">
        <v>76</v>
      </c>
      <c r="B81" s="729" t="s">
        <v>1128</v>
      </c>
      <c r="C81" s="730">
        <v>104407</v>
      </c>
      <c r="D81" s="731">
        <f t="shared" si="4"/>
        <v>17688</v>
      </c>
      <c r="E81" s="731">
        <f t="shared" si="5"/>
        <v>10174</v>
      </c>
      <c r="F81" s="731">
        <f t="shared" si="6"/>
        <v>132269</v>
      </c>
      <c r="G81" s="731">
        <f t="shared" si="7"/>
        <v>16533</v>
      </c>
      <c r="H81" s="732"/>
    </row>
    <row r="82" spans="1:9" s="220" customFormat="1" ht="21" customHeight="1">
      <c r="A82" s="728">
        <v>77</v>
      </c>
      <c r="B82" s="729" t="s">
        <v>1129</v>
      </c>
      <c r="C82" s="730">
        <v>109998</v>
      </c>
      <c r="D82" s="731">
        <f t="shared" si="4"/>
        <v>18635</v>
      </c>
      <c r="E82" s="731">
        <f t="shared" si="5"/>
        <v>10719</v>
      </c>
      <c r="F82" s="731">
        <f t="shared" si="6"/>
        <v>139352</v>
      </c>
      <c r="G82" s="731">
        <f t="shared" si="7"/>
        <v>17419</v>
      </c>
      <c r="H82" s="732"/>
    </row>
    <row r="83" spans="1:9" s="220" customFormat="1" ht="21" customHeight="1">
      <c r="A83" s="728">
        <v>78</v>
      </c>
      <c r="B83" s="729" t="s">
        <v>1130</v>
      </c>
      <c r="C83" s="730">
        <v>105127</v>
      </c>
      <c r="D83" s="731">
        <f t="shared" si="4"/>
        <v>17810</v>
      </c>
      <c r="E83" s="731">
        <f t="shared" si="5"/>
        <v>10244</v>
      </c>
      <c r="F83" s="731">
        <f t="shared" si="6"/>
        <v>133181</v>
      </c>
      <c r="G83" s="731">
        <f t="shared" si="7"/>
        <v>16647</v>
      </c>
      <c r="H83" s="732"/>
    </row>
    <row r="84" spans="1:9" s="220" customFormat="1" ht="21" customHeight="1">
      <c r="A84" s="728">
        <v>79</v>
      </c>
      <c r="B84" s="729" t="s">
        <v>1131</v>
      </c>
      <c r="C84" s="730">
        <v>104967</v>
      </c>
      <c r="D84" s="731">
        <f t="shared" si="4"/>
        <v>17783</v>
      </c>
      <c r="E84" s="731">
        <f t="shared" si="5"/>
        <v>10229</v>
      </c>
      <c r="F84" s="731">
        <f t="shared" si="6"/>
        <v>132979</v>
      </c>
      <c r="G84" s="731">
        <f t="shared" si="7"/>
        <v>16622</v>
      </c>
      <c r="H84" s="732"/>
    </row>
    <row r="85" spans="1:9" s="220" customFormat="1" ht="21" customHeight="1">
      <c r="A85" s="728">
        <v>80</v>
      </c>
      <c r="B85" s="729" t="s">
        <v>1132</v>
      </c>
      <c r="C85" s="730">
        <v>113868</v>
      </c>
      <c r="D85" s="731">
        <f t="shared" si="4"/>
        <v>19291</v>
      </c>
      <c r="E85" s="731">
        <f t="shared" si="5"/>
        <v>11096</v>
      </c>
      <c r="F85" s="731">
        <f t="shared" si="6"/>
        <v>144255</v>
      </c>
      <c r="G85" s="731">
        <f t="shared" si="7"/>
        <v>18031</v>
      </c>
      <c r="H85" s="732"/>
    </row>
    <row r="86" spans="1:9" s="220" customFormat="1" ht="21" customHeight="1">
      <c r="A86" s="728">
        <v>81</v>
      </c>
      <c r="B86" s="729" t="s">
        <v>1133</v>
      </c>
      <c r="C86" s="730">
        <v>103175</v>
      </c>
      <c r="D86" s="731">
        <f t="shared" si="4"/>
        <v>17479</v>
      </c>
      <c r="E86" s="731">
        <f t="shared" si="5"/>
        <v>10054</v>
      </c>
      <c r="F86" s="731">
        <f t="shared" si="6"/>
        <v>130708</v>
      </c>
      <c r="G86" s="731">
        <f t="shared" si="7"/>
        <v>16338</v>
      </c>
      <c r="H86" s="732"/>
    </row>
    <row r="87" spans="1:9" s="220" customFormat="1" ht="21" customHeight="1">
      <c r="A87" s="728">
        <v>82</v>
      </c>
      <c r="B87" s="729" t="s">
        <v>1134</v>
      </c>
      <c r="C87" s="730">
        <v>106364</v>
      </c>
      <c r="D87" s="731">
        <f t="shared" si="4"/>
        <v>18019</v>
      </c>
      <c r="E87" s="731">
        <f t="shared" si="5"/>
        <v>10365</v>
      </c>
      <c r="F87" s="731">
        <f t="shared" si="6"/>
        <v>134748</v>
      </c>
      <c r="G87" s="731">
        <f t="shared" si="7"/>
        <v>16843</v>
      </c>
      <c r="H87" s="732"/>
      <c r="I87" s="221"/>
    </row>
    <row r="88" spans="1:9" s="220" customFormat="1" ht="21" customHeight="1">
      <c r="A88" s="728">
        <v>83</v>
      </c>
      <c r="B88" s="729" t="s">
        <v>1135</v>
      </c>
      <c r="C88" s="730">
        <v>0</v>
      </c>
      <c r="D88" s="731">
        <f t="shared" si="4"/>
        <v>0</v>
      </c>
      <c r="E88" s="731">
        <f t="shared" si="5"/>
        <v>0</v>
      </c>
      <c r="F88" s="731">
        <f t="shared" si="6"/>
        <v>0</v>
      </c>
      <c r="G88" s="731">
        <f t="shared" si="7"/>
        <v>0</v>
      </c>
      <c r="H88" s="732"/>
    </row>
    <row r="89" spans="1:9" s="220" customFormat="1" ht="21" customHeight="1">
      <c r="A89" s="728">
        <v>84</v>
      </c>
      <c r="B89" s="729" t="s">
        <v>1136</v>
      </c>
      <c r="C89" s="730">
        <v>115470</v>
      </c>
      <c r="D89" s="731">
        <f t="shared" si="4"/>
        <v>19562</v>
      </c>
      <c r="E89" s="731">
        <f t="shared" si="5"/>
        <v>11252</v>
      </c>
      <c r="F89" s="731">
        <f t="shared" si="6"/>
        <v>146284</v>
      </c>
      <c r="G89" s="731">
        <f t="shared" si="7"/>
        <v>18285</v>
      </c>
      <c r="H89" s="732"/>
    </row>
    <row r="90" spans="1:9" s="220" customFormat="1" ht="21" customHeight="1">
      <c r="A90" s="728">
        <v>85</v>
      </c>
      <c r="B90" s="729" t="s">
        <v>1137</v>
      </c>
      <c r="C90" s="730">
        <v>107893</v>
      </c>
      <c r="D90" s="731">
        <f t="shared" si="4"/>
        <v>18278</v>
      </c>
      <c r="E90" s="731">
        <f t="shared" si="5"/>
        <v>10514</v>
      </c>
      <c r="F90" s="731">
        <f t="shared" si="6"/>
        <v>136685</v>
      </c>
      <c r="G90" s="731">
        <f t="shared" si="7"/>
        <v>17085</v>
      </c>
      <c r="H90" s="732"/>
    </row>
    <row r="91" spans="1:9" s="220" customFormat="1" ht="21" customHeight="1">
      <c r="A91" s="728">
        <v>86</v>
      </c>
      <c r="B91" s="729" t="s">
        <v>1138</v>
      </c>
      <c r="C91" s="730">
        <v>137979</v>
      </c>
      <c r="D91" s="731">
        <f t="shared" si="4"/>
        <v>23375</v>
      </c>
      <c r="E91" s="731">
        <f t="shared" si="5"/>
        <v>13446</v>
      </c>
      <c r="F91" s="731">
        <f t="shared" si="6"/>
        <v>174800</v>
      </c>
      <c r="G91" s="731">
        <f t="shared" si="7"/>
        <v>21850</v>
      </c>
      <c r="H91" s="732"/>
    </row>
    <row r="92" spans="1:9" s="220" customFormat="1" ht="21" customHeight="1">
      <c r="A92" s="728">
        <v>87</v>
      </c>
      <c r="B92" s="729" t="s">
        <v>1139</v>
      </c>
      <c r="C92" s="730">
        <v>132379</v>
      </c>
      <c r="D92" s="731">
        <f t="shared" si="4"/>
        <v>22427</v>
      </c>
      <c r="E92" s="731">
        <f t="shared" si="5"/>
        <v>12900</v>
      </c>
      <c r="F92" s="731">
        <f t="shared" si="6"/>
        <v>167706</v>
      </c>
      <c r="G92" s="731">
        <f t="shared" si="7"/>
        <v>20963</v>
      </c>
      <c r="H92" s="732"/>
    </row>
    <row r="93" spans="1:9" s="220" customFormat="1" ht="21" customHeight="1">
      <c r="A93" s="728">
        <v>88</v>
      </c>
      <c r="B93" s="729" t="s">
        <v>1140</v>
      </c>
      <c r="C93" s="730">
        <v>132237</v>
      </c>
      <c r="D93" s="731">
        <f t="shared" si="4"/>
        <v>22403</v>
      </c>
      <c r="E93" s="731">
        <f t="shared" si="5"/>
        <v>12886</v>
      </c>
      <c r="F93" s="731">
        <f t="shared" si="6"/>
        <v>167526</v>
      </c>
      <c r="G93" s="731">
        <f t="shared" si="7"/>
        <v>20940</v>
      </c>
      <c r="H93" s="732"/>
    </row>
    <row r="94" spans="1:9" s="220" customFormat="1" ht="21" customHeight="1">
      <c r="A94" s="728">
        <v>89</v>
      </c>
      <c r="B94" s="729" t="s">
        <v>1141</v>
      </c>
      <c r="C94" s="730">
        <v>109288</v>
      </c>
      <c r="D94" s="731">
        <f t="shared" si="4"/>
        <v>18515</v>
      </c>
      <c r="E94" s="731">
        <f t="shared" si="5"/>
        <v>10650</v>
      </c>
      <c r="F94" s="731">
        <f t="shared" si="6"/>
        <v>138453</v>
      </c>
      <c r="G94" s="731">
        <f t="shared" si="7"/>
        <v>17306</v>
      </c>
      <c r="H94" s="732"/>
    </row>
    <row r="95" spans="1:9" s="220" customFormat="1" ht="21" customHeight="1">
      <c r="A95" s="728">
        <v>90</v>
      </c>
      <c r="B95" s="729" t="s">
        <v>1142</v>
      </c>
      <c r="C95" s="730">
        <v>128279</v>
      </c>
      <c r="D95" s="731">
        <f t="shared" si="4"/>
        <v>21732</v>
      </c>
      <c r="E95" s="731">
        <f t="shared" si="5"/>
        <v>12500</v>
      </c>
      <c r="F95" s="731">
        <f t="shared" si="6"/>
        <v>162511</v>
      </c>
      <c r="G95" s="731">
        <f t="shared" si="7"/>
        <v>20313</v>
      </c>
      <c r="H95" s="732"/>
    </row>
    <row r="96" spans="1:9" s="220" customFormat="1" ht="21" customHeight="1">
      <c r="A96" s="728">
        <v>91</v>
      </c>
      <c r="B96" s="729" t="s">
        <v>1143</v>
      </c>
      <c r="C96" s="730">
        <v>134473</v>
      </c>
      <c r="D96" s="731">
        <f t="shared" si="4"/>
        <v>22781</v>
      </c>
      <c r="E96" s="731">
        <f t="shared" si="5"/>
        <v>13104</v>
      </c>
      <c r="F96" s="731">
        <f t="shared" si="6"/>
        <v>170358</v>
      </c>
      <c r="G96" s="731">
        <f t="shared" si="7"/>
        <v>21294</v>
      </c>
      <c r="H96" s="732"/>
    </row>
    <row r="97" spans="1:16" s="220" customFormat="1" ht="21" customHeight="1">
      <c r="A97" s="728">
        <v>92</v>
      </c>
      <c r="B97" s="729" t="s">
        <v>1144</v>
      </c>
      <c r="C97" s="730">
        <v>125138</v>
      </c>
      <c r="D97" s="731">
        <f t="shared" si="4"/>
        <v>21200</v>
      </c>
      <c r="E97" s="731">
        <f t="shared" si="5"/>
        <v>12194</v>
      </c>
      <c r="F97" s="731">
        <f t="shared" si="6"/>
        <v>158532</v>
      </c>
      <c r="G97" s="731">
        <f t="shared" si="7"/>
        <v>19816</v>
      </c>
      <c r="H97" s="732"/>
    </row>
    <row r="98" spans="1:16" s="220" customFormat="1" ht="21" customHeight="1">
      <c r="A98" s="728">
        <v>93</v>
      </c>
      <c r="B98" s="729" t="s">
        <v>1145</v>
      </c>
      <c r="C98" s="730">
        <v>120639</v>
      </c>
      <c r="D98" s="731">
        <f t="shared" si="4"/>
        <v>20438</v>
      </c>
      <c r="E98" s="731">
        <f t="shared" si="5"/>
        <v>11756</v>
      </c>
      <c r="F98" s="731">
        <f t="shared" si="6"/>
        <v>152833</v>
      </c>
      <c r="G98" s="731">
        <f t="shared" si="7"/>
        <v>19104</v>
      </c>
      <c r="H98" s="732"/>
    </row>
    <row r="99" spans="1:16" s="220" customFormat="1" ht="21" customHeight="1">
      <c r="A99" s="728">
        <v>94</v>
      </c>
      <c r="B99" s="729" t="s">
        <v>1146</v>
      </c>
      <c r="C99" s="730">
        <v>141388</v>
      </c>
      <c r="D99" s="731">
        <f t="shared" si="4"/>
        <v>23953</v>
      </c>
      <c r="E99" s="731">
        <f t="shared" si="5"/>
        <v>13778</v>
      </c>
      <c r="F99" s="731">
        <f t="shared" si="6"/>
        <v>179119</v>
      </c>
      <c r="G99" s="731">
        <f t="shared" si="7"/>
        <v>22389</v>
      </c>
      <c r="H99" s="732"/>
    </row>
    <row r="100" spans="1:16" s="220" customFormat="1" ht="21" customHeight="1">
      <c r="A100" s="728">
        <v>95</v>
      </c>
      <c r="B100" s="729" t="s">
        <v>1147</v>
      </c>
      <c r="C100" s="730">
        <v>144953</v>
      </c>
      <c r="D100" s="731">
        <f t="shared" si="4"/>
        <v>24557</v>
      </c>
      <c r="E100" s="731">
        <f t="shared" si="5"/>
        <v>14125</v>
      </c>
      <c r="F100" s="731">
        <f t="shared" si="6"/>
        <v>183635</v>
      </c>
      <c r="G100" s="731">
        <f t="shared" si="7"/>
        <v>22954</v>
      </c>
      <c r="H100" s="732"/>
    </row>
    <row r="101" spans="1:16" s="220" customFormat="1" ht="21" customHeight="1">
      <c r="A101" s="728">
        <v>96</v>
      </c>
      <c r="B101" s="729" t="s">
        <v>1148</v>
      </c>
      <c r="C101" s="730">
        <v>130987</v>
      </c>
      <c r="D101" s="731">
        <f t="shared" si="4"/>
        <v>22191</v>
      </c>
      <c r="E101" s="731">
        <f t="shared" si="5"/>
        <v>12764</v>
      </c>
      <c r="F101" s="731">
        <f t="shared" si="6"/>
        <v>165942</v>
      </c>
      <c r="G101" s="731">
        <f t="shared" si="7"/>
        <v>20742</v>
      </c>
      <c r="H101" s="732"/>
    </row>
    <row r="102" spans="1:16" s="220" customFormat="1" ht="21" customHeight="1">
      <c r="A102" s="728">
        <v>97</v>
      </c>
      <c r="B102" s="729" t="s">
        <v>1149</v>
      </c>
      <c r="C102" s="730">
        <v>132096</v>
      </c>
      <c r="D102" s="731">
        <f t="shared" si="4"/>
        <v>22379</v>
      </c>
      <c r="E102" s="731">
        <f t="shared" si="5"/>
        <v>12872</v>
      </c>
      <c r="F102" s="731">
        <f t="shared" si="6"/>
        <v>167347</v>
      </c>
      <c r="G102" s="731">
        <f t="shared" si="7"/>
        <v>20918</v>
      </c>
      <c r="H102" s="732"/>
    </row>
    <row r="103" spans="1:16" s="220" customFormat="1" ht="21" customHeight="1">
      <c r="A103" s="728">
        <v>98</v>
      </c>
      <c r="B103" s="729" t="s">
        <v>1150</v>
      </c>
      <c r="C103" s="730">
        <v>97023</v>
      </c>
      <c r="D103" s="731">
        <f t="shared" si="4"/>
        <v>16437</v>
      </c>
      <c r="E103" s="731">
        <f t="shared" si="5"/>
        <v>9455</v>
      </c>
      <c r="F103" s="731">
        <f t="shared" si="6"/>
        <v>122915</v>
      </c>
      <c r="G103" s="731">
        <f t="shared" si="7"/>
        <v>15364</v>
      </c>
      <c r="H103" s="732"/>
    </row>
    <row r="104" spans="1:16" s="220" customFormat="1" ht="21" customHeight="1">
      <c r="A104" s="728">
        <v>99</v>
      </c>
      <c r="B104" s="729" t="s">
        <v>1151</v>
      </c>
      <c r="C104" s="730">
        <v>122522</v>
      </c>
      <c r="D104" s="731">
        <f t="shared" si="4"/>
        <v>20757</v>
      </c>
      <c r="E104" s="731">
        <f t="shared" si="5"/>
        <v>11939</v>
      </c>
      <c r="F104" s="731">
        <f t="shared" si="6"/>
        <v>155218</v>
      </c>
      <c r="G104" s="731">
        <f t="shared" si="7"/>
        <v>19402</v>
      </c>
      <c r="H104" s="732"/>
    </row>
    <row r="105" spans="1:16" s="220" customFormat="1" ht="21" customHeight="1">
      <c r="A105" s="728">
        <v>100</v>
      </c>
      <c r="B105" s="729" t="s">
        <v>1152</v>
      </c>
      <c r="C105" s="730">
        <v>86887</v>
      </c>
      <c r="D105" s="731">
        <f t="shared" si="4"/>
        <v>14720</v>
      </c>
      <c r="E105" s="731">
        <f t="shared" si="5"/>
        <v>8467</v>
      </c>
      <c r="F105" s="731">
        <f t="shared" si="6"/>
        <v>110074</v>
      </c>
      <c r="G105" s="731">
        <f t="shared" si="7"/>
        <v>13759</v>
      </c>
      <c r="H105" s="732"/>
    </row>
    <row r="106" spans="1:16" s="220" customFormat="1" ht="21" customHeight="1">
      <c r="A106" s="728">
        <v>101</v>
      </c>
      <c r="B106" s="729" t="s">
        <v>1153</v>
      </c>
      <c r="C106" s="730">
        <v>128638</v>
      </c>
      <c r="D106" s="731">
        <f t="shared" si="4"/>
        <v>21793</v>
      </c>
      <c r="E106" s="731">
        <f t="shared" si="5"/>
        <v>12535</v>
      </c>
      <c r="F106" s="731">
        <f t="shared" si="6"/>
        <v>162966</v>
      </c>
      <c r="G106" s="731">
        <f t="shared" si="7"/>
        <v>20370</v>
      </c>
      <c r="H106" s="732"/>
    </row>
    <row r="107" spans="1:16" s="220" customFormat="1" ht="21" customHeight="1">
      <c r="A107" s="728">
        <v>102</v>
      </c>
      <c r="B107" s="729" t="s">
        <v>1154</v>
      </c>
      <c r="C107" s="730">
        <v>121894</v>
      </c>
      <c r="D107" s="731">
        <f t="shared" si="4"/>
        <v>20650</v>
      </c>
      <c r="E107" s="731">
        <f t="shared" si="5"/>
        <v>11878</v>
      </c>
      <c r="F107" s="731">
        <f t="shared" si="6"/>
        <v>154422</v>
      </c>
      <c r="G107" s="731">
        <f t="shared" si="7"/>
        <v>19302</v>
      </c>
      <c r="H107" s="732"/>
    </row>
    <row r="108" spans="1:16" s="220" customFormat="1" ht="21" customHeight="1">
      <c r="A108" s="728">
        <v>103</v>
      </c>
      <c r="B108" s="729" t="s">
        <v>1155</v>
      </c>
      <c r="C108" s="730">
        <v>100701</v>
      </c>
      <c r="D108" s="731">
        <f t="shared" si="4"/>
        <v>17060</v>
      </c>
      <c r="E108" s="731">
        <f t="shared" si="5"/>
        <v>9813</v>
      </c>
      <c r="F108" s="731">
        <f t="shared" si="6"/>
        <v>127574</v>
      </c>
      <c r="G108" s="731">
        <f t="shared" si="7"/>
        <v>15946</v>
      </c>
      <c r="H108" s="732"/>
    </row>
    <row r="109" spans="1:16" s="220" customFormat="1" ht="21" customHeight="1">
      <c r="A109" s="728">
        <v>104</v>
      </c>
      <c r="B109" s="729" t="s">
        <v>1156</v>
      </c>
      <c r="C109" s="730">
        <v>83831</v>
      </c>
      <c r="D109" s="731">
        <f t="shared" si="4"/>
        <v>14202</v>
      </c>
      <c r="E109" s="731">
        <f t="shared" si="5"/>
        <v>8169</v>
      </c>
      <c r="F109" s="731">
        <f t="shared" si="6"/>
        <v>106202</v>
      </c>
      <c r="G109" s="731">
        <f t="shared" si="7"/>
        <v>13275</v>
      </c>
      <c r="H109" s="732"/>
    </row>
    <row r="110" spans="1:16" s="220" customFormat="1" ht="21" customHeight="1">
      <c r="A110" s="734">
        <v>105</v>
      </c>
      <c r="B110" s="735" t="s">
        <v>1157</v>
      </c>
      <c r="C110" s="736">
        <v>105323</v>
      </c>
      <c r="D110" s="737">
        <f t="shared" si="4"/>
        <v>17843</v>
      </c>
      <c r="E110" s="737">
        <f t="shared" si="5"/>
        <v>10263</v>
      </c>
      <c r="F110" s="737">
        <f t="shared" si="6"/>
        <v>133429</v>
      </c>
      <c r="G110" s="737">
        <f t="shared" si="7"/>
        <v>16678</v>
      </c>
      <c r="H110" s="738"/>
      <c r="I110" s="739"/>
      <c r="J110" s="739"/>
      <c r="K110" s="739"/>
      <c r="L110" s="739"/>
      <c r="M110" s="739"/>
      <c r="N110" s="739"/>
      <c r="O110" s="739"/>
      <c r="P110" s="739"/>
    </row>
    <row r="111" spans="1:16" s="220" customFormat="1" ht="21" customHeight="1">
      <c r="A111" s="728">
        <v>106</v>
      </c>
      <c r="B111" s="729" t="s">
        <v>1158</v>
      </c>
      <c r="C111" s="730">
        <v>105278</v>
      </c>
      <c r="D111" s="731">
        <f t="shared" si="4"/>
        <v>17835</v>
      </c>
      <c r="E111" s="731">
        <f t="shared" si="5"/>
        <v>10259</v>
      </c>
      <c r="F111" s="731">
        <f t="shared" si="6"/>
        <v>133372</v>
      </c>
      <c r="G111" s="731">
        <f t="shared" si="7"/>
        <v>16671</v>
      </c>
      <c r="H111" s="732"/>
    </row>
    <row r="112" spans="1:16" s="220" customFormat="1" ht="21" customHeight="1">
      <c r="A112" s="728">
        <v>107</v>
      </c>
      <c r="B112" s="729" t="s">
        <v>1159</v>
      </c>
      <c r="C112" s="730">
        <v>91506</v>
      </c>
      <c r="D112" s="731">
        <f t="shared" si="4"/>
        <v>15502</v>
      </c>
      <c r="E112" s="731">
        <f t="shared" si="5"/>
        <v>8917</v>
      </c>
      <c r="F112" s="731">
        <f t="shared" si="6"/>
        <v>115925</v>
      </c>
      <c r="G112" s="731">
        <f t="shared" si="7"/>
        <v>14490</v>
      </c>
      <c r="H112" s="732"/>
    </row>
    <row r="113" spans="1:8" s="220" customFormat="1" ht="21" customHeight="1">
      <c r="A113" s="728">
        <v>108</v>
      </c>
      <c r="B113" s="729" t="s">
        <v>1160</v>
      </c>
      <c r="C113" s="730">
        <v>100635</v>
      </c>
      <c r="D113" s="731">
        <f t="shared" si="4"/>
        <v>17049</v>
      </c>
      <c r="E113" s="731">
        <f t="shared" si="5"/>
        <v>9807</v>
      </c>
      <c r="F113" s="731">
        <f t="shared" si="6"/>
        <v>127491</v>
      </c>
      <c r="G113" s="731">
        <f t="shared" si="7"/>
        <v>15936</v>
      </c>
      <c r="H113" s="732"/>
    </row>
    <row r="114" spans="1:8" s="220" customFormat="1" ht="21" customHeight="1">
      <c r="A114" s="728">
        <v>109</v>
      </c>
      <c r="B114" s="729" t="s">
        <v>1161</v>
      </c>
      <c r="C114" s="730">
        <v>97405</v>
      </c>
      <c r="D114" s="731">
        <f t="shared" si="4"/>
        <v>16502</v>
      </c>
      <c r="E114" s="731">
        <f t="shared" si="5"/>
        <v>9492</v>
      </c>
      <c r="F114" s="731">
        <f t="shared" si="6"/>
        <v>123399</v>
      </c>
      <c r="G114" s="731">
        <f t="shared" si="7"/>
        <v>15424</v>
      </c>
      <c r="H114" s="732"/>
    </row>
    <row r="115" spans="1:8" s="220" customFormat="1" ht="21" customHeight="1">
      <c r="A115" s="728">
        <v>110</v>
      </c>
      <c r="B115" s="729" t="s">
        <v>1162</v>
      </c>
      <c r="C115" s="730">
        <v>92744</v>
      </c>
      <c r="D115" s="731">
        <f t="shared" si="4"/>
        <v>15712</v>
      </c>
      <c r="E115" s="731">
        <f t="shared" si="5"/>
        <v>9038</v>
      </c>
      <c r="F115" s="731">
        <f t="shared" si="6"/>
        <v>117494</v>
      </c>
      <c r="G115" s="731">
        <f t="shared" si="7"/>
        <v>14686</v>
      </c>
      <c r="H115" s="732"/>
    </row>
    <row r="116" spans="1:8" s="220" customFormat="1" ht="21" customHeight="1">
      <c r="A116" s="728">
        <v>111</v>
      </c>
      <c r="B116" s="729" t="s">
        <v>1163</v>
      </c>
      <c r="C116" s="730">
        <v>97597</v>
      </c>
      <c r="D116" s="731">
        <f t="shared" si="4"/>
        <v>16534</v>
      </c>
      <c r="E116" s="731">
        <f t="shared" si="5"/>
        <v>9510</v>
      </c>
      <c r="F116" s="731">
        <f t="shared" si="6"/>
        <v>123641</v>
      </c>
      <c r="G116" s="731">
        <f t="shared" si="7"/>
        <v>15455</v>
      </c>
      <c r="H116" s="732"/>
    </row>
    <row r="117" spans="1:8" s="220" customFormat="1" ht="21" customHeight="1">
      <c r="A117" s="728">
        <v>112</v>
      </c>
      <c r="B117" s="729" t="s">
        <v>1164</v>
      </c>
      <c r="C117" s="730">
        <v>172625</v>
      </c>
      <c r="D117" s="731">
        <f t="shared" si="4"/>
        <v>29245</v>
      </c>
      <c r="E117" s="731">
        <f t="shared" si="5"/>
        <v>16822</v>
      </c>
      <c r="F117" s="731">
        <f t="shared" si="6"/>
        <v>218692</v>
      </c>
      <c r="G117" s="731">
        <f t="shared" si="7"/>
        <v>27336</v>
      </c>
      <c r="H117" s="732"/>
    </row>
    <row r="118" spans="1:8" s="220" customFormat="1" ht="21" customHeight="1">
      <c r="A118" s="728">
        <v>113</v>
      </c>
      <c r="B118" s="729" t="s">
        <v>1165</v>
      </c>
      <c r="C118" s="730">
        <v>128729</v>
      </c>
      <c r="D118" s="731">
        <f t="shared" si="4"/>
        <v>21808</v>
      </c>
      <c r="E118" s="731">
        <f t="shared" si="5"/>
        <v>12544</v>
      </c>
      <c r="F118" s="731">
        <f t="shared" si="6"/>
        <v>163081</v>
      </c>
      <c r="G118" s="731">
        <f t="shared" si="7"/>
        <v>20385</v>
      </c>
      <c r="H118" s="732"/>
    </row>
    <row r="119" spans="1:8" s="220" customFormat="1" ht="21" customHeight="1">
      <c r="A119" s="728">
        <v>114</v>
      </c>
      <c r="B119" s="729" t="s">
        <v>1166</v>
      </c>
      <c r="C119" s="730">
        <v>125392</v>
      </c>
      <c r="D119" s="731">
        <f t="shared" si="4"/>
        <v>21243</v>
      </c>
      <c r="E119" s="731">
        <f t="shared" si="5"/>
        <v>12219</v>
      </c>
      <c r="F119" s="731">
        <f t="shared" si="6"/>
        <v>158854</v>
      </c>
      <c r="G119" s="731">
        <f t="shared" si="7"/>
        <v>19856</v>
      </c>
      <c r="H119" s="732"/>
    </row>
    <row r="120" spans="1:8" s="220" customFormat="1" ht="21" customHeight="1">
      <c r="A120" s="728">
        <v>115</v>
      </c>
      <c r="B120" s="729" t="s">
        <v>1167</v>
      </c>
      <c r="C120" s="730">
        <v>178350</v>
      </c>
      <c r="D120" s="731">
        <f t="shared" si="4"/>
        <v>30215</v>
      </c>
      <c r="E120" s="731">
        <f t="shared" si="5"/>
        <v>17380</v>
      </c>
      <c r="F120" s="731">
        <f t="shared" si="6"/>
        <v>225945</v>
      </c>
      <c r="G120" s="731">
        <f t="shared" si="7"/>
        <v>28243</v>
      </c>
      <c r="H120" s="732"/>
    </row>
    <row r="121" spans="1:8" s="220" customFormat="1" ht="21" customHeight="1">
      <c r="A121" s="728">
        <v>116</v>
      </c>
      <c r="B121" s="729" t="s">
        <v>1168</v>
      </c>
      <c r="C121" s="730">
        <v>131798</v>
      </c>
      <c r="D121" s="731">
        <f t="shared" si="4"/>
        <v>22328</v>
      </c>
      <c r="E121" s="731">
        <f t="shared" si="5"/>
        <v>12843</v>
      </c>
      <c r="F121" s="731">
        <f t="shared" si="6"/>
        <v>166969</v>
      </c>
      <c r="G121" s="731">
        <f t="shared" si="7"/>
        <v>20871</v>
      </c>
      <c r="H121" s="732"/>
    </row>
    <row r="122" spans="1:8" s="220" customFormat="1" ht="21" customHeight="1">
      <c r="A122" s="728">
        <v>117</v>
      </c>
      <c r="B122" s="729" t="s">
        <v>1169</v>
      </c>
      <c r="C122" s="730">
        <v>108637</v>
      </c>
      <c r="D122" s="731">
        <f t="shared" si="4"/>
        <v>18404</v>
      </c>
      <c r="E122" s="731">
        <f t="shared" si="5"/>
        <v>10586</v>
      </c>
      <c r="F122" s="731">
        <f t="shared" si="6"/>
        <v>137627</v>
      </c>
      <c r="G122" s="731">
        <f t="shared" si="7"/>
        <v>17203</v>
      </c>
      <c r="H122" s="732"/>
    </row>
    <row r="123" spans="1:8" s="220" customFormat="1" ht="21" customHeight="1">
      <c r="A123" s="728">
        <v>118</v>
      </c>
      <c r="B123" s="729" t="s">
        <v>2276</v>
      </c>
      <c r="C123" s="730">
        <v>175695</v>
      </c>
      <c r="D123" s="731">
        <f t="shared" si="4"/>
        <v>29765</v>
      </c>
      <c r="E123" s="731">
        <f t="shared" si="5"/>
        <v>17121</v>
      </c>
      <c r="F123" s="731">
        <f t="shared" si="6"/>
        <v>222581</v>
      </c>
      <c r="G123" s="731">
        <f t="shared" si="7"/>
        <v>27822</v>
      </c>
      <c r="H123" s="732"/>
    </row>
    <row r="124" spans="1:8" s="220" customFormat="1" ht="21" customHeight="1">
      <c r="A124" s="728">
        <v>119</v>
      </c>
      <c r="B124" s="729" t="s">
        <v>2277</v>
      </c>
      <c r="C124" s="730">
        <v>127461</v>
      </c>
      <c r="D124" s="731">
        <f t="shared" si="4"/>
        <v>21594</v>
      </c>
      <c r="E124" s="731">
        <f t="shared" si="5"/>
        <v>12421</v>
      </c>
      <c r="F124" s="731">
        <f t="shared" si="6"/>
        <v>161476</v>
      </c>
      <c r="G124" s="731">
        <f t="shared" si="7"/>
        <v>20184</v>
      </c>
      <c r="H124" s="732"/>
    </row>
    <row r="125" spans="1:8" s="220" customFormat="1" ht="21" customHeight="1">
      <c r="A125" s="728">
        <v>120</v>
      </c>
      <c r="B125" s="729" t="s">
        <v>2278</v>
      </c>
      <c r="C125" s="730">
        <v>117261</v>
      </c>
      <c r="D125" s="731">
        <f t="shared" si="4"/>
        <v>19865</v>
      </c>
      <c r="E125" s="731">
        <f t="shared" si="5"/>
        <v>11427</v>
      </c>
      <c r="F125" s="731">
        <f t="shared" si="6"/>
        <v>148553</v>
      </c>
      <c r="G125" s="731">
        <f t="shared" si="7"/>
        <v>18569</v>
      </c>
      <c r="H125" s="732"/>
    </row>
    <row r="126" spans="1:8" s="220" customFormat="1" ht="21" customHeight="1">
      <c r="A126" s="728">
        <v>121</v>
      </c>
      <c r="B126" s="729" t="s">
        <v>1170</v>
      </c>
      <c r="C126" s="730">
        <v>0</v>
      </c>
      <c r="D126" s="731">
        <f t="shared" si="4"/>
        <v>0</v>
      </c>
      <c r="E126" s="731">
        <f t="shared" si="5"/>
        <v>0</v>
      </c>
      <c r="F126" s="731">
        <f t="shared" si="6"/>
        <v>0</v>
      </c>
      <c r="G126" s="731">
        <f t="shared" si="7"/>
        <v>0</v>
      </c>
      <c r="H126" s="732"/>
    </row>
    <row r="127" spans="1:8" s="220" customFormat="1" ht="21" customHeight="1">
      <c r="A127" s="728">
        <v>122</v>
      </c>
      <c r="B127" s="729" t="s">
        <v>1171</v>
      </c>
      <c r="C127" s="730">
        <v>121609</v>
      </c>
      <c r="D127" s="731">
        <f t="shared" si="4"/>
        <v>20602</v>
      </c>
      <c r="E127" s="731">
        <f t="shared" si="5"/>
        <v>11850</v>
      </c>
      <c r="F127" s="731">
        <f t="shared" si="6"/>
        <v>154061</v>
      </c>
      <c r="G127" s="731">
        <f t="shared" si="7"/>
        <v>19257</v>
      </c>
      <c r="H127" s="732"/>
    </row>
    <row r="128" spans="1:8" s="220" customFormat="1" ht="21" customHeight="1">
      <c r="A128" s="728">
        <v>123</v>
      </c>
      <c r="B128" s="729" t="s">
        <v>1172</v>
      </c>
      <c r="C128" s="730">
        <v>0</v>
      </c>
      <c r="D128" s="731">
        <f t="shared" si="4"/>
        <v>0</v>
      </c>
      <c r="E128" s="731">
        <f t="shared" si="5"/>
        <v>0</v>
      </c>
      <c r="F128" s="731">
        <f t="shared" si="6"/>
        <v>0</v>
      </c>
      <c r="G128" s="731">
        <f t="shared" si="7"/>
        <v>0</v>
      </c>
      <c r="H128" s="732"/>
    </row>
    <row r="129" spans="1:16" s="220" customFormat="1" ht="21" customHeight="1">
      <c r="A129" s="728">
        <v>124</v>
      </c>
      <c r="B129" s="729" t="s">
        <v>1173</v>
      </c>
      <c r="C129" s="730">
        <v>107085</v>
      </c>
      <c r="D129" s="731">
        <f t="shared" si="4"/>
        <v>18141</v>
      </c>
      <c r="E129" s="731">
        <f t="shared" si="5"/>
        <v>10435</v>
      </c>
      <c r="F129" s="731">
        <f t="shared" si="6"/>
        <v>135661</v>
      </c>
      <c r="G129" s="731">
        <f t="shared" si="7"/>
        <v>16957</v>
      </c>
      <c r="H129" s="732"/>
    </row>
    <row r="130" spans="1:16" s="220" customFormat="1" ht="21" customHeight="1">
      <c r="A130" s="728">
        <v>125</v>
      </c>
      <c r="B130" s="729" t="s">
        <v>1174</v>
      </c>
      <c r="C130" s="730">
        <v>111427</v>
      </c>
      <c r="D130" s="731">
        <f t="shared" si="4"/>
        <v>18877</v>
      </c>
      <c r="E130" s="731">
        <f t="shared" si="5"/>
        <v>10858</v>
      </c>
      <c r="F130" s="731">
        <f t="shared" si="6"/>
        <v>141162</v>
      </c>
      <c r="G130" s="731">
        <f t="shared" si="7"/>
        <v>17645</v>
      </c>
      <c r="H130" s="732"/>
    </row>
    <row r="131" spans="1:16" s="220" customFormat="1" ht="21" customHeight="1">
      <c r="A131" s="728">
        <v>126</v>
      </c>
      <c r="B131" s="729" t="s">
        <v>1175</v>
      </c>
      <c r="C131" s="730">
        <v>114283</v>
      </c>
      <c r="D131" s="731">
        <f t="shared" si="4"/>
        <v>19361</v>
      </c>
      <c r="E131" s="731">
        <f t="shared" si="5"/>
        <v>11137</v>
      </c>
      <c r="F131" s="731">
        <f t="shared" si="6"/>
        <v>144781</v>
      </c>
      <c r="G131" s="731">
        <f t="shared" si="7"/>
        <v>18097</v>
      </c>
      <c r="H131" s="732"/>
    </row>
    <row r="132" spans="1:16" s="220" customFormat="1" ht="21" customHeight="1">
      <c r="A132" s="728">
        <v>127</v>
      </c>
      <c r="B132" s="729" t="s">
        <v>1176</v>
      </c>
      <c r="C132" s="730">
        <v>90694</v>
      </c>
      <c r="D132" s="731">
        <f t="shared" si="4"/>
        <v>15365</v>
      </c>
      <c r="E132" s="731">
        <f t="shared" si="5"/>
        <v>8838</v>
      </c>
      <c r="F132" s="731">
        <f t="shared" si="6"/>
        <v>114897</v>
      </c>
      <c r="G132" s="731">
        <f t="shared" si="7"/>
        <v>14362</v>
      </c>
      <c r="H132" s="732"/>
    </row>
    <row r="133" spans="1:16" s="220" customFormat="1" ht="21" customHeight="1">
      <c r="A133" s="728">
        <v>128</v>
      </c>
      <c r="B133" s="729" t="s">
        <v>1177</v>
      </c>
      <c r="C133" s="730">
        <v>143961</v>
      </c>
      <c r="D133" s="731">
        <f t="shared" si="4"/>
        <v>24389</v>
      </c>
      <c r="E133" s="731">
        <f t="shared" si="5"/>
        <v>14029</v>
      </c>
      <c r="F133" s="731">
        <f t="shared" si="6"/>
        <v>182379</v>
      </c>
      <c r="G133" s="731">
        <f t="shared" si="7"/>
        <v>22797</v>
      </c>
      <c r="H133" s="732"/>
    </row>
    <row r="134" spans="1:16" s="220" customFormat="1" ht="21" customHeight="1">
      <c r="A134" s="734">
        <v>129</v>
      </c>
      <c r="B134" s="735" t="s">
        <v>1178</v>
      </c>
      <c r="C134" s="736">
        <v>139712</v>
      </c>
      <c r="D134" s="737">
        <f t="shared" si="4"/>
        <v>23669</v>
      </c>
      <c r="E134" s="737">
        <f t="shared" si="5"/>
        <v>13615</v>
      </c>
      <c r="F134" s="737">
        <f t="shared" si="6"/>
        <v>176996</v>
      </c>
      <c r="G134" s="737">
        <f t="shared" si="7"/>
        <v>22124</v>
      </c>
      <c r="H134" s="738"/>
    </row>
    <row r="135" spans="1:16" s="1011" customFormat="1" ht="20.100000000000001" customHeight="1">
      <c r="A135" s="1132" t="s">
        <v>2520</v>
      </c>
      <c r="B135" s="1132"/>
      <c r="C135" s="1132"/>
      <c r="D135" s="1132"/>
      <c r="E135" s="1132"/>
      <c r="F135" s="1132"/>
      <c r="G135" s="1132"/>
      <c r="H135" s="1132"/>
    </row>
    <row r="136" spans="1:16" s="99" customFormat="1" ht="20.100000000000001" customHeight="1">
      <c r="A136" s="1123" t="s">
        <v>2521</v>
      </c>
      <c r="B136" s="1123"/>
      <c r="C136" s="1123"/>
      <c r="D136" s="1123"/>
      <c r="E136" s="1123"/>
      <c r="F136" s="1123"/>
      <c r="G136" s="1123"/>
      <c r="H136" s="1123"/>
      <c r="I136" s="1123"/>
      <c r="J136" s="1123"/>
      <c r="K136" s="1123"/>
      <c r="L136" s="1123"/>
      <c r="M136" s="1123"/>
      <c r="N136" s="1123"/>
      <c r="O136" s="1123"/>
      <c r="P136" s="1123"/>
    </row>
    <row r="137" spans="1:16" s="1049" customFormat="1" ht="19.5" customHeight="1">
      <c r="A137" s="1124" t="str">
        <f>"                    있으나, 전문업체 임금대장분석 결과 "&amp;TEXT($I$5,"000.0"&amp;"%를 계상함")</f>
        <v xml:space="preserve">                    있으나, 전문업체 임금대장분석 결과 203.3%를 계상함</v>
      </c>
      <c r="B137" s="1125"/>
      <c r="C137" s="1125"/>
      <c r="D137" s="1125"/>
      <c r="E137" s="1125"/>
      <c r="F137" s="1125"/>
      <c r="G137" s="1125"/>
      <c r="H137" s="1125"/>
      <c r="I137" s="1124"/>
      <c r="J137" s="1125"/>
      <c r="K137" s="1125"/>
      <c r="L137" s="1125"/>
      <c r="M137" s="1125"/>
      <c r="N137" s="1125"/>
      <c r="O137" s="1125"/>
      <c r="P137" s="1125"/>
    </row>
    <row r="138" spans="1:16" s="1049" customFormat="1" ht="19.5" customHeight="1">
      <c r="A138" s="1124" t="s">
        <v>2359</v>
      </c>
      <c r="B138" s="1124"/>
      <c r="C138" s="1124"/>
      <c r="D138" s="1124"/>
      <c r="E138" s="1124"/>
      <c r="F138" s="1124"/>
      <c r="G138" s="1124"/>
      <c r="H138" s="1124"/>
    </row>
  </sheetData>
  <mergeCells count="11">
    <mergeCell ref="I136:P136"/>
    <mergeCell ref="I137:P137"/>
    <mergeCell ref="A138:H138"/>
    <mergeCell ref="A1:H1"/>
    <mergeCell ref="B4:B5"/>
    <mergeCell ref="H4:H5"/>
    <mergeCell ref="C4:G4"/>
    <mergeCell ref="A135:H135"/>
    <mergeCell ref="A4:A5"/>
    <mergeCell ref="A136:H136"/>
    <mergeCell ref="A137:H137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scale="91" firstPageNumber="139" fitToHeight="0" orientation="portrait" useFirstPageNumber="1" r:id="rId1"/>
  <headerFooter alignWithMargins="0">
    <oddFooter>&amp;C&amp;"굴림,보통"&amp;9- &amp;P -</oddFooter>
  </headerFooter>
  <colBreaks count="1" manualBreakCount="1">
    <brk id="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showGridLines="0" showZeros="0" view="pageBreakPreview" zoomScaleSheetLayoutView="100" workbookViewId="0">
      <pane xSplit="11" ySplit="6" topLeftCell="L7" activePane="bottomRight" state="frozen"/>
      <selection activeCell="B11" sqref="B11"/>
      <selection pane="topRight" activeCell="B11" sqref="B11"/>
      <selection pane="bottomLeft" activeCell="B11" sqref="B11"/>
      <selection pane="bottomRight" activeCell="D12" sqref="D12"/>
    </sheetView>
  </sheetViews>
  <sheetFormatPr defaultColWidth="11.42578125" defaultRowHeight="12.75"/>
  <cols>
    <col min="1" max="1" width="16.7109375" style="445" customWidth="1"/>
    <col min="2" max="2" width="8.7109375" style="586" customWidth="1"/>
    <col min="3" max="5" width="14.7109375" style="451" customWidth="1"/>
    <col min="6" max="6" width="8.7109375" style="586" customWidth="1"/>
    <col min="7" max="10" width="14.7109375" style="451" customWidth="1"/>
    <col min="11" max="11" width="10.7109375" style="443" customWidth="1"/>
    <col min="12" max="16384" width="11.42578125" style="445"/>
  </cols>
  <sheetData>
    <row r="1" spans="1:11" s="453" customFormat="1" ht="30" customHeight="1">
      <c r="A1" s="1135" t="s">
        <v>2537</v>
      </c>
      <c r="B1" s="1135"/>
      <c r="C1" s="1135"/>
      <c r="D1" s="1135"/>
      <c r="E1" s="1135"/>
      <c r="F1" s="1135"/>
      <c r="G1" s="1135"/>
      <c r="H1" s="1135"/>
      <c r="I1" s="1135"/>
      <c r="J1" s="1135"/>
      <c r="K1" s="1135"/>
    </row>
    <row r="2" spans="1:11" ht="12" customHeight="1">
      <c r="A2" s="440"/>
      <c r="C2" s="441"/>
      <c r="D2" s="441"/>
      <c r="E2" s="441"/>
      <c r="G2" s="441"/>
      <c r="H2" s="441"/>
      <c r="I2" s="441"/>
      <c r="J2" s="442"/>
    </row>
    <row r="3" spans="1:11" ht="19.5" customHeight="1">
      <c r="A3" s="224" t="s">
        <v>2538</v>
      </c>
      <c r="J3" s="442"/>
      <c r="K3" s="585" t="s">
        <v>2539</v>
      </c>
    </row>
    <row r="4" spans="1:11" s="447" customFormat="1" ht="30" customHeight="1">
      <c r="A4" s="1136" t="s">
        <v>2540</v>
      </c>
      <c r="B4" s="1138" t="s">
        <v>2541</v>
      </c>
      <c r="C4" s="1139"/>
      <c r="D4" s="1139"/>
      <c r="E4" s="1140"/>
      <c r="F4" s="1138" t="s">
        <v>2542</v>
      </c>
      <c r="G4" s="1139"/>
      <c r="H4" s="1139"/>
      <c r="I4" s="1140"/>
      <c r="J4" s="1141" t="s">
        <v>2543</v>
      </c>
      <c r="K4" s="1143" t="s">
        <v>2544</v>
      </c>
    </row>
    <row r="5" spans="1:11" s="447" customFormat="1" ht="30" customHeight="1">
      <c r="A5" s="1137"/>
      <c r="B5" s="448" t="s">
        <v>2545</v>
      </c>
      <c r="C5" s="449" t="s">
        <v>2213</v>
      </c>
      <c r="D5" s="449" t="s">
        <v>2546</v>
      </c>
      <c r="E5" s="449" t="s">
        <v>2547</v>
      </c>
      <c r="F5" s="448" t="s">
        <v>2548</v>
      </c>
      <c r="G5" s="449" t="s">
        <v>2549</v>
      </c>
      <c r="H5" s="449" t="s">
        <v>2550</v>
      </c>
      <c r="I5" s="449" t="s">
        <v>2547</v>
      </c>
      <c r="J5" s="1142"/>
      <c r="K5" s="1144"/>
    </row>
    <row r="6" spans="1:11" s="978" customFormat="1" ht="30" customHeight="1">
      <c r="A6" s="645" t="s">
        <v>2551</v>
      </c>
      <c r="B6" s="646">
        <v>16</v>
      </c>
      <c r="C6" s="647">
        <v>47285681</v>
      </c>
      <c r="D6" s="647">
        <v>29497510</v>
      </c>
      <c r="E6" s="648">
        <f t="shared" ref="E6" si="0">SUM(C6:D6)</f>
        <v>76783191</v>
      </c>
      <c r="F6" s="646">
        <v>3</v>
      </c>
      <c r="G6" s="647">
        <v>12230167</v>
      </c>
      <c r="H6" s="647">
        <v>8910500</v>
      </c>
      <c r="I6" s="648">
        <f t="shared" ref="I6" si="1">SUM(G6:H6)</f>
        <v>21140667</v>
      </c>
      <c r="J6" s="648">
        <f t="shared" ref="J6" si="2">SUM(E6,I6)</f>
        <v>97923858</v>
      </c>
      <c r="K6" s="649"/>
    </row>
    <row r="7" spans="1:11" s="978" customFormat="1" ht="30" customHeight="1">
      <c r="A7" s="650" t="s">
        <v>2552</v>
      </c>
      <c r="B7" s="651">
        <v>15</v>
      </c>
      <c r="C7" s="652">
        <v>42021276</v>
      </c>
      <c r="D7" s="652">
        <v>100000</v>
      </c>
      <c r="E7" s="653">
        <f t="shared" ref="E7" si="3">SUM(C7:D7)</f>
        <v>42121276</v>
      </c>
      <c r="F7" s="651">
        <v>3</v>
      </c>
      <c r="G7" s="652">
        <v>12230167</v>
      </c>
      <c r="H7" s="652">
        <v>10000000</v>
      </c>
      <c r="I7" s="653">
        <f t="shared" ref="I7" si="4">SUM(G7:H7)</f>
        <v>22230167</v>
      </c>
      <c r="J7" s="653">
        <f t="shared" ref="J7" si="5">SUM(E7,I7)</f>
        <v>64351443</v>
      </c>
      <c r="K7" s="654"/>
    </row>
    <row r="8" spans="1:11" s="978" customFormat="1" ht="30" customHeight="1">
      <c r="A8" s="650" t="s">
        <v>2553</v>
      </c>
      <c r="B8" s="655">
        <v>18</v>
      </c>
      <c r="C8" s="653">
        <v>57059056</v>
      </c>
      <c r="D8" s="653">
        <v>1550000</v>
      </c>
      <c r="E8" s="653">
        <f>SUM(C8:D8)</f>
        <v>58609056</v>
      </c>
      <c r="F8" s="655">
        <v>3</v>
      </c>
      <c r="G8" s="653">
        <v>15679545</v>
      </c>
      <c r="H8" s="653">
        <v>15300000</v>
      </c>
      <c r="I8" s="653">
        <f>SUM(G8:H8)</f>
        <v>30979545</v>
      </c>
      <c r="J8" s="653">
        <f>SUM(E8,I8)</f>
        <v>89588601</v>
      </c>
      <c r="K8" s="656"/>
    </row>
    <row r="9" spans="1:11" s="978" customFormat="1" ht="30" customHeight="1">
      <c r="A9" s="650" t="s">
        <v>2554</v>
      </c>
      <c r="B9" s="655">
        <v>24</v>
      </c>
      <c r="C9" s="653">
        <v>68161481</v>
      </c>
      <c r="D9" s="653">
        <v>3250000</v>
      </c>
      <c r="E9" s="653">
        <f>SUM(C9:D9)</f>
        <v>71411481</v>
      </c>
      <c r="F9" s="655">
        <v>3</v>
      </c>
      <c r="G9" s="653">
        <v>15679545</v>
      </c>
      <c r="H9" s="653">
        <v>8000000</v>
      </c>
      <c r="I9" s="653">
        <f>SUM(G9:H9)</f>
        <v>23679545</v>
      </c>
      <c r="J9" s="653">
        <f>SUM(E9,I9)</f>
        <v>95091026</v>
      </c>
      <c r="K9" s="656"/>
    </row>
    <row r="10" spans="1:11" s="978" customFormat="1" ht="30" customHeight="1">
      <c r="A10" s="650" t="s">
        <v>2555</v>
      </c>
      <c r="B10" s="655">
        <v>27</v>
      </c>
      <c r="C10" s="653">
        <v>79071793</v>
      </c>
      <c r="D10" s="653">
        <v>3550000</v>
      </c>
      <c r="E10" s="653">
        <f t="shared" ref="E10:E17" si="6">SUM(C10:D10)</f>
        <v>82621793</v>
      </c>
      <c r="F10" s="655">
        <v>3</v>
      </c>
      <c r="G10" s="653">
        <v>15679544</v>
      </c>
      <c r="H10" s="653">
        <v>2350000</v>
      </c>
      <c r="I10" s="653">
        <f t="shared" ref="I10:I11" si="7">SUM(G10:H10)</f>
        <v>18029544</v>
      </c>
      <c r="J10" s="653">
        <f t="shared" ref="J10:J11" si="8">SUM(E10,I10)</f>
        <v>100651337</v>
      </c>
      <c r="K10" s="656"/>
    </row>
    <row r="11" spans="1:11" s="978" customFormat="1" ht="30" customHeight="1">
      <c r="A11" s="650" t="s">
        <v>2556</v>
      </c>
      <c r="B11" s="655">
        <v>29</v>
      </c>
      <c r="C11" s="653">
        <v>80935811</v>
      </c>
      <c r="D11" s="653">
        <v>3600000</v>
      </c>
      <c r="E11" s="653">
        <f t="shared" si="6"/>
        <v>84535811</v>
      </c>
      <c r="F11" s="655">
        <v>3</v>
      </c>
      <c r="G11" s="653">
        <v>14325882</v>
      </c>
      <c r="H11" s="653">
        <v>300000</v>
      </c>
      <c r="I11" s="653">
        <f t="shared" si="7"/>
        <v>14625882</v>
      </c>
      <c r="J11" s="653">
        <f t="shared" si="8"/>
        <v>99161693</v>
      </c>
      <c r="K11" s="656"/>
    </row>
    <row r="12" spans="1:11" s="978" customFormat="1" ht="30" customHeight="1">
      <c r="A12" s="650" t="s">
        <v>2557</v>
      </c>
      <c r="B12" s="655">
        <v>31</v>
      </c>
      <c r="C12" s="653">
        <v>95384546</v>
      </c>
      <c r="D12" s="653">
        <v>48091700</v>
      </c>
      <c r="E12" s="653">
        <f t="shared" si="6"/>
        <v>143476246</v>
      </c>
      <c r="F12" s="655">
        <v>3</v>
      </c>
      <c r="G12" s="653">
        <v>15679545</v>
      </c>
      <c r="H12" s="653">
        <v>26045900</v>
      </c>
      <c r="I12" s="653">
        <f t="shared" ref="I12:I17" si="9">SUM(G12:H12)</f>
        <v>41725445</v>
      </c>
      <c r="J12" s="653">
        <f t="shared" ref="J12:J18" si="10">SUM(E12,I12)</f>
        <v>185201691</v>
      </c>
      <c r="K12" s="656"/>
    </row>
    <row r="13" spans="1:11" s="978" customFormat="1" ht="30" customHeight="1">
      <c r="A13" s="650" t="s">
        <v>2558</v>
      </c>
      <c r="B13" s="655">
        <v>31</v>
      </c>
      <c r="C13" s="653">
        <v>88693622</v>
      </c>
      <c r="D13" s="653">
        <v>3063650</v>
      </c>
      <c r="E13" s="653">
        <f t="shared" si="6"/>
        <v>91757272</v>
      </c>
      <c r="F13" s="655">
        <v>4</v>
      </c>
      <c r="G13" s="653">
        <v>15679545</v>
      </c>
      <c r="H13" s="653">
        <v>5500000</v>
      </c>
      <c r="I13" s="653">
        <f t="shared" si="9"/>
        <v>21179545</v>
      </c>
      <c r="J13" s="653">
        <f t="shared" si="10"/>
        <v>112936817</v>
      </c>
      <c r="K13" s="656"/>
    </row>
    <row r="14" spans="1:11" s="978" customFormat="1" ht="30" customHeight="1">
      <c r="A14" s="650" t="s">
        <v>2559</v>
      </c>
      <c r="B14" s="655">
        <v>29</v>
      </c>
      <c r="C14" s="653">
        <v>87194992</v>
      </c>
      <c r="D14" s="653">
        <v>59582600</v>
      </c>
      <c r="E14" s="653">
        <f t="shared" si="6"/>
        <v>146777592</v>
      </c>
      <c r="F14" s="655">
        <v>3</v>
      </c>
      <c r="G14" s="653">
        <v>15679545</v>
      </c>
      <c r="H14" s="653">
        <v>30078400</v>
      </c>
      <c r="I14" s="653">
        <f t="shared" si="9"/>
        <v>45757945</v>
      </c>
      <c r="J14" s="653">
        <f t="shared" si="10"/>
        <v>192535537</v>
      </c>
      <c r="K14" s="656"/>
    </row>
    <row r="15" spans="1:11" s="978" customFormat="1" ht="30" customHeight="1">
      <c r="A15" s="650" t="s">
        <v>2560</v>
      </c>
      <c r="B15" s="655">
        <v>33</v>
      </c>
      <c r="C15" s="653">
        <v>90611834</v>
      </c>
      <c r="D15" s="653">
        <v>150000</v>
      </c>
      <c r="E15" s="653">
        <f t="shared" si="6"/>
        <v>90761834</v>
      </c>
      <c r="F15" s="655">
        <v>3</v>
      </c>
      <c r="G15" s="653">
        <v>15679545</v>
      </c>
      <c r="H15" s="653">
        <v>11400000</v>
      </c>
      <c r="I15" s="653">
        <f t="shared" si="9"/>
        <v>27079545</v>
      </c>
      <c r="J15" s="653">
        <f t="shared" si="10"/>
        <v>117841379</v>
      </c>
      <c r="K15" s="656"/>
    </row>
    <row r="16" spans="1:11" s="978" customFormat="1" ht="30" customHeight="1">
      <c r="A16" s="650" t="s">
        <v>2561</v>
      </c>
      <c r="B16" s="655">
        <v>30</v>
      </c>
      <c r="C16" s="653">
        <v>85311300</v>
      </c>
      <c r="D16" s="653">
        <v>100000</v>
      </c>
      <c r="E16" s="653">
        <f t="shared" si="6"/>
        <v>85411300</v>
      </c>
      <c r="F16" s="655">
        <v>3</v>
      </c>
      <c r="G16" s="653">
        <v>15679545</v>
      </c>
      <c r="H16" s="653">
        <v>0</v>
      </c>
      <c r="I16" s="653">
        <f t="shared" si="9"/>
        <v>15679545</v>
      </c>
      <c r="J16" s="653">
        <f t="shared" si="10"/>
        <v>101090845</v>
      </c>
      <c r="K16" s="656"/>
    </row>
    <row r="17" spans="1:11" s="978" customFormat="1" ht="30" customHeight="1">
      <c r="A17" s="650" t="s">
        <v>2562</v>
      </c>
      <c r="B17" s="655">
        <v>27</v>
      </c>
      <c r="C17" s="653">
        <v>78184128</v>
      </c>
      <c r="D17" s="653">
        <v>0</v>
      </c>
      <c r="E17" s="653">
        <f t="shared" si="6"/>
        <v>78184128</v>
      </c>
      <c r="F17" s="655">
        <v>3</v>
      </c>
      <c r="G17" s="653">
        <v>15679545</v>
      </c>
      <c r="H17" s="653">
        <v>0</v>
      </c>
      <c r="I17" s="653">
        <f t="shared" si="9"/>
        <v>15679545</v>
      </c>
      <c r="J17" s="653">
        <f t="shared" si="10"/>
        <v>93863673</v>
      </c>
      <c r="K17" s="656"/>
    </row>
    <row r="18" spans="1:11" s="978" customFormat="1" ht="30" customHeight="1">
      <c r="A18" s="865" t="s">
        <v>2563</v>
      </c>
      <c r="B18" s="979"/>
      <c r="C18" s="980"/>
      <c r="D18" s="980"/>
      <c r="E18" s="980">
        <v>743526069</v>
      </c>
      <c r="F18" s="979"/>
      <c r="G18" s="980"/>
      <c r="H18" s="980"/>
      <c r="I18" s="980">
        <v>194311480</v>
      </c>
      <c r="J18" s="980">
        <f t="shared" si="10"/>
        <v>937837549</v>
      </c>
      <c r="K18" s="981"/>
    </row>
    <row r="19" spans="1:11" ht="30" customHeight="1">
      <c r="A19" s="612" t="s">
        <v>2214</v>
      </c>
      <c r="B19" s="448"/>
      <c r="C19" s="613">
        <f>SUM(C6:C18)</f>
        <v>899915520</v>
      </c>
      <c r="D19" s="613">
        <f>SUM(D6:D18)</f>
        <v>152535460</v>
      </c>
      <c r="E19" s="613">
        <f>SUM(E6:E18)</f>
        <v>1795977049</v>
      </c>
      <c r="F19" s="448"/>
      <c r="G19" s="613">
        <f>SUM(G6:G18)</f>
        <v>179902120</v>
      </c>
      <c r="H19" s="613">
        <f>SUM(H6:H18)</f>
        <v>117884800</v>
      </c>
      <c r="I19" s="613">
        <f>SUM(I6:I18)</f>
        <v>492098400</v>
      </c>
      <c r="J19" s="613">
        <f>SUM(J6:J18)</f>
        <v>2288075449</v>
      </c>
      <c r="K19" s="614"/>
    </row>
    <row r="20" spans="1:11" ht="18" customHeight="1">
      <c r="A20" s="446" t="s">
        <v>2564</v>
      </c>
      <c r="B20" s="587"/>
      <c r="C20" s="450"/>
      <c r="D20" s="450"/>
      <c r="E20" s="450"/>
      <c r="F20" s="587"/>
      <c r="G20" s="450"/>
      <c r="H20" s="450"/>
      <c r="I20" s="450"/>
      <c r="J20" s="450"/>
      <c r="K20" s="444"/>
    </row>
    <row r="21" spans="1:11" ht="18" hidden="1" customHeight="1">
      <c r="B21" s="587"/>
      <c r="C21" s="450"/>
      <c r="D21" s="610">
        <f>TRUNC(D19*2/(C19/12*2),3)</f>
        <v>2.0329999999999999</v>
      </c>
      <c r="E21" s="450"/>
      <c r="F21" s="587"/>
      <c r="G21" s="450"/>
      <c r="H21" s="450"/>
      <c r="I21" s="450"/>
      <c r="J21" s="450"/>
      <c r="K21" s="444"/>
    </row>
    <row r="22" spans="1:11" ht="18" hidden="1" customHeight="1">
      <c r="B22" s="587"/>
      <c r="C22" s="450"/>
      <c r="D22" s="610">
        <f>TRUNC(I19/E19,3)</f>
        <v>0.27400000000000002</v>
      </c>
      <c r="E22" s="450"/>
      <c r="F22" s="587"/>
      <c r="G22" s="450"/>
      <c r="H22" s="450"/>
      <c r="I22" s="450"/>
      <c r="J22" s="450"/>
      <c r="K22" s="444"/>
    </row>
    <row r="23" spans="1:11" ht="18" customHeight="1">
      <c r="B23" s="587"/>
      <c r="C23" s="450"/>
      <c r="D23" s="450"/>
      <c r="E23" s="450"/>
      <c r="F23" s="587"/>
      <c r="G23" s="450"/>
      <c r="H23" s="450"/>
      <c r="I23" s="450"/>
      <c r="J23" s="450"/>
      <c r="K23" s="444"/>
    </row>
    <row r="24" spans="1:11" ht="18" customHeight="1">
      <c r="B24" s="587"/>
      <c r="C24" s="450"/>
      <c r="D24" s="450"/>
      <c r="E24" s="450"/>
      <c r="F24" s="587"/>
      <c r="G24" s="450"/>
      <c r="H24" s="450"/>
      <c r="I24" s="450"/>
      <c r="J24" s="450"/>
      <c r="K24" s="444"/>
    </row>
    <row r="25" spans="1:11" ht="18" customHeight="1">
      <c r="B25" s="587"/>
      <c r="C25" s="450"/>
      <c r="D25" s="450"/>
      <c r="E25" s="450"/>
      <c r="F25" s="587"/>
      <c r="G25" s="450"/>
      <c r="H25" s="450"/>
      <c r="I25" s="450"/>
      <c r="J25" s="450"/>
      <c r="K25" s="444"/>
    </row>
    <row r="26" spans="1:11" ht="18" customHeight="1">
      <c r="B26" s="587"/>
      <c r="C26" s="450"/>
      <c r="D26" s="450"/>
      <c r="E26" s="450"/>
      <c r="F26" s="587"/>
      <c r="G26" s="450"/>
      <c r="H26" s="450"/>
      <c r="I26" s="450"/>
      <c r="J26" s="450"/>
      <c r="K26" s="444"/>
    </row>
    <row r="27" spans="1:11" ht="18" customHeight="1">
      <c r="B27" s="587"/>
      <c r="C27" s="450"/>
      <c r="D27" s="450"/>
      <c r="E27" s="450"/>
      <c r="F27" s="587"/>
      <c r="G27" s="450"/>
      <c r="H27" s="450"/>
      <c r="I27" s="450"/>
      <c r="J27" s="450"/>
      <c r="K27" s="444"/>
    </row>
    <row r="28" spans="1:11" ht="18" customHeight="1">
      <c r="B28" s="587"/>
      <c r="C28" s="450"/>
      <c r="D28" s="450"/>
      <c r="E28" s="450"/>
      <c r="F28" s="587"/>
      <c r="G28" s="450"/>
      <c r="H28" s="450"/>
      <c r="I28" s="450"/>
      <c r="J28" s="450"/>
      <c r="K28" s="444"/>
    </row>
    <row r="29" spans="1:11" ht="18" customHeight="1">
      <c r="B29" s="587"/>
      <c r="C29" s="450"/>
      <c r="D29" s="450"/>
      <c r="E29" s="450"/>
      <c r="F29" s="587"/>
      <c r="G29" s="450"/>
      <c r="H29" s="450"/>
      <c r="I29" s="450"/>
      <c r="J29" s="450"/>
      <c r="K29" s="444"/>
    </row>
    <row r="30" spans="1:11" ht="18" customHeight="1">
      <c r="B30" s="587"/>
      <c r="C30" s="450"/>
      <c r="D30" s="450"/>
      <c r="E30" s="450"/>
      <c r="F30" s="587"/>
      <c r="G30" s="450"/>
      <c r="H30" s="450"/>
      <c r="I30" s="450"/>
      <c r="J30" s="450"/>
      <c r="K30" s="444"/>
    </row>
    <row r="31" spans="1:11" ht="18" customHeight="1">
      <c r="B31" s="587"/>
      <c r="C31" s="450"/>
      <c r="D31" s="450"/>
      <c r="E31" s="450"/>
      <c r="F31" s="587"/>
      <c r="G31" s="450"/>
      <c r="H31" s="450"/>
      <c r="I31" s="450"/>
      <c r="J31" s="450"/>
      <c r="K31" s="444"/>
    </row>
    <row r="32" spans="1:11" ht="18" customHeight="1">
      <c r="B32" s="587"/>
      <c r="C32" s="450"/>
      <c r="D32" s="450"/>
      <c r="E32" s="450"/>
      <c r="F32" s="587"/>
      <c r="G32" s="450"/>
      <c r="H32" s="450"/>
      <c r="I32" s="450"/>
      <c r="J32" s="450"/>
      <c r="K32" s="444"/>
    </row>
    <row r="33" spans="2:11" ht="18" customHeight="1">
      <c r="B33" s="587"/>
      <c r="C33" s="450"/>
      <c r="D33" s="450"/>
      <c r="E33" s="450"/>
      <c r="F33" s="587"/>
      <c r="G33" s="450"/>
      <c r="H33" s="450"/>
      <c r="I33" s="450"/>
      <c r="J33" s="450"/>
      <c r="K33" s="444"/>
    </row>
    <row r="34" spans="2:11" ht="18" customHeight="1">
      <c r="B34" s="587"/>
      <c r="C34" s="450"/>
      <c r="D34" s="450"/>
      <c r="E34" s="450"/>
      <c r="F34" s="587"/>
      <c r="G34" s="450"/>
      <c r="H34" s="450"/>
      <c r="I34" s="450"/>
      <c r="J34" s="450"/>
      <c r="K34" s="444"/>
    </row>
    <row r="35" spans="2:11" ht="18" customHeight="1">
      <c r="B35" s="587"/>
      <c r="C35" s="450"/>
      <c r="D35" s="450"/>
      <c r="E35" s="450"/>
      <c r="F35" s="587"/>
      <c r="G35" s="450"/>
      <c r="H35" s="450"/>
      <c r="I35" s="450"/>
      <c r="J35" s="450"/>
      <c r="K35" s="444"/>
    </row>
    <row r="36" spans="2:11" ht="18" customHeight="1">
      <c r="B36" s="587"/>
      <c r="C36" s="450"/>
      <c r="D36" s="450"/>
      <c r="E36" s="450"/>
      <c r="F36" s="587"/>
      <c r="G36" s="450"/>
      <c r="H36" s="450"/>
      <c r="I36" s="450"/>
      <c r="J36" s="450"/>
      <c r="K36" s="444"/>
    </row>
    <row r="37" spans="2:11" ht="18" customHeight="1">
      <c r="B37" s="587"/>
      <c r="C37" s="450"/>
      <c r="D37" s="450"/>
      <c r="E37" s="450"/>
      <c r="F37" s="587"/>
      <c r="G37" s="450"/>
      <c r="H37" s="450"/>
      <c r="I37" s="450"/>
      <c r="J37" s="450"/>
      <c r="K37" s="444"/>
    </row>
    <row r="38" spans="2:11" ht="18" customHeight="1">
      <c r="B38" s="587"/>
      <c r="C38" s="450"/>
      <c r="D38" s="450"/>
      <c r="E38" s="450"/>
      <c r="F38" s="587"/>
      <c r="G38" s="450"/>
      <c r="H38" s="450"/>
      <c r="I38" s="450"/>
      <c r="J38" s="450"/>
      <c r="K38" s="444"/>
    </row>
    <row r="39" spans="2:11" ht="18" customHeight="1">
      <c r="B39" s="587"/>
      <c r="C39" s="450"/>
      <c r="D39" s="450"/>
      <c r="E39" s="450"/>
      <c r="F39" s="587"/>
      <c r="G39" s="450"/>
      <c r="H39" s="450"/>
      <c r="I39" s="450"/>
      <c r="J39" s="450"/>
      <c r="K39" s="444"/>
    </row>
    <row r="40" spans="2:11" ht="18" customHeight="1">
      <c r="B40" s="587"/>
      <c r="C40" s="450"/>
      <c r="D40" s="450"/>
      <c r="E40" s="450"/>
      <c r="F40" s="587"/>
      <c r="G40" s="450"/>
      <c r="H40" s="450"/>
      <c r="I40" s="450"/>
      <c r="J40" s="450"/>
      <c r="K40" s="444"/>
    </row>
    <row r="41" spans="2:11" ht="18" customHeight="1">
      <c r="B41" s="587"/>
      <c r="C41" s="450"/>
      <c r="D41" s="450"/>
      <c r="E41" s="450"/>
      <c r="F41" s="587"/>
      <c r="G41" s="450"/>
      <c r="H41" s="450"/>
      <c r="I41" s="450"/>
      <c r="J41" s="450"/>
      <c r="K41" s="444"/>
    </row>
    <row r="42" spans="2:11" ht="18" customHeight="1">
      <c r="B42" s="587"/>
      <c r="C42" s="450"/>
      <c r="D42" s="450"/>
      <c r="E42" s="450"/>
      <c r="F42" s="587"/>
      <c r="G42" s="450"/>
      <c r="H42" s="450"/>
      <c r="I42" s="450"/>
      <c r="J42" s="450"/>
      <c r="K42" s="444"/>
    </row>
    <row r="43" spans="2:11" ht="18" customHeight="1">
      <c r="B43" s="587"/>
      <c r="C43" s="450"/>
      <c r="D43" s="450"/>
      <c r="E43" s="450"/>
      <c r="F43" s="587"/>
      <c r="G43" s="450"/>
      <c r="H43" s="450"/>
      <c r="I43" s="450"/>
      <c r="J43" s="450"/>
      <c r="K43" s="444"/>
    </row>
    <row r="44" spans="2:11" ht="18" customHeight="1">
      <c r="B44" s="587"/>
      <c r="C44" s="450"/>
      <c r="D44" s="450"/>
      <c r="E44" s="450"/>
      <c r="F44" s="587"/>
      <c r="G44" s="450"/>
      <c r="H44" s="450"/>
      <c r="I44" s="450"/>
      <c r="J44" s="450"/>
      <c r="K44" s="444"/>
    </row>
    <row r="45" spans="2:11" ht="18" customHeight="1">
      <c r="B45" s="587"/>
      <c r="C45" s="450"/>
      <c r="D45" s="450"/>
      <c r="E45" s="450"/>
      <c r="F45" s="587"/>
      <c r="G45" s="450"/>
      <c r="H45" s="450"/>
      <c r="I45" s="450"/>
      <c r="J45" s="450"/>
      <c r="K45" s="444"/>
    </row>
    <row r="46" spans="2:11" ht="18" customHeight="1">
      <c r="B46" s="587"/>
      <c r="C46" s="450"/>
      <c r="D46" s="450"/>
      <c r="E46" s="450"/>
      <c r="F46" s="587"/>
      <c r="G46" s="450"/>
      <c r="H46" s="450"/>
      <c r="I46" s="450"/>
      <c r="J46" s="450"/>
      <c r="K46" s="444"/>
    </row>
    <row r="47" spans="2:11" ht="18" customHeight="1">
      <c r="B47" s="587"/>
      <c r="C47" s="450"/>
      <c r="D47" s="450"/>
      <c r="E47" s="450"/>
      <c r="F47" s="587"/>
      <c r="G47" s="450"/>
      <c r="H47" s="450"/>
      <c r="I47" s="450"/>
      <c r="J47" s="450"/>
      <c r="K47" s="444"/>
    </row>
    <row r="48" spans="2:11" ht="18" customHeight="1">
      <c r="B48" s="587"/>
      <c r="C48" s="450"/>
      <c r="D48" s="450"/>
      <c r="E48" s="450"/>
      <c r="F48" s="587"/>
      <c r="G48" s="450"/>
      <c r="H48" s="450"/>
      <c r="I48" s="450"/>
      <c r="J48" s="450"/>
      <c r="K48" s="444"/>
    </row>
    <row r="49" spans="2:11" ht="18" customHeight="1">
      <c r="B49" s="587"/>
      <c r="C49" s="450"/>
      <c r="D49" s="450"/>
      <c r="E49" s="450"/>
      <c r="F49" s="587"/>
      <c r="G49" s="450"/>
      <c r="H49" s="450"/>
      <c r="I49" s="450"/>
      <c r="J49" s="450"/>
      <c r="K49" s="444"/>
    </row>
    <row r="50" spans="2:11" ht="18" customHeight="1">
      <c r="B50" s="587"/>
      <c r="C50" s="450"/>
      <c r="D50" s="450"/>
      <c r="E50" s="450"/>
      <c r="F50" s="587"/>
      <c r="G50" s="450"/>
      <c r="H50" s="450"/>
      <c r="I50" s="450"/>
      <c r="J50" s="450"/>
      <c r="K50" s="444"/>
    </row>
    <row r="51" spans="2:11" ht="18" customHeight="1">
      <c r="B51" s="587"/>
      <c r="C51" s="450"/>
      <c r="D51" s="450"/>
      <c r="E51" s="450"/>
      <c r="F51" s="587"/>
      <c r="G51" s="450"/>
      <c r="H51" s="450"/>
      <c r="I51" s="450"/>
      <c r="J51" s="450"/>
      <c r="K51" s="444"/>
    </row>
    <row r="52" spans="2:11" ht="18" customHeight="1">
      <c r="B52" s="587"/>
      <c r="C52" s="450"/>
      <c r="D52" s="450"/>
      <c r="E52" s="450"/>
      <c r="F52" s="587"/>
      <c r="G52" s="450"/>
      <c r="H52" s="450"/>
      <c r="I52" s="450"/>
      <c r="J52" s="450"/>
      <c r="K52" s="444"/>
    </row>
    <row r="53" spans="2:11" ht="18" customHeight="1">
      <c r="B53" s="587"/>
      <c r="C53" s="450"/>
      <c r="D53" s="450"/>
      <c r="E53" s="450"/>
      <c r="F53" s="587"/>
      <c r="G53" s="450"/>
      <c r="H53" s="450"/>
      <c r="I53" s="450"/>
      <c r="J53" s="450"/>
      <c r="K53" s="444"/>
    </row>
    <row r="54" spans="2:11">
      <c r="B54" s="587"/>
      <c r="C54" s="450"/>
      <c r="D54" s="450"/>
      <c r="E54" s="450"/>
      <c r="F54" s="587"/>
      <c r="G54" s="450"/>
      <c r="H54" s="450"/>
      <c r="I54" s="450"/>
      <c r="J54" s="450"/>
      <c r="K54" s="444"/>
    </row>
    <row r="55" spans="2:11">
      <c r="B55" s="587"/>
      <c r="C55" s="450"/>
      <c r="D55" s="450"/>
      <c r="E55" s="450"/>
      <c r="F55" s="587"/>
      <c r="G55" s="450"/>
      <c r="H55" s="450"/>
      <c r="I55" s="450"/>
      <c r="J55" s="450"/>
      <c r="K55" s="444"/>
    </row>
    <row r="56" spans="2:11">
      <c r="H56" s="452"/>
      <c r="K56" s="444"/>
    </row>
    <row r="57" spans="2:11">
      <c r="K57" s="444"/>
    </row>
    <row r="58" spans="2:11">
      <c r="K58" s="444"/>
    </row>
  </sheetData>
  <mergeCells count="6">
    <mergeCell ref="A1:K1"/>
    <mergeCell ref="A4:A5"/>
    <mergeCell ref="B4:E4"/>
    <mergeCell ref="F4:I4"/>
    <mergeCell ref="J4:J5"/>
    <mergeCell ref="K4:K5"/>
  </mergeCells>
  <phoneticPr fontId="2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92" firstPageNumber="143" fitToHeight="0" orientation="landscape" useFirstPageNumber="1" r:id="rId1"/>
  <headerFooter>
    <oddFooter>&amp;C&amp;"굴림,보통"&amp;9-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E9" sqref="E9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127" customFormat="1" ht="50.1" customHeight="1">
      <c r="A5" s="1099" t="s">
        <v>52</v>
      </c>
      <c r="B5" s="1099"/>
      <c r="C5" s="1099"/>
      <c r="D5" s="1099"/>
      <c r="E5" s="1099"/>
      <c r="F5" s="1099"/>
      <c r="G5" s="1099"/>
      <c r="H5" s="1099"/>
      <c r="I5" s="1099"/>
      <c r="J5" s="126"/>
      <c r="K5" s="126"/>
      <c r="L5" s="126"/>
      <c r="M5" s="126"/>
      <c r="N5" s="126"/>
    </row>
  </sheetData>
  <mergeCells count="1">
    <mergeCell ref="A5:I5"/>
  </mergeCells>
  <phoneticPr fontId="55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showGridLines="0" showZeros="0" view="pageBreakPreview" zoomScaleSheetLayoutView="100" workbookViewId="0">
      <pane ySplit="6" topLeftCell="A7" activePane="bottomLeft" state="frozen"/>
      <selection pane="bottomLeft" activeCell="B12" sqref="B12"/>
    </sheetView>
  </sheetViews>
  <sheetFormatPr defaultColWidth="10.28515625" defaultRowHeight="12.75"/>
  <cols>
    <col min="1" max="1" width="20.7109375" style="29" customWidth="1"/>
    <col min="2" max="2" width="16.7109375" style="29" customWidth="1"/>
    <col min="3" max="5" width="12.7109375" style="37" customWidth="1"/>
    <col min="6" max="6" width="14.7109375" style="29" customWidth="1"/>
    <col min="7" max="16384" width="10.28515625" style="29"/>
  </cols>
  <sheetData>
    <row r="1" spans="1:6" s="525" customFormat="1" ht="30" customHeight="1">
      <c r="A1" s="1145" t="s">
        <v>106</v>
      </c>
      <c r="B1" s="1145"/>
      <c r="C1" s="1145"/>
      <c r="D1" s="1145"/>
      <c r="E1" s="1145"/>
      <c r="F1" s="1145"/>
    </row>
    <row r="2" spans="1:6" ht="12" customHeight="1">
      <c r="B2" s="640"/>
      <c r="C2" s="881"/>
      <c r="D2" s="881"/>
      <c r="E2" s="881"/>
      <c r="F2" s="227"/>
    </row>
    <row r="3" spans="1:6" ht="20.100000000000001" customHeight="1">
      <c r="A3" s="29" t="s">
        <v>2233</v>
      </c>
      <c r="C3" s="882"/>
      <c r="D3" s="882"/>
      <c r="E3" s="882"/>
      <c r="F3" s="145" t="s">
        <v>132</v>
      </c>
    </row>
    <row r="4" spans="1:6" s="644" customFormat="1" ht="24" customHeight="1">
      <c r="A4" s="1146" t="s">
        <v>107</v>
      </c>
      <c r="B4" s="1146"/>
      <c r="C4" s="1147" t="s">
        <v>108</v>
      </c>
      <c r="D4" s="1147" t="s">
        <v>109</v>
      </c>
      <c r="E4" s="1147" t="s">
        <v>110</v>
      </c>
      <c r="F4" s="1146" t="s">
        <v>24</v>
      </c>
    </row>
    <row r="5" spans="1:6" s="644" customFormat="1" ht="24" customHeight="1">
      <c r="A5" s="995" t="s">
        <v>111</v>
      </c>
      <c r="B5" s="995" t="s">
        <v>112</v>
      </c>
      <c r="C5" s="1147"/>
      <c r="D5" s="1147"/>
      <c r="E5" s="1147"/>
      <c r="F5" s="1146"/>
    </row>
    <row r="6" spans="1:6" ht="20.25" customHeight="1">
      <c r="A6" s="167" t="s">
        <v>25</v>
      </c>
      <c r="B6" s="641">
        <f>총괄!E6</f>
        <v>447457080</v>
      </c>
      <c r="C6" s="883"/>
      <c r="D6" s="883"/>
      <c r="E6" s="883"/>
      <c r="F6" s="49"/>
    </row>
    <row r="7" spans="1:6" ht="20.25" customHeight="1">
      <c r="A7" s="167" t="s">
        <v>27</v>
      </c>
      <c r="B7" s="641">
        <f>총괄!E10</f>
        <v>230620511</v>
      </c>
      <c r="C7" s="884"/>
      <c r="D7" s="884"/>
      <c r="E7" s="884"/>
      <c r="F7" s="31"/>
    </row>
    <row r="8" spans="1:6" ht="20.25" customHeight="1">
      <c r="A8" s="167" t="s">
        <v>113</v>
      </c>
      <c r="B8" s="641">
        <f>SUM(B6:B7)</f>
        <v>678077591</v>
      </c>
      <c r="C8" s="884"/>
      <c r="D8" s="884"/>
      <c r="E8" s="884"/>
      <c r="F8" s="31"/>
    </row>
    <row r="9" spans="1:6" s="639" customFormat="1" ht="20.25" customHeight="1">
      <c r="A9" s="168" t="s">
        <v>114</v>
      </c>
      <c r="B9" s="583" t="s">
        <v>2</v>
      </c>
      <c r="C9" s="885"/>
      <c r="D9" s="885"/>
      <c r="E9" s="885"/>
      <c r="F9" s="584"/>
    </row>
    <row r="10" spans="1:6" ht="20.25" customHeight="1">
      <c r="A10" s="168" t="s">
        <v>29</v>
      </c>
      <c r="B10" s="642">
        <f>경률!E53</f>
        <v>1.4760000000000001E-2</v>
      </c>
      <c r="C10" s="886"/>
      <c r="D10" s="886">
        <f>TRUNC($B$8*B10,0)</f>
        <v>10008425</v>
      </c>
      <c r="E10" s="886">
        <f t="shared" ref="E10:E31" si="0">SUM(C10:D10)</f>
        <v>10008425</v>
      </c>
      <c r="F10" s="569" t="s">
        <v>2234</v>
      </c>
    </row>
    <row r="11" spans="1:6" ht="20.25" customHeight="1">
      <c r="A11" s="168" t="s">
        <v>30</v>
      </c>
      <c r="B11" s="642">
        <f>경률!E54</f>
        <v>8.9999999999999998E-4</v>
      </c>
      <c r="C11" s="886"/>
      <c r="D11" s="886">
        <f t="shared" ref="D11:D19" si="1">TRUNC($B$8*B11,0)</f>
        <v>610269</v>
      </c>
      <c r="E11" s="886">
        <f t="shared" si="0"/>
        <v>610269</v>
      </c>
      <c r="F11" s="569" t="s">
        <v>2234</v>
      </c>
    </row>
    <row r="12" spans="1:6" ht="20.25" customHeight="1">
      <c r="A12" s="168" t="s">
        <v>31</v>
      </c>
      <c r="B12" s="642">
        <f>경률!E55</f>
        <v>4.3099999999999996E-3</v>
      </c>
      <c r="C12" s="886"/>
      <c r="D12" s="886">
        <f t="shared" si="1"/>
        <v>2922514</v>
      </c>
      <c r="E12" s="886">
        <f t="shared" si="0"/>
        <v>2922514</v>
      </c>
      <c r="F12" s="569" t="s">
        <v>2234</v>
      </c>
    </row>
    <row r="13" spans="1:6" ht="20.25" customHeight="1">
      <c r="A13" s="168" t="s">
        <v>32</v>
      </c>
      <c r="B13" s="642">
        <f>경률!E56</f>
        <v>2.4649999999999998E-2</v>
      </c>
      <c r="C13" s="886"/>
      <c r="D13" s="886">
        <f t="shared" si="1"/>
        <v>16714612</v>
      </c>
      <c r="E13" s="886">
        <f t="shared" si="0"/>
        <v>16714612</v>
      </c>
      <c r="F13" s="569" t="s">
        <v>2234</v>
      </c>
    </row>
    <row r="14" spans="1:6" ht="20.25" customHeight="1">
      <c r="A14" s="168" t="s">
        <v>33</v>
      </c>
      <c r="B14" s="642">
        <f>경률!E57</f>
        <v>1.4499999999999999E-3</v>
      </c>
      <c r="C14" s="886"/>
      <c r="D14" s="886">
        <f t="shared" si="1"/>
        <v>983212</v>
      </c>
      <c r="E14" s="886">
        <f t="shared" si="0"/>
        <v>983212</v>
      </c>
      <c r="F14" s="569" t="s">
        <v>2234</v>
      </c>
    </row>
    <row r="15" spans="1:6" ht="20.25" customHeight="1">
      <c r="A15" s="168" t="s">
        <v>34</v>
      </c>
      <c r="B15" s="642">
        <f>경률!E58</f>
        <v>0</v>
      </c>
      <c r="C15" s="886"/>
      <c r="D15" s="886">
        <f t="shared" si="1"/>
        <v>0</v>
      </c>
      <c r="E15" s="886">
        <f t="shared" si="0"/>
        <v>0</v>
      </c>
      <c r="F15" s="569"/>
    </row>
    <row r="16" spans="1:6" ht="20.25" customHeight="1">
      <c r="A16" s="168" t="s">
        <v>35</v>
      </c>
      <c r="B16" s="642">
        <f>경률!E59</f>
        <v>0</v>
      </c>
      <c r="C16" s="886"/>
      <c r="D16" s="886">
        <f t="shared" si="1"/>
        <v>0</v>
      </c>
      <c r="E16" s="886">
        <f t="shared" si="0"/>
        <v>0</v>
      </c>
      <c r="F16" s="569"/>
    </row>
    <row r="17" spans="1:6" ht="20.25" customHeight="1">
      <c r="A17" s="168" t="s">
        <v>36</v>
      </c>
      <c r="B17" s="642">
        <f>경률!E60</f>
        <v>0</v>
      </c>
      <c r="C17" s="886"/>
      <c r="D17" s="886">
        <f t="shared" si="1"/>
        <v>0</v>
      </c>
      <c r="E17" s="886">
        <f t="shared" si="0"/>
        <v>0</v>
      </c>
      <c r="F17" s="569"/>
    </row>
    <row r="18" spans="1:6" ht="20.25" customHeight="1">
      <c r="A18" s="168" t="s">
        <v>1658</v>
      </c>
      <c r="B18" s="642">
        <f>경률!E61</f>
        <v>5.94E-3</v>
      </c>
      <c r="C18" s="886"/>
      <c r="D18" s="886">
        <f t="shared" si="1"/>
        <v>4027780</v>
      </c>
      <c r="E18" s="886">
        <f t="shared" si="0"/>
        <v>4027780</v>
      </c>
      <c r="F18" s="569" t="s">
        <v>2234</v>
      </c>
    </row>
    <row r="19" spans="1:6" ht="20.25" customHeight="1">
      <c r="A19" s="168" t="s">
        <v>38</v>
      </c>
      <c r="B19" s="642">
        <f>경률!E62</f>
        <v>5.4420000000000003E-2</v>
      </c>
      <c r="C19" s="886"/>
      <c r="D19" s="886">
        <f t="shared" si="1"/>
        <v>36900982</v>
      </c>
      <c r="E19" s="886">
        <f t="shared" si="0"/>
        <v>36900982</v>
      </c>
      <c r="F19" s="569" t="s">
        <v>2234</v>
      </c>
    </row>
    <row r="20" spans="1:6" ht="20.25" customHeight="1">
      <c r="A20" s="168" t="s">
        <v>39</v>
      </c>
      <c r="B20" s="642">
        <f>경률!E63</f>
        <v>1.6250000000000001E-2</v>
      </c>
      <c r="C20" s="886"/>
      <c r="D20" s="886">
        <f>TRUNC($B$8*B20,0)</f>
        <v>11018760</v>
      </c>
      <c r="E20" s="886">
        <f t="shared" si="0"/>
        <v>11018760</v>
      </c>
      <c r="F20" s="569" t="s">
        <v>2234</v>
      </c>
    </row>
    <row r="21" spans="1:6" ht="20.25" customHeight="1">
      <c r="A21" s="168" t="s">
        <v>40</v>
      </c>
      <c r="B21" s="642">
        <f>경률!E64</f>
        <v>8.548E-2</v>
      </c>
      <c r="C21" s="886"/>
      <c r="D21" s="886">
        <f>TRUNC($B$7*B21,0)</f>
        <v>19713441</v>
      </c>
      <c r="E21" s="886">
        <f t="shared" si="0"/>
        <v>19713441</v>
      </c>
      <c r="F21" s="569" t="s">
        <v>314</v>
      </c>
    </row>
    <row r="22" spans="1:6" ht="20.25" customHeight="1">
      <c r="A22" s="168" t="s">
        <v>41</v>
      </c>
      <c r="B22" s="642">
        <f>경률!E65</f>
        <v>0</v>
      </c>
      <c r="C22" s="886"/>
      <c r="D22" s="886">
        <f>TRUNC($B$8*B22,0)</f>
        <v>0</v>
      </c>
      <c r="E22" s="886">
        <f t="shared" si="0"/>
        <v>0</v>
      </c>
      <c r="F22" s="569"/>
    </row>
    <row r="23" spans="1:6" ht="20.25" customHeight="1">
      <c r="A23" s="169" t="s">
        <v>98</v>
      </c>
      <c r="B23" s="642">
        <f>경률!E66</f>
        <v>0.18601000000000001</v>
      </c>
      <c r="C23" s="887"/>
      <c r="D23" s="886">
        <f>TRUNC(($B$8*B23)*0.2,0)</f>
        <v>25225842</v>
      </c>
      <c r="E23" s="887">
        <f t="shared" si="0"/>
        <v>25225842</v>
      </c>
      <c r="F23" s="569" t="s">
        <v>2234</v>
      </c>
    </row>
    <row r="24" spans="1:6" ht="20.25" customHeight="1">
      <c r="A24" s="168" t="s">
        <v>43</v>
      </c>
      <c r="B24" s="642">
        <f>경률!E67</f>
        <v>0</v>
      </c>
      <c r="C24" s="886"/>
      <c r="D24" s="886">
        <f t="shared" ref="D24:D31" si="2">TRUNC($B$8*B24,0)</f>
        <v>0</v>
      </c>
      <c r="E24" s="886">
        <f t="shared" si="0"/>
        <v>0</v>
      </c>
      <c r="F24" s="569"/>
    </row>
    <row r="25" spans="1:6" ht="20.25" customHeight="1">
      <c r="A25" s="168" t="s">
        <v>44</v>
      </c>
      <c r="B25" s="642">
        <f>경률!E68</f>
        <v>5.0299999999999997E-3</v>
      </c>
      <c r="C25" s="886"/>
      <c r="D25" s="886">
        <f t="shared" si="2"/>
        <v>3410730</v>
      </c>
      <c r="E25" s="886">
        <f t="shared" si="0"/>
        <v>3410730</v>
      </c>
      <c r="F25" s="569" t="s">
        <v>2234</v>
      </c>
    </row>
    <row r="26" spans="1:6" ht="20.25" customHeight="1">
      <c r="A26" s="168" t="s">
        <v>45</v>
      </c>
      <c r="B26" s="642">
        <f>경률!E69</f>
        <v>4.0000000000000002E-4</v>
      </c>
      <c r="C26" s="886"/>
      <c r="D26" s="886">
        <f t="shared" si="2"/>
        <v>271231</v>
      </c>
      <c r="E26" s="886">
        <f t="shared" si="0"/>
        <v>271231</v>
      </c>
      <c r="F26" s="569" t="s">
        <v>2234</v>
      </c>
    </row>
    <row r="27" spans="1:6" ht="20.25" customHeight="1">
      <c r="A27" s="168" t="s">
        <v>46</v>
      </c>
      <c r="B27" s="642">
        <f>경률!E70</f>
        <v>5.0000000000000002E-5</v>
      </c>
      <c r="C27" s="886"/>
      <c r="D27" s="886">
        <f t="shared" si="2"/>
        <v>33903</v>
      </c>
      <c r="E27" s="886">
        <f t="shared" si="0"/>
        <v>33903</v>
      </c>
      <c r="F27" s="569" t="s">
        <v>2234</v>
      </c>
    </row>
    <row r="28" spans="1:6" ht="20.25" customHeight="1">
      <c r="A28" s="168" t="s">
        <v>1659</v>
      </c>
      <c r="B28" s="642"/>
      <c r="C28" s="886"/>
      <c r="D28" s="886">
        <f t="shared" si="2"/>
        <v>0</v>
      </c>
      <c r="E28" s="886">
        <f t="shared" si="0"/>
        <v>0</v>
      </c>
      <c r="F28" s="577"/>
    </row>
    <row r="29" spans="1:6" ht="20.25" customHeight="1">
      <c r="A29" s="168" t="s">
        <v>48</v>
      </c>
      <c r="B29" s="642">
        <f>경률!E72</f>
        <v>0</v>
      </c>
      <c r="C29" s="886"/>
      <c r="D29" s="886">
        <f t="shared" si="2"/>
        <v>0</v>
      </c>
      <c r="E29" s="886">
        <f t="shared" si="0"/>
        <v>0</v>
      </c>
      <c r="F29" s="569"/>
    </row>
    <row r="30" spans="1:6" ht="20.25" customHeight="1">
      <c r="A30" s="168" t="s">
        <v>49</v>
      </c>
      <c r="B30" s="642">
        <f>경률!E73</f>
        <v>1.3429999999999999E-2</v>
      </c>
      <c r="C30" s="886"/>
      <c r="D30" s="886">
        <f t="shared" si="2"/>
        <v>9106582</v>
      </c>
      <c r="E30" s="886">
        <f t="shared" si="0"/>
        <v>9106582</v>
      </c>
      <c r="F30" s="569" t="s">
        <v>2234</v>
      </c>
    </row>
    <row r="31" spans="1:6" ht="20.25" customHeight="1">
      <c r="A31" s="204" t="s">
        <v>50</v>
      </c>
      <c r="B31" s="642">
        <f>경률!E74</f>
        <v>1.0399999999999999E-3</v>
      </c>
      <c r="C31" s="888"/>
      <c r="D31" s="886">
        <f t="shared" si="2"/>
        <v>705200</v>
      </c>
      <c r="E31" s="888">
        <f t="shared" si="0"/>
        <v>705200</v>
      </c>
      <c r="F31" s="574" t="s">
        <v>2234</v>
      </c>
    </row>
    <row r="32" spans="1:6" s="526" customFormat="1" ht="20.25" customHeight="1">
      <c r="A32" s="995" t="s">
        <v>115</v>
      </c>
      <c r="B32" s="643">
        <f>SUM(B10:B31)</f>
        <v>0.41411999999999999</v>
      </c>
      <c r="C32" s="889">
        <f>SUM(C10:C31)</f>
        <v>0</v>
      </c>
      <c r="D32" s="889">
        <f>SUM(D10:D31)</f>
        <v>141653483</v>
      </c>
      <c r="E32" s="889">
        <f>SUM(E10:E31)</f>
        <v>141653483</v>
      </c>
      <c r="F32" s="578"/>
    </row>
    <row r="33" spans="1:6" s="32" customFormat="1" ht="19.5" customHeight="1">
      <c r="A33" s="226" t="str">
        <f>"주 1) 직접재료비 : "&amp;재료집계!$A$3&amp;재료집계!$A$1&amp;" 참조"</f>
        <v>주 1) 직접재료비 : &lt;표 1&gt; 재료비 집계표 참조</v>
      </c>
      <c r="B33" s="226"/>
      <c r="C33" s="890"/>
      <c r="D33" s="890"/>
      <c r="E33" s="890"/>
      <c r="F33" s="226"/>
    </row>
    <row r="34" spans="1:6" s="32" customFormat="1" ht="19.5" customHeight="1">
      <c r="A34" s="226" t="str">
        <f>"    2) 직접노무비 : "&amp;노무집계!$A$3&amp;노무집계!$A$1&amp;" 참조"</f>
        <v xml:space="preserve">    2) 직접노무비 : &lt;표 5&gt; 노무비 집계표 참조</v>
      </c>
      <c r="B34" s="226"/>
      <c r="C34" s="890"/>
      <c r="D34" s="890"/>
      <c r="E34" s="890"/>
      <c r="F34" s="226"/>
    </row>
    <row r="35" spans="1:6" ht="21" customHeight="1">
      <c r="A35" s="226" t="s">
        <v>759</v>
      </c>
    </row>
    <row r="36" spans="1:6" s="32" customFormat="1" ht="18.75" customHeight="1">
      <c r="A36" s="226" t="str">
        <f>"    4) 배부율 : "&amp;경률!A40&amp;경률!A1&amp;" 참조"</f>
        <v xml:space="preserve">    4) 배부율 : &lt;표 13&gt; 경비배부율 산출표 참조</v>
      </c>
      <c r="B36" s="226"/>
      <c r="C36" s="890"/>
      <c r="D36" s="890"/>
      <c r="E36" s="890"/>
    </row>
  </sheetData>
  <mergeCells count="6">
    <mergeCell ref="A1:F1"/>
    <mergeCell ref="A4:B4"/>
    <mergeCell ref="C4:C5"/>
    <mergeCell ref="D4:D5"/>
    <mergeCell ref="E4:E5"/>
    <mergeCell ref="F4:F5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45" orientation="portrait" useFirstPageNumber="1" r:id="rId1"/>
  <headerFooter alignWithMargins="0">
    <oddFooter>&amp;C&amp;"굴림,보통"&amp;9- &amp;P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showGridLines="0" showZeros="0" view="pageBreakPreview" zoomScaleSheetLayoutView="100" workbookViewId="0">
      <pane ySplit="6" topLeftCell="A19" activePane="bottomLeft" state="frozen"/>
      <selection activeCell="D27" sqref="D27"/>
      <selection pane="bottomLeft" activeCell="B20" sqref="B20"/>
    </sheetView>
  </sheetViews>
  <sheetFormatPr defaultColWidth="10.28515625" defaultRowHeight="12.75"/>
  <cols>
    <col min="1" max="1" width="20.7109375" style="29" customWidth="1"/>
    <col min="2" max="2" width="15.7109375" style="29" customWidth="1"/>
    <col min="3" max="4" width="14.7109375" style="561" customWidth="1"/>
    <col min="5" max="5" width="14.7109375" style="538" customWidth="1"/>
    <col min="6" max="6" width="10.7109375" style="29" customWidth="1"/>
    <col min="7" max="7" width="0" style="29" hidden="1" customWidth="1"/>
    <col min="8" max="16384" width="10.28515625" style="29"/>
  </cols>
  <sheetData>
    <row r="1" spans="1:7" s="525" customFormat="1" ht="30" customHeight="1">
      <c r="A1" s="1145" t="s">
        <v>116</v>
      </c>
      <c r="B1" s="1145"/>
      <c r="C1" s="1145"/>
      <c r="D1" s="1145"/>
      <c r="E1" s="1145"/>
      <c r="F1" s="1145"/>
    </row>
    <row r="2" spans="1:7" ht="12" customHeight="1">
      <c r="B2" s="33"/>
      <c r="C2" s="537"/>
      <c r="D2" s="537"/>
    </row>
    <row r="3" spans="1:7" ht="20.100000000000001" customHeight="1">
      <c r="A3" s="227" t="s">
        <v>791</v>
      </c>
      <c r="B3" s="227"/>
      <c r="C3" s="537"/>
      <c r="D3" s="537"/>
      <c r="F3" s="162" t="s">
        <v>158</v>
      </c>
    </row>
    <row r="4" spans="1:7" s="526" customFormat="1" ht="27" customHeight="1">
      <c r="A4" s="1146" t="s">
        <v>111</v>
      </c>
      <c r="B4" s="1146" t="s">
        <v>119</v>
      </c>
      <c r="C4" s="1148" t="s">
        <v>117</v>
      </c>
      <c r="D4" s="1148"/>
      <c r="E4" s="1148"/>
      <c r="F4" s="1146" t="s">
        <v>118</v>
      </c>
    </row>
    <row r="5" spans="1:7" s="526" customFormat="1" ht="27" customHeight="1">
      <c r="A5" s="1149"/>
      <c r="B5" s="1149"/>
      <c r="C5" s="539" t="s">
        <v>120</v>
      </c>
      <c r="D5" s="539" t="s">
        <v>121</v>
      </c>
      <c r="E5" s="539" t="s">
        <v>122</v>
      </c>
      <c r="F5" s="1146"/>
    </row>
    <row r="6" spans="1:7" s="526" customFormat="1" ht="18" customHeight="1">
      <c r="A6" s="34" t="s">
        <v>3</v>
      </c>
      <c r="B6" s="35">
        <f>'기업(제)'!F6</f>
        <v>34933529</v>
      </c>
      <c r="C6" s="540"/>
      <c r="D6" s="540"/>
      <c r="E6" s="541"/>
      <c r="F6" s="200"/>
    </row>
    <row r="7" spans="1:7" ht="18" customHeight="1">
      <c r="A7" s="124" t="s">
        <v>25</v>
      </c>
      <c r="B7" s="36">
        <f>B6-B8</f>
        <v>34248558</v>
      </c>
      <c r="C7" s="542">
        <f>ROUND(B7/B7,4)</f>
        <v>1</v>
      </c>
      <c r="D7" s="540"/>
      <c r="E7" s="541"/>
      <c r="F7" s="201"/>
    </row>
    <row r="8" spans="1:7" ht="18" customHeight="1">
      <c r="A8" s="124" t="s">
        <v>26</v>
      </c>
      <c r="B8" s="893">
        <f>TRUNC((B6/(1+G8))*G8)</f>
        <v>684971</v>
      </c>
      <c r="C8" s="542"/>
      <c r="D8" s="540"/>
      <c r="E8" s="541"/>
      <c r="F8" s="30"/>
      <c r="G8" s="527">
        <f>간재!$G$6</f>
        <v>0.02</v>
      </c>
    </row>
    <row r="9" spans="1:7" s="526" customFormat="1" ht="18" customHeight="1">
      <c r="A9" s="38" t="s">
        <v>4</v>
      </c>
      <c r="B9" s="894">
        <f>'기업(제)'!F7</f>
        <v>6854872</v>
      </c>
      <c r="C9" s="543"/>
      <c r="D9" s="544"/>
      <c r="E9" s="545"/>
      <c r="F9" s="202"/>
    </row>
    <row r="10" spans="1:7" ht="18" customHeight="1">
      <c r="A10" s="124" t="s">
        <v>27</v>
      </c>
      <c r="B10" s="36">
        <f>B9-B11</f>
        <v>5380591</v>
      </c>
      <c r="C10" s="540"/>
      <c r="D10" s="542">
        <f>ROUND(B10/B10,4)</f>
        <v>1</v>
      </c>
      <c r="E10" s="541"/>
      <c r="F10" s="30"/>
    </row>
    <row r="11" spans="1:7" ht="18" customHeight="1">
      <c r="A11" s="43" t="s">
        <v>28</v>
      </c>
      <c r="B11" s="893">
        <f>TRUNC((B9/(1+G11))*G11)</f>
        <v>1474281</v>
      </c>
      <c r="C11" s="546"/>
      <c r="D11" s="547"/>
      <c r="E11" s="548"/>
      <c r="F11" s="203"/>
      <c r="G11" s="527">
        <f>간노!$G$6</f>
        <v>0.27400000000000002</v>
      </c>
    </row>
    <row r="12" spans="1:7" s="526" customFormat="1" ht="18" customHeight="1">
      <c r="A12" s="34" t="s">
        <v>5</v>
      </c>
      <c r="B12" s="894">
        <f>SUM(B13:B14)</f>
        <v>39629149</v>
      </c>
      <c r="C12" s="540"/>
      <c r="D12" s="540"/>
      <c r="E12" s="542">
        <f>ROUND(B12/B12,4)</f>
        <v>1</v>
      </c>
      <c r="F12" s="200"/>
    </row>
    <row r="13" spans="1:7" ht="18" customHeight="1">
      <c r="A13" s="124" t="s">
        <v>123</v>
      </c>
      <c r="B13" s="36">
        <f>B7</f>
        <v>34248558</v>
      </c>
      <c r="C13" s="540"/>
      <c r="D13" s="542"/>
      <c r="E13" s="541"/>
      <c r="F13" s="30"/>
    </row>
    <row r="14" spans="1:7" ht="18" customHeight="1">
      <c r="A14" s="43" t="s">
        <v>133</v>
      </c>
      <c r="B14" s="39">
        <f>B10</f>
        <v>5380591</v>
      </c>
      <c r="C14" s="540"/>
      <c r="D14" s="542"/>
      <c r="E14" s="541"/>
      <c r="F14" s="203"/>
    </row>
    <row r="15" spans="1:7" s="526" customFormat="1" ht="18" customHeight="1">
      <c r="A15" s="34" t="s">
        <v>6</v>
      </c>
      <c r="B15" s="40">
        <f>SUM(B16:B37)</f>
        <v>17139832</v>
      </c>
      <c r="C15" s="549"/>
      <c r="D15" s="550"/>
      <c r="E15" s="551"/>
      <c r="F15" s="200"/>
    </row>
    <row r="16" spans="1:7" ht="18" customHeight="1">
      <c r="A16" s="125" t="s">
        <v>29</v>
      </c>
      <c r="B16" s="41">
        <f>'기업(제)'!F10</f>
        <v>520831</v>
      </c>
      <c r="C16" s="552">
        <f t="shared" ref="C16:C37" si="0">ROUND(B16/$B$7,5)</f>
        <v>1.521E-2</v>
      </c>
      <c r="D16" s="553">
        <f t="shared" ref="D16:D37" si="1">ROUND(B16/$B$10,5)</f>
        <v>9.6799999999999997E-2</v>
      </c>
      <c r="E16" s="554">
        <f>ROUND(B16/$B$12,5)</f>
        <v>1.3140000000000001E-2</v>
      </c>
      <c r="F16" s="30"/>
    </row>
    <row r="17" spans="1:6" ht="18" customHeight="1">
      <c r="A17" s="125" t="s">
        <v>30</v>
      </c>
      <c r="B17" s="41">
        <f>'기업(제)'!F11</f>
        <v>98450</v>
      </c>
      <c r="C17" s="552">
        <f t="shared" si="0"/>
        <v>2.8700000000000002E-3</v>
      </c>
      <c r="D17" s="553">
        <f t="shared" si="1"/>
        <v>1.83E-2</v>
      </c>
      <c r="E17" s="554">
        <f t="shared" ref="E17:E26" si="2">ROUND(B17/$B$12,5)</f>
        <v>2.48E-3</v>
      </c>
      <c r="F17" s="30"/>
    </row>
    <row r="18" spans="1:6" ht="18" customHeight="1">
      <c r="A18" s="125" t="s">
        <v>31</v>
      </c>
      <c r="B18" s="41">
        <f>'기업(제)'!F18</f>
        <v>576346</v>
      </c>
      <c r="C18" s="552">
        <f t="shared" si="0"/>
        <v>1.6830000000000001E-2</v>
      </c>
      <c r="D18" s="553">
        <f t="shared" si="1"/>
        <v>0.10712000000000001</v>
      </c>
      <c r="E18" s="554">
        <f t="shared" si="2"/>
        <v>1.4540000000000001E-2</v>
      </c>
      <c r="F18" s="30"/>
    </row>
    <row r="19" spans="1:6" ht="18" customHeight="1">
      <c r="A19" s="125" t="s">
        <v>32</v>
      </c>
      <c r="B19" s="41">
        <f>'기업(제)'!F12</f>
        <v>1134984</v>
      </c>
      <c r="C19" s="552">
        <f t="shared" si="0"/>
        <v>3.3140000000000003E-2</v>
      </c>
      <c r="D19" s="553">
        <f t="shared" si="1"/>
        <v>0.21093999999999999</v>
      </c>
      <c r="E19" s="554">
        <f t="shared" si="2"/>
        <v>2.8639999999999999E-2</v>
      </c>
      <c r="F19" s="30"/>
    </row>
    <row r="20" spans="1:6" ht="18" customHeight="1">
      <c r="A20" s="125" t="s">
        <v>33</v>
      </c>
      <c r="B20" s="41">
        <f>'기업(제)'!F16</f>
        <v>198791</v>
      </c>
      <c r="C20" s="552">
        <f t="shared" si="0"/>
        <v>5.7999999999999996E-3</v>
      </c>
      <c r="D20" s="553">
        <f>ROUND(B20/$B$10,5)</f>
        <v>3.6949999999999997E-2</v>
      </c>
      <c r="E20" s="554">
        <f t="shared" si="2"/>
        <v>5.0200000000000002E-3</v>
      </c>
      <c r="F20" s="30"/>
    </row>
    <row r="21" spans="1:6" ht="18" customHeight="1">
      <c r="A21" s="125" t="s">
        <v>34</v>
      </c>
      <c r="B21" s="41"/>
      <c r="C21" s="552">
        <f t="shared" si="0"/>
        <v>0</v>
      </c>
      <c r="D21" s="555">
        <f t="shared" si="1"/>
        <v>0</v>
      </c>
      <c r="E21" s="554">
        <f t="shared" si="2"/>
        <v>0</v>
      </c>
      <c r="F21" s="30"/>
    </row>
    <row r="22" spans="1:6" ht="18" customHeight="1">
      <c r="A22" s="125" t="s">
        <v>35</v>
      </c>
      <c r="B22" s="41"/>
      <c r="C22" s="552">
        <f t="shared" si="0"/>
        <v>0</v>
      </c>
      <c r="D22" s="555">
        <f t="shared" si="1"/>
        <v>0</v>
      </c>
      <c r="E22" s="554">
        <f t="shared" si="2"/>
        <v>0</v>
      </c>
      <c r="F22" s="30"/>
    </row>
    <row r="23" spans="1:6" ht="18" customHeight="1">
      <c r="A23" s="125" t="s">
        <v>36</v>
      </c>
      <c r="B23" s="41">
        <f>'기업(제)'!F19</f>
        <v>402721</v>
      </c>
      <c r="C23" s="552">
        <f t="shared" si="0"/>
        <v>1.176E-2</v>
      </c>
      <c r="D23" s="553">
        <f t="shared" si="1"/>
        <v>7.485E-2</v>
      </c>
      <c r="E23" s="554">
        <f t="shared" si="2"/>
        <v>1.0160000000000001E-2</v>
      </c>
      <c r="F23" s="30"/>
    </row>
    <row r="24" spans="1:6" ht="18" customHeight="1">
      <c r="A24" s="125" t="s">
        <v>37</v>
      </c>
      <c r="B24" s="41"/>
      <c r="C24" s="556">
        <f t="shared" si="0"/>
        <v>0</v>
      </c>
      <c r="D24" s="556">
        <f t="shared" si="1"/>
        <v>0</v>
      </c>
      <c r="E24" s="554">
        <f t="shared" si="2"/>
        <v>0</v>
      </c>
      <c r="F24" s="30"/>
    </row>
    <row r="25" spans="1:6" ht="18" customHeight="1">
      <c r="A25" s="125" t="s">
        <v>38</v>
      </c>
      <c r="B25" s="41">
        <f>'기업(제)'!F14</f>
        <v>359093</v>
      </c>
      <c r="C25" s="556">
        <f t="shared" si="0"/>
        <v>1.048E-2</v>
      </c>
      <c r="D25" s="556">
        <f t="shared" si="1"/>
        <v>6.6739999999999994E-2</v>
      </c>
      <c r="E25" s="554">
        <f t="shared" si="2"/>
        <v>9.0600000000000003E-3</v>
      </c>
      <c r="F25" s="30"/>
    </row>
    <row r="26" spans="1:6" ht="18" customHeight="1">
      <c r="A26" s="125" t="s">
        <v>39</v>
      </c>
      <c r="B26" s="41">
        <f>'기업(제)'!F15</f>
        <v>242617</v>
      </c>
      <c r="C26" s="556">
        <f>D26</f>
        <v>4.5089999999999998E-2</v>
      </c>
      <c r="D26" s="556">
        <f t="shared" si="1"/>
        <v>4.5089999999999998E-2</v>
      </c>
      <c r="E26" s="554">
        <f t="shared" si="2"/>
        <v>6.1199999999999996E-3</v>
      </c>
      <c r="F26" s="524"/>
    </row>
    <row r="27" spans="1:6" ht="18" customHeight="1">
      <c r="A27" s="125" t="s">
        <v>40</v>
      </c>
      <c r="B27" s="41">
        <f>'기업(제)'!F9</f>
        <v>808285</v>
      </c>
      <c r="C27" s="556">
        <f>D27</f>
        <v>0.15021999999999999</v>
      </c>
      <c r="D27" s="556">
        <f t="shared" si="1"/>
        <v>0.15021999999999999</v>
      </c>
      <c r="E27" s="554">
        <f>D27</f>
        <v>0.15021999999999999</v>
      </c>
      <c r="F27" s="524" t="s">
        <v>313</v>
      </c>
    </row>
    <row r="28" spans="1:6" ht="18" customHeight="1">
      <c r="A28" s="125" t="s">
        <v>41</v>
      </c>
      <c r="B28" s="41"/>
      <c r="C28" s="556">
        <f t="shared" si="0"/>
        <v>0</v>
      </c>
      <c r="D28" s="556">
        <f t="shared" si="1"/>
        <v>0</v>
      </c>
      <c r="E28" s="554">
        <f t="shared" ref="E28:E37" si="3">ROUND(B28/$B$12,5)</f>
        <v>0</v>
      </c>
      <c r="F28" s="30"/>
    </row>
    <row r="29" spans="1:6" ht="18" customHeight="1">
      <c r="A29" s="125" t="s">
        <v>42</v>
      </c>
      <c r="B29" s="41">
        <f>'기업(제)'!F17</f>
        <v>7442138</v>
      </c>
      <c r="C29" s="552">
        <f t="shared" si="0"/>
        <v>0.21729999999999999</v>
      </c>
      <c r="D29" s="555">
        <f t="shared" si="1"/>
        <v>1.3831500000000001</v>
      </c>
      <c r="E29" s="554">
        <f t="shared" si="3"/>
        <v>0.18779000000000001</v>
      </c>
      <c r="F29" s="30"/>
    </row>
    <row r="30" spans="1:6" ht="18" customHeight="1">
      <c r="A30" s="125" t="s">
        <v>43</v>
      </c>
      <c r="B30" s="41"/>
      <c r="C30" s="552">
        <f t="shared" si="0"/>
        <v>0</v>
      </c>
      <c r="D30" s="555">
        <f t="shared" si="1"/>
        <v>0</v>
      </c>
      <c r="E30" s="554">
        <f t="shared" si="3"/>
        <v>0</v>
      </c>
      <c r="F30" s="30"/>
    </row>
    <row r="31" spans="1:6" ht="18" customHeight="1">
      <c r="A31" s="125" t="s">
        <v>44</v>
      </c>
      <c r="B31" s="41"/>
      <c r="C31" s="552">
        <f t="shared" si="0"/>
        <v>0</v>
      </c>
      <c r="D31" s="555">
        <f t="shared" si="1"/>
        <v>0</v>
      </c>
      <c r="E31" s="554">
        <f t="shared" si="3"/>
        <v>0</v>
      </c>
      <c r="F31" s="30"/>
    </row>
    <row r="32" spans="1:6" ht="18" customHeight="1">
      <c r="A32" s="125" t="s">
        <v>45</v>
      </c>
      <c r="B32" s="41"/>
      <c r="C32" s="552">
        <f t="shared" si="0"/>
        <v>0</v>
      </c>
      <c r="D32" s="555">
        <f t="shared" si="1"/>
        <v>0</v>
      </c>
      <c r="E32" s="554">
        <f t="shared" si="3"/>
        <v>0</v>
      </c>
      <c r="F32" s="30"/>
    </row>
    <row r="33" spans="1:7" ht="18" customHeight="1">
      <c r="A33" s="125" t="s">
        <v>46</v>
      </c>
      <c r="B33" s="41">
        <f>'기업(제)'!F13</f>
        <v>156892</v>
      </c>
      <c r="C33" s="552">
        <f t="shared" si="0"/>
        <v>4.5799999999999999E-3</v>
      </c>
      <c r="D33" s="555">
        <f t="shared" si="1"/>
        <v>2.9159999999999998E-2</v>
      </c>
      <c r="E33" s="554">
        <f t="shared" si="3"/>
        <v>3.96E-3</v>
      </c>
      <c r="F33" s="30"/>
    </row>
    <row r="34" spans="1:7" ht="18" customHeight="1">
      <c r="A34" s="125" t="s">
        <v>47</v>
      </c>
      <c r="B34" s="41"/>
      <c r="C34" s="552">
        <f t="shared" si="0"/>
        <v>0</v>
      </c>
      <c r="D34" s="555">
        <f t="shared" si="1"/>
        <v>0</v>
      </c>
      <c r="E34" s="554">
        <f t="shared" si="3"/>
        <v>0</v>
      </c>
      <c r="F34" s="30"/>
    </row>
    <row r="35" spans="1:7" ht="18" customHeight="1">
      <c r="A35" s="125" t="s">
        <v>48</v>
      </c>
      <c r="B35" s="41"/>
      <c r="C35" s="552">
        <f t="shared" si="0"/>
        <v>0</v>
      </c>
      <c r="D35" s="555">
        <f t="shared" si="1"/>
        <v>0</v>
      </c>
      <c r="E35" s="554">
        <f t="shared" si="3"/>
        <v>0</v>
      </c>
      <c r="F35" s="30"/>
    </row>
    <row r="36" spans="1:7" ht="18" customHeight="1">
      <c r="A36" s="125" t="s">
        <v>49</v>
      </c>
      <c r="B36" s="41"/>
      <c r="C36" s="552">
        <f t="shared" si="0"/>
        <v>0</v>
      </c>
      <c r="D36" s="555">
        <f t="shared" si="1"/>
        <v>0</v>
      </c>
      <c r="E36" s="554">
        <f t="shared" si="3"/>
        <v>0</v>
      </c>
      <c r="F36" s="30"/>
    </row>
    <row r="37" spans="1:7" ht="18" customHeight="1">
      <c r="A37" s="125" t="s">
        <v>50</v>
      </c>
      <c r="B37" s="41">
        <f>'기업(제)'!F20</f>
        <v>5198684</v>
      </c>
      <c r="C37" s="552">
        <f t="shared" si="0"/>
        <v>0.15179000000000001</v>
      </c>
      <c r="D37" s="588">
        <f t="shared" si="1"/>
        <v>0.96618999999999999</v>
      </c>
      <c r="E37" s="557">
        <f t="shared" si="3"/>
        <v>0.13117999999999999</v>
      </c>
      <c r="F37" s="203"/>
    </row>
    <row r="38" spans="1:7" s="526" customFormat="1" ht="24.95" customHeight="1">
      <c r="A38" s="392" t="s">
        <v>124</v>
      </c>
      <c r="B38" s="42"/>
      <c r="C38" s="558">
        <f>SUM(C15:C37)</f>
        <v>0.66506999999999994</v>
      </c>
      <c r="D38" s="558">
        <f>SUM(D15:D37)</f>
        <v>3.1855100000000003</v>
      </c>
      <c r="E38" s="589">
        <f>SUM(E15:E37)</f>
        <v>0.56230999999999998</v>
      </c>
      <c r="F38" s="590"/>
    </row>
    <row r="39" spans="1:7" s="32" customFormat="1" ht="19.5" customHeight="1">
      <c r="A39" s="226" t="s">
        <v>311</v>
      </c>
      <c r="B39" s="226"/>
      <c r="C39" s="559"/>
      <c r="D39" s="559"/>
      <c r="E39" s="560"/>
      <c r="F39" s="29"/>
    </row>
    <row r="40" spans="1:7" ht="20.100000000000001" customHeight="1">
      <c r="A40" s="227" t="s">
        <v>792</v>
      </c>
      <c r="B40" s="227"/>
      <c r="C40" s="537"/>
      <c r="D40" s="537"/>
      <c r="F40" s="162" t="s">
        <v>132</v>
      </c>
    </row>
    <row r="41" spans="1:7" s="526" customFormat="1" ht="27" customHeight="1">
      <c r="A41" s="1146" t="s">
        <v>111</v>
      </c>
      <c r="B41" s="1146" t="s">
        <v>119</v>
      </c>
      <c r="C41" s="1148" t="s">
        <v>117</v>
      </c>
      <c r="D41" s="1148"/>
      <c r="E41" s="1148"/>
      <c r="F41" s="1146" t="s">
        <v>118</v>
      </c>
    </row>
    <row r="42" spans="1:7" s="526" customFormat="1" ht="27" customHeight="1">
      <c r="A42" s="1149"/>
      <c r="B42" s="1149"/>
      <c r="C42" s="539" t="s">
        <v>120</v>
      </c>
      <c r="D42" s="539" t="s">
        <v>121</v>
      </c>
      <c r="E42" s="539" t="s">
        <v>122</v>
      </c>
      <c r="F42" s="1146"/>
    </row>
    <row r="43" spans="1:7" s="526" customFormat="1" ht="19.5" customHeight="1">
      <c r="A43" s="34" t="s">
        <v>3</v>
      </c>
      <c r="B43" s="562">
        <f>'업체(제)'!F5</f>
        <v>1936983281</v>
      </c>
      <c r="C43" s="563"/>
      <c r="D43" s="563"/>
      <c r="E43" s="564"/>
      <c r="F43" s="565"/>
    </row>
    <row r="44" spans="1:7" ht="19.5" customHeight="1">
      <c r="A44" s="124" t="s">
        <v>25</v>
      </c>
      <c r="B44" s="566">
        <f>B43-B45</f>
        <v>1899003217</v>
      </c>
      <c r="C44" s="567">
        <f>ROUND(B44/B44,4)</f>
        <v>1</v>
      </c>
      <c r="D44" s="552"/>
      <c r="E44" s="554"/>
      <c r="F44" s="568"/>
    </row>
    <row r="45" spans="1:7" ht="19.5" customHeight="1">
      <c r="A45" s="124" t="s">
        <v>26</v>
      </c>
      <c r="B45" s="893">
        <f>TRUNC((B43/(1+G45))*G45)</f>
        <v>37980064</v>
      </c>
      <c r="C45" s="567"/>
      <c r="D45" s="552"/>
      <c r="E45" s="554"/>
      <c r="F45" s="569"/>
      <c r="G45" s="527">
        <f>G8</f>
        <v>0.02</v>
      </c>
    </row>
    <row r="46" spans="1:7" s="526" customFormat="1" ht="19.5" customHeight="1">
      <c r="A46" s="38" t="s">
        <v>4</v>
      </c>
      <c r="B46" s="562">
        <f>'업체(제)'!F9</f>
        <v>1055506060</v>
      </c>
      <c r="C46" s="563"/>
      <c r="D46" s="570"/>
      <c r="E46" s="564"/>
      <c r="F46" s="565"/>
    </row>
    <row r="47" spans="1:7" ht="19.5" customHeight="1">
      <c r="A47" s="124" t="s">
        <v>27</v>
      </c>
      <c r="B47" s="566">
        <f>B46-B48</f>
        <v>828497693</v>
      </c>
      <c r="C47" s="552"/>
      <c r="D47" s="567">
        <f>ROUND(B47/B47,4)</f>
        <v>1</v>
      </c>
      <c r="E47" s="554"/>
      <c r="F47" s="569"/>
    </row>
    <row r="48" spans="1:7" ht="19.5" customHeight="1">
      <c r="A48" s="43" t="s">
        <v>28</v>
      </c>
      <c r="B48" s="893">
        <f>TRUNC((B46/(1+G48))*G48)</f>
        <v>227008367</v>
      </c>
      <c r="C48" s="572"/>
      <c r="D48" s="573"/>
      <c r="E48" s="557"/>
      <c r="F48" s="574"/>
      <c r="G48" s="527">
        <f>G11</f>
        <v>0.27400000000000002</v>
      </c>
    </row>
    <row r="49" spans="1:6" s="526" customFormat="1" ht="19.5" customHeight="1">
      <c r="A49" s="34" t="s">
        <v>5</v>
      </c>
      <c r="B49" s="575">
        <f>SUM(B50:B51)</f>
        <v>2727500910</v>
      </c>
      <c r="C49" s="552"/>
      <c r="D49" s="552"/>
      <c r="E49" s="567">
        <f>ROUND(B49/B49,4)</f>
        <v>1</v>
      </c>
      <c r="F49" s="576"/>
    </row>
    <row r="50" spans="1:6" ht="19.5" customHeight="1">
      <c r="A50" s="124" t="s">
        <v>123</v>
      </c>
      <c r="B50" s="566">
        <f>B44</f>
        <v>1899003217</v>
      </c>
      <c r="C50" s="552"/>
      <c r="D50" s="567"/>
      <c r="E50" s="554"/>
      <c r="F50" s="569"/>
    </row>
    <row r="51" spans="1:6" ht="19.5" customHeight="1" thickBot="1">
      <c r="A51" s="43" t="s">
        <v>133</v>
      </c>
      <c r="B51" s="571">
        <f>B47</f>
        <v>828497693</v>
      </c>
      <c r="C51" s="552"/>
      <c r="D51" s="567"/>
      <c r="E51" s="554"/>
      <c r="F51" s="574"/>
    </row>
    <row r="52" spans="1:6" s="526" customFormat="1" ht="19.5" customHeight="1" thickTop="1">
      <c r="A52" s="34" t="s">
        <v>6</v>
      </c>
      <c r="B52" s="580">
        <f>SUM(B53:B74)</f>
        <v>967221880</v>
      </c>
      <c r="C52" s="598"/>
      <c r="D52" s="595"/>
      <c r="E52" s="591"/>
      <c r="F52" s="200"/>
    </row>
    <row r="53" spans="1:6" ht="19.5" customHeight="1">
      <c r="A53" s="125" t="s">
        <v>29</v>
      </c>
      <c r="B53" s="581">
        <f>'업체(제)'!E18</f>
        <v>40263946</v>
      </c>
      <c r="C53" s="552">
        <f>ROUND(B53/$B$44,5)</f>
        <v>2.12E-2</v>
      </c>
      <c r="D53" s="555">
        <f>ROUND(B53/$B$47,5)</f>
        <v>4.8599999999999997E-2</v>
      </c>
      <c r="E53" s="592">
        <f>ROUND(B53/$B$49,5)</f>
        <v>1.4760000000000001E-2</v>
      </c>
      <c r="F53" s="30"/>
    </row>
    <row r="54" spans="1:6" ht="19.5" customHeight="1">
      <c r="A54" s="125" t="s">
        <v>30</v>
      </c>
      <c r="B54" s="581">
        <f>'업체(제)'!E17</f>
        <v>2459831</v>
      </c>
      <c r="C54" s="552">
        <f t="shared" ref="C54:C62" si="4">ROUND(B54/$B$44,5)</f>
        <v>1.2999999999999999E-3</v>
      </c>
      <c r="D54" s="555">
        <f t="shared" ref="D54:D74" si="5">ROUND(B54/$B$47,5)</f>
        <v>2.97E-3</v>
      </c>
      <c r="E54" s="592">
        <f t="shared" ref="E54:E63" si="6">ROUND(B54/$B$49,5)</f>
        <v>8.9999999999999998E-4</v>
      </c>
      <c r="F54" s="30"/>
    </row>
    <row r="55" spans="1:6" ht="19.5" customHeight="1">
      <c r="A55" s="125" t="s">
        <v>31</v>
      </c>
      <c r="B55" s="581">
        <f>'업체(제)'!E25</f>
        <v>11756657</v>
      </c>
      <c r="C55" s="552">
        <f t="shared" si="4"/>
        <v>6.1900000000000002E-3</v>
      </c>
      <c r="D55" s="555">
        <f t="shared" si="5"/>
        <v>1.4189999999999999E-2</v>
      </c>
      <c r="E55" s="592">
        <f t="shared" si="6"/>
        <v>4.3099999999999996E-3</v>
      </c>
      <c r="F55" s="30"/>
    </row>
    <row r="56" spans="1:6" ht="19.5" customHeight="1">
      <c r="A56" s="125" t="s">
        <v>32</v>
      </c>
      <c r="B56" s="581">
        <f>'업체(제)'!E20</f>
        <v>67233683</v>
      </c>
      <c r="C56" s="552">
        <f t="shared" si="4"/>
        <v>3.5400000000000001E-2</v>
      </c>
      <c r="D56" s="555">
        <f t="shared" si="5"/>
        <v>8.115E-2</v>
      </c>
      <c r="E56" s="592">
        <f t="shared" si="6"/>
        <v>2.4649999999999998E-2</v>
      </c>
      <c r="F56" s="30"/>
    </row>
    <row r="57" spans="1:6" ht="19.5" customHeight="1">
      <c r="A57" s="125" t="s">
        <v>33</v>
      </c>
      <c r="B57" s="581">
        <f>'업체(제)'!E22</f>
        <v>3952364</v>
      </c>
      <c r="C57" s="552">
        <f t="shared" si="4"/>
        <v>2.0799999999999998E-3</v>
      </c>
      <c r="D57" s="555">
        <f t="shared" si="5"/>
        <v>4.7699999999999999E-3</v>
      </c>
      <c r="E57" s="592">
        <f t="shared" si="6"/>
        <v>1.4499999999999999E-3</v>
      </c>
      <c r="F57" s="30"/>
    </row>
    <row r="58" spans="1:6" ht="19.5" customHeight="1">
      <c r="A58" s="125" t="s">
        <v>34</v>
      </c>
      <c r="B58" s="581"/>
      <c r="C58" s="552">
        <f t="shared" si="4"/>
        <v>0</v>
      </c>
      <c r="D58" s="555">
        <f t="shared" si="5"/>
        <v>0</v>
      </c>
      <c r="E58" s="592">
        <f t="shared" si="6"/>
        <v>0</v>
      </c>
      <c r="F58" s="30"/>
    </row>
    <row r="59" spans="1:6" ht="19.5" customHeight="1">
      <c r="A59" s="125" t="s">
        <v>35</v>
      </c>
      <c r="B59" s="581"/>
      <c r="C59" s="552">
        <f t="shared" si="4"/>
        <v>0</v>
      </c>
      <c r="D59" s="555">
        <f t="shared" si="5"/>
        <v>0</v>
      </c>
      <c r="E59" s="592">
        <f t="shared" si="6"/>
        <v>0</v>
      </c>
      <c r="F59" s="30"/>
    </row>
    <row r="60" spans="1:6" ht="19.5" customHeight="1">
      <c r="A60" s="125" t="s">
        <v>36</v>
      </c>
      <c r="B60" s="581"/>
      <c r="C60" s="552">
        <f t="shared" si="4"/>
        <v>0</v>
      </c>
      <c r="D60" s="555">
        <f t="shared" si="5"/>
        <v>0</v>
      </c>
      <c r="E60" s="592">
        <f t="shared" si="6"/>
        <v>0</v>
      </c>
      <c r="F60" s="30"/>
    </row>
    <row r="61" spans="1:6" ht="19.5" customHeight="1">
      <c r="A61" s="983" t="s">
        <v>1656</v>
      </c>
      <c r="B61" s="581">
        <f>'업체(제)'!E24</f>
        <v>16191014</v>
      </c>
      <c r="C61" s="552">
        <f t="shared" si="4"/>
        <v>8.5299999999999994E-3</v>
      </c>
      <c r="D61" s="555">
        <f t="shared" si="5"/>
        <v>1.9539999999999998E-2</v>
      </c>
      <c r="E61" s="592">
        <f t="shared" si="6"/>
        <v>5.94E-3</v>
      </c>
      <c r="F61" s="30"/>
    </row>
    <row r="62" spans="1:6" ht="19.5" customHeight="1">
      <c r="A62" s="125" t="s">
        <v>38</v>
      </c>
      <c r="B62" s="581">
        <f>'업체(제)'!E21</f>
        <v>148440000</v>
      </c>
      <c r="C62" s="552">
        <f t="shared" si="4"/>
        <v>7.8170000000000003E-2</v>
      </c>
      <c r="D62" s="555">
        <f t="shared" si="5"/>
        <v>0.17917</v>
      </c>
      <c r="E62" s="592">
        <f t="shared" si="6"/>
        <v>5.4420000000000003E-2</v>
      </c>
      <c r="F62" s="579"/>
    </row>
    <row r="63" spans="1:6" ht="19.5" customHeight="1">
      <c r="A63" s="125" t="s">
        <v>39</v>
      </c>
      <c r="B63" s="581">
        <f>'업체(제)'!E23</f>
        <v>44322006</v>
      </c>
      <c r="C63" s="552">
        <f>D63</f>
        <v>5.3499999999999999E-2</v>
      </c>
      <c r="D63" s="555">
        <f t="shared" si="5"/>
        <v>5.3499999999999999E-2</v>
      </c>
      <c r="E63" s="592">
        <f t="shared" si="6"/>
        <v>1.6250000000000001E-2</v>
      </c>
      <c r="F63" s="524"/>
    </row>
    <row r="64" spans="1:6" ht="19.5" customHeight="1">
      <c r="A64" s="125" t="s">
        <v>40</v>
      </c>
      <c r="B64" s="581">
        <f>'업체(제)'!E15</f>
        <v>70823416</v>
      </c>
      <c r="C64" s="552">
        <f>D64</f>
        <v>8.548E-2</v>
      </c>
      <c r="D64" s="555">
        <f t="shared" si="5"/>
        <v>8.548E-2</v>
      </c>
      <c r="E64" s="592">
        <f>D64</f>
        <v>8.548E-2</v>
      </c>
      <c r="F64" s="524" t="s">
        <v>313</v>
      </c>
    </row>
    <row r="65" spans="1:6" ht="19.5" customHeight="1">
      <c r="A65" s="125" t="s">
        <v>41</v>
      </c>
      <c r="B65" s="581"/>
      <c r="C65" s="552">
        <f t="shared" ref="C65:C74" si="7">ROUND(B65/$B$44,5)</f>
        <v>0</v>
      </c>
      <c r="D65" s="555">
        <f t="shared" si="5"/>
        <v>0</v>
      </c>
      <c r="E65" s="592">
        <f t="shared" ref="E65:E74" si="8">ROUND(B65/$B$49,5)</f>
        <v>0</v>
      </c>
      <c r="F65" s="524"/>
    </row>
    <row r="66" spans="1:6" ht="19.5" customHeight="1">
      <c r="A66" s="125" t="s">
        <v>42</v>
      </c>
      <c r="B66" s="581">
        <f>'업체(제)'!E30</f>
        <v>507353860</v>
      </c>
      <c r="C66" s="552">
        <f t="shared" si="7"/>
        <v>0.26717000000000002</v>
      </c>
      <c r="D66" s="555">
        <f t="shared" si="5"/>
        <v>0.61238000000000004</v>
      </c>
      <c r="E66" s="592">
        <f t="shared" si="8"/>
        <v>0.18601000000000001</v>
      </c>
      <c r="F66" s="30"/>
    </row>
    <row r="67" spans="1:6" ht="19.5" customHeight="1">
      <c r="A67" s="125" t="s">
        <v>43</v>
      </c>
      <c r="B67" s="581"/>
      <c r="C67" s="552">
        <f t="shared" si="7"/>
        <v>0</v>
      </c>
      <c r="D67" s="555">
        <f t="shared" si="5"/>
        <v>0</v>
      </c>
      <c r="E67" s="592">
        <f t="shared" si="8"/>
        <v>0</v>
      </c>
      <c r="F67" s="30"/>
    </row>
    <row r="68" spans="1:6" ht="19.5" customHeight="1">
      <c r="A68" s="125" t="s">
        <v>44</v>
      </c>
      <c r="B68" s="581">
        <f>'업체(제)'!E28</f>
        <v>13721707</v>
      </c>
      <c r="C68" s="552">
        <f t="shared" si="7"/>
        <v>7.2300000000000003E-3</v>
      </c>
      <c r="D68" s="555">
        <f t="shared" si="5"/>
        <v>1.6559999999999998E-2</v>
      </c>
      <c r="E68" s="592">
        <f t="shared" si="8"/>
        <v>5.0299999999999997E-3</v>
      </c>
      <c r="F68" s="30"/>
    </row>
    <row r="69" spans="1:6" ht="19.5" customHeight="1">
      <c r="A69" s="125" t="s">
        <v>45</v>
      </c>
      <c r="B69" s="581">
        <f>'업체(제)'!E16</f>
        <v>1102949</v>
      </c>
      <c r="C69" s="552">
        <f t="shared" si="7"/>
        <v>5.8E-4</v>
      </c>
      <c r="D69" s="555">
        <f t="shared" si="5"/>
        <v>1.33E-3</v>
      </c>
      <c r="E69" s="592">
        <f t="shared" si="8"/>
        <v>4.0000000000000002E-4</v>
      </c>
      <c r="F69" s="30"/>
    </row>
    <row r="70" spans="1:6" ht="19.5" customHeight="1">
      <c r="A70" s="125" t="s">
        <v>46</v>
      </c>
      <c r="B70" s="581">
        <f>'업체(제)'!E19</f>
        <v>139190</v>
      </c>
      <c r="C70" s="552">
        <f t="shared" si="7"/>
        <v>6.9999999999999994E-5</v>
      </c>
      <c r="D70" s="555">
        <f t="shared" si="5"/>
        <v>1.7000000000000001E-4</v>
      </c>
      <c r="E70" s="592">
        <f t="shared" si="8"/>
        <v>5.0000000000000002E-5</v>
      </c>
      <c r="F70" s="30"/>
    </row>
    <row r="71" spans="1:6" ht="19.5" customHeight="1">
      <c r="A71" s="125" t="s">
        <v>1657</v>
      </c>
      <c r="B71" s="581">
        <f>'업체(제)'!E33</f>
        <v>0</v>
      </c>
      <c r="C71" s="552">
        <f t="shared" si="7"/>
        <v>0</v>
      </c>
      <c r="D71" s="555">
        <f t="shared" si="5"/>
        <v>0</v>
      </c>
      <c r="E71" s="592">
        <f t="shared" si="8"/>
        <v>0</v>
      </c>
      <c r="F71" s="984" t="s">
        <v>1660</v>
      </c>
    </row>
    <row r="72" spans="1:6" ht="19.5" customHeight="1">
      <c r="A72" s="125" t="s">
        <v>48</v>
      </c>
      <c r="B72" s="581"/>
      <c r="C72" s="552">
        <f t="shared" si="7"/>
        <v>0</v>
      </c>
      <c r="D72" s="555">
        <f t="shared" si="5"/>
        <v>0</v>
      </c>
      <c r="E72" s="592">
        <f t="shared" si="8"/>
        <v>0</v>
      </c>
      <c r="F72" s="30"/>
    </row>
    <row r="73" spans="1:6" ht="19.5" customHeight="1">
      <c r="A73" s="125" t="s">
        <v>49</v>
      </c>
      <c r="B73" s="581">
        <f>'업체(제)'!E29</f>
        <v>36626257</v>
      </c>
      <c r="C73" s="552">
        <f t="shared" si="7"/>
        <v>1.9290000000000002E-2</v>
      </c>
      <c r="D73" s="555">
        <f t="shared" si="5"/>
        <v>4.4209999999999999E-2</v>
      </c>
      <c r="E73" s="592">
        <f t="shared" si="8"/>
        <v>1.3429999999999999E-2</v>
      </c>
      <c r="F73" s="30"/>
    </row>
    <row r="74" spans="1:6" ht="19.5" customHeight="1">
      <c r="A74" s="125" t="s">
        <v>50</v>
      </c>
      <c r="B74" s="581">
        <f>'업체(제)'!E31</f>
        <v>2835000</v>
      </c>
      <c r="C74" s="552">
        <f t="shared" si="7"/>
        <v>1.49E-3</v>
      </c>
      <c r="D74" s="596">
        <f t="shared" si="5"/>
        <v>3.4199999999999999E-3</v>
      </c>
      <c r="E74" s="593">
        <f t="shared" si="8"/>
        <v>1.0399999999999999E-3</v>
      </c>
      <c r="F74" s="203"/>
    </row>
    <row r="75" spans="1:6" s="526" customFormat="1" ht="24.95" customHeight="1" thickBot="1">
      <c r="A75" s="392" t="s">
        <v>124</v>
      </c>
      <c r="B75" s="582"/>
      <c r="C75" s="558">
        <f>SUM(C52:C74)</f>
        <v>0.58768000000000009</v>
      </c>
      <c r="D75" s="597">
        <f>SUM(D52:D74)</f>
        <v>1.16744</v>
      </c>
      <c r="E75" s="594">
        <f>SUM(E52:E74)</f>
        <v>0.41411999999999999</v>
      </c>
      <c r="F75" s="590"/>
    </row>
    <row r="76" spans="1:6" s="32" customFormat="1" ht="19.5" customHeight="1" thickTop="1">
      <c r="A76" s="226" t="s">
        <v>312</v>
      </c>
      <c r="B76" s="226"/>
      <c r="C76" s="559"/>
      <c r="D76" s="559"/>
      <c r="E76" s="560"/>
      <c r="F76" s="29"/>
    </row>
  </sheetData>
  <mergeCells count="9">
    <mergeCell ref="A1:F1"/>
    <mergeCell ref="C4:E4"/>
    <mergeCell ref="F4:F5"/>
    <mergeCell ref="C41:E41"/>
    <mergeCell ref="F41:F42"/>
    <mergeCell ref="A4:A5"/>
    <mergeCell ref="B4:B5"/>
    <mergeCell ref="A41:A42"/>
    <mergeCell ref="B41:B42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46" orientation="portrait" useFirstPageNumber="1" r:id="rId1"/>
  <headerFooter alignWithMargins="0">
    <oddFooter>&amp;C&amp;"굴림,보통"&amp;9- &amp;P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F9" sqref="F9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127" customFormat="1" ht="50.1" customHeight="1">
      <c r="A5" s="1099" t="s">
        <v>7</v>
      </c>
      <c r="B5" s="1099"/>
      <c r="C5" s="1099"/>
      <c r="D5" s="1099"/>
      <c r="E5" s="1099"/>
      <c r="F5" s="1099"/>
      <c r="G5" s="1099"/>
      <c r="H5" s="1099"/>
      <c r="I5" s="1099"/>
      <c r="J5" s="126"/>
      <c r="K5" s="126"/>
      <c r="L5" s="126"/>
      <c r="M5" s="126"/>
      <c r="N5" s="126"/>
    </row>
  </sheetData>
  <mergeCells count="1">
    <mergeCell ref="A5:I5"/>
  </mergeCells>
  <phoneticPr fontId="55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showGridLines="0" view="pageBreakPreview" zoomScaleSheetLayoutView="100" workbookViewId="0">
      <pane ySplit="5" topLeftCell="A6" activePane="bottomLeft" state="frozen"/>
      <selection pane="bottomLeft" activeCell="B20" sqref="B20"/>
    </sheetView>
  </sheetViews>
  <sheetFormatPr defaultRowHeight="12.75"/>
  <cols>
    <col min="1" max="1" width="7.7109375" style="973" customWidth="1"/>
    <col min="2" max="4" width="12.7109375" style="121" customWidth="1"/>
    <col min="5" max="5" width="13.7109375" style="121" customWidth="1"/>
    <col min="6" max="6" width="9.7109375" style="280" customWidth="1"/>
    <col min="7" max="7" width="12.7109375" style="121" customWidth="1"/>
    <col min="8" max="8" width="8.7109375" style="88" customWidth="1"/>
    <col min="9" max="16384" width="9.140625" style="88"/>
  </cols>
  <sheetData>
    <row r="1" spans="1:9" s="229" customFormat="1" ht="30" customHeight="1">
      <c r="A1" s="1116" t="s">
        <v>2226</v>
      </c>
      <c r="B1" s="1116"/>
      <c r="C1" s="1116"/>
      <c r="D1" s="1116"/>
      <c r="E1" s="1116"/>
      <c r="F1" s="1116"/>
      <c r="G1" s="1116"/>
      <c r="H1" s="1101"/>
    </row>
    <row r="2" spans="1:9" s="231" customFormat="1" ht="12" customHeight="1">
      <c r="A2" s="967"/>
      <c r="B2" s="242"/>
      <c r="C2" s="242"/>
      <c r="D2" s="242"/>
      <c r="E2" s="242"/>
      <c r="F2" s="273"/>
      <c r="G2" s="242"/>
    </row>
    <row r="3" spans="1:9" s="231" customFormat="1" ht="20.100000000000001" customHeight="1">
      <c r="A3" s="968" t="s">
        <v>2227</v>
      </c>
      <c r="B3" s="241"/>
      <c r="C3" s="242"/>
      <c r="D3" s="242"/>
      <c r="E3" s="242"/>
      <c r="F3" s="274"/>
      <c r="G3" s="241"/>
      <c r="H3" s="252" t="s">
        <v>125</v>
      </c>
    </row>
    <row r="4" spans="1:9" s="248" customFormat="1" ht="45" customHeight="1">
      <c r="A4" s="1150" t="s">
        <v>1640</v>
      </c>
      <c r="B4" s="1151" t="s">
        <v>2228</v>
      </c>
      <c r="C4" s="1151"/>
      <c r="D4" s="1151"/>
      <c r="E4" s="1151"/>
      <c r="F4" s="1152" t="s">
        <v>1638</v>
      </c>
      <c r="G4" s="1151" t="s">
        <v>2221</v>
      </c>
      <c r="H4" s="1151" t="s">
        <v>2229</v>
      </c>
    </row>
    <row r="5" spans="1:9" s="248" customFormat="1" ht="45" customHeight="1">
      <c r="A5" s="1150"/>
      <c r="B5" s="996" t="s">
        <v>2230</v>
      </c>
      <c r="C5" s="996" t="s">
        <v>23</v>
      </c>
      <c r="D5" s="996" t="s">
        <v>2231</v>
      </c>
      <c r="E5" s="996" t="s">
        <v>2232</v>
      </c>
      <c r="F5" s="1152"/>
      <c r="G5" s="1151"/>
      <c r="H5" s="1151"/>
    </row>
    <row r="6" spans="1:9" s="248" customFormat="1" ht="21" customHeight="1">
      <c r="A6" s="134"/>
      <c r="B6" s="135"/>
      <c r="C6" s="135"/>
      <c r="D6" s="135"/>
      <c r="E6" s="135"/>
      <c r="F6" s="281"/>
      <c r="G6" s="135"/>
      <c r="H6" s="135"/>
    </row>
    <row r="7" spans="1:9" s="128" customFormat="1" ht="69" customHeight="1">
      <c r="A7" s="969">
        <v>1</v>
      </c>
      <c r="B7" s="243">
        <f>총괄!E9</f>
        <v>456406221</v>
      </c>
      <c r="C7" s="243">
        <f>총괄!E12</f>
        <v>293810531</v>
      </c>
      <c r="D7" s="243">
        <f>총괄!E35</f>
        <v>141653483</v>
      </c>
      <c r="E7" s="243">
        <f>SUM(B7:D7)</f>
        <v>891870235</v>
      </c>
      <c r="F7" s="235">
        <f>'일반율(산)'!H21/100</f>
        <v>7.0000000000000007E-2</v>
      </c>
      <c r="G7" s="122">
        <f>TRUNC(E7*F7,0)</f>
        <v>62430916</v>
      </c>
      <c r="H7" s="236"/>
    </row>
    <row r="8" spans="1:9" s="128" customFormat="1" ht="69" customHeight="1">
      <c r="A8" s="969"/>
      <c r="B8" s="243"/>
      <c r="C8" s="243"/>
      <c r="D8" s="243"/>
      <c r="E8" s="243"/>
      <c r="F8" s="275"/>
      <c r="G8" s="122"/>
      <c r="H8" s="236"/>
    </row>
    <row r="9" spans="1:9" s="128" customFormat="1" ht="21" customHeight="1">
      <c r="A9" s="970"/>
      <c r="B9" s="244"/>
      <c r="C9" s="244"/>
      <c r="D9" s="244"/>
      <c r="E9" s="244"/>
      <c r="F9" s="277"/>
      <c r="G9" s="123"/>
      <c r="H9" s="237"/>
    </row>
    <row r="10" spans="1:9" s="91" customFormat="1" ht="19.5" customHeight="1">
      <c r="A10" s="971" t="str">
        <f>"주) 비      율 : "&amp;'일반율(산)'!A3&amp;'일반율(산)'!A1:I1&amp;" 참조"</f>
        <v>주) 비      율 : &lt;표 14&gt; 일반관리비율 산출표 참조</v>
      </c>
      <c r="B10" s="119"/>
      <c r="C10" s="119"/>
      <c r="D10" s="120"/>
      <c r="E10" s="120"/>
      <c r="F10" s="278"/>
      <c r="G10" s="120"/>
      <c r="H10" s="89"/>
      <c r="I10" s="90"/>
    </row>
    <row r="11" spans="1:9" ht="19.5" customHeight="1">
      <c r="A11" s="972"/>
      <c r="B11" s="118"/>
      <c r="C11" s="118"/>
      <c r="D11" s="170"/>
      <c r="E11" s="170"/>
      <c r="F11" s="279"/>
      <c r="G11" s="170"/>
      <c r="H11" s="171"/>
      <c r="I11" s="172"/>
    </row>
    <row r="12" spans="1:9" ht="19.5" customHeight="1">
      <c r="A12" s="972"/>
      <c r="B12" s="118"/>
      <c r="C12" s="118"/>
      <c r="D12" s="170"/>
      <c r="E12" s="170"/>
      <c r="F12" s="279"/>
      <c r="G12" s="170"/>
      <c r="H12" s="171"/>
      <c r="I12" s="172"/>
    </row>
    <row r="13" spans="1:9" ht="19.5" customHeight="1">
      <c r="A13" s="972"/>
      <c r="B13" s="118"/>
      <c r="C13" s="118"/>
      <c r="D13" s="170"/>
      <c r="E13" s="170"/>
      <c r="F13" s="279"/>
      <c r="G13" s="170"/>
      <c r="H13" s="171"/>
      <c r="I13" s="172"/>
    </row>
    <row r="14" spans="1:9" ht="19.5" customHeight="1">
      <c r="A14" s="972"/>
      <c r="B14" s="118"/>
      <c r="C14" s="118"/>
      <c r="D14" s="170"/>
      <c r="E14" s="170"/>
      <c r="F14" s="279"/>
      <c r="G14" s="170"/>
      <c r="H14" s="171"/>
      <c r="I14" s="172"/>
    </row>
    <row r="15" spans="1:9" ht="19.5" customHeight="1">
      <c r="A15" s="972"/>
      <c r="B15" s="118"/>
      <c r="C15" s="118"/>
      <c r="D15" s="170"/>
      <c r="E15" s="170"/>
      <c r="F15" s="279"/>
      <c r="G15" s="170"/>
      <c r="H15" s="171"/>
      <c r="I15" s="172"/>
    </row>
    <row r="16" spans="1:9" ht="19.5" customHeight="1">
      <c r="A16" s="972"/>
      <c r="B16" s="118"/>
      <c r="C16" s="118"/>
      <c r="D16" s="170"/>
      <c r="E16" s="170"/>
      <c r="F16" s="279"/>
      <c r="G16" s="170"/>
      <c r="H16" s="171"/>
      <c r="I16" s="172"/>
    </row>
    <row r="17" spans="1:9" ht="19.5" customHeight="1">
      <c r="A17" s="972"/>
      <c r="B17" s="118"/>
      <c r="C17" s="118"/>
      <c r="D17" s="170"/>
      <c r="E17" s="170"/>
      <c r="F17" s="279"/>
      <c r="G17" s="170"/>
      <c r="H17" s="171"/>
      <c r="I17" s="172"/>
    </row>
    <row r="18" spans="1:9" ht="19.5" customHeight="1">
      <c r="A18" s="972"/>
      <c r="B18" s="118"/>
      <c r="C18" s="118"/>
      <c r="D18" s="170"/>
      <c r="E18" s="170"/>
      <c r="F18" s="279"/>
      <c r="G18" s="170"/>
      <c r="H18" s="171"/>
      <c r="I18" s="172"/>
    </row>
    <row r="19" spans="1:9" ht="19.5" customHeight="1">
      <c r="A19" s="972"/>
      <c r="B19" s="118"/>
      <c r="C19" s="118"/>
      <c r="D19" s="170"/>
      <c r="E19" s="170"/>
      <c r="F19" s="279"/>
      <c r="G19" s="170"/>
      <c r="H19" s="171"/>
      <c r="I19" s="172"/>
    </row>
    <row r="20" spans="1:9" ht="19.5" customHeight="1">
      <c r="A20" s="972"/>
      <c r="B20" s="118"/>
      <c r="C20" s="118"/>
      <c r="D20" s="170"/>
      <c r="E20" s="170"/>
      <c r="F20" s="279"/>
      <c r="G20" s="170"/>
      <c r="H20" s="171"/>
      <c r="I20" s="172"/>
    </row>
    <row r="21" spans="1:9" ht="19.5" customHeight="1">
      <c r="A21" s="972"/>
      <c r="B21" s="118"/>
      <c r="C21" s="118"/>
      <c r="D21" s="170"/>
      <c r="E21" s="170"/>
      <c r="F21" s="279"/>
      <c r="G21" s="170"/>
      <c r="H21" s="171"/>
      <c r="I21" s="172"/>
    </row>
    <row r="22" spans="1:9" ht="19.5" customHeight="1">
      <c r="A22" s="972"/>
      <c r="B22" s="118"/>
      <c r="C22" s="118"/>
      <c r="D22" s="170"/>
      <c r="E22" s="170"/>
      <c r="F22" s="279"/>
      <c r="G22" s="170"/>
      <c r="H22" s="171"/>
      <c r="I22" s="172"/>
    </row>
    <row r="23" spans="1:9" s="231" customFormat="1" ht="19.5" customHeight="1">
      <c r="A23" s="972"/>
      <c r="B23" s="238"/>
      <c r="C23" s="238"/>
      <c r="D23" s="253"/>
      <c r="E23" s="253"/>
      <c r="F23" s="279"/>
      <c r="G23" s="253"/>
      <c r="H23" s="254"/>
      <c r="I23" s="255"/>
    </row>
    <row r="24" spans="1:9" ht="19.5" customHeight="1">
      <c r="A24" s="972"/>
      <c r="B24" s="118"/>
      <c r="C24" s="118"/>
      <c r="D24" s="170"/>
      <c r="E24" s="170"/>
      <c r="F24" s="279"/>
      <c r="G24" s="170"/>
      <c r="H24" s="171"/>
      <c r="I24" s="172"/>
    </row>
    <row r="25" spans="1:9" ht="19.5" customHeight="1">
      <c r="A25" s="972"/>
      <c r="B25" s="118"/>
      <c r="C25" s="118"/>
      <c r="D25" s="170"/>
      <c r="E25" s="170"/>
      <c r="F25" s="279"/>
      <c r="G25" s="170"/>
      <c r="H25" s="171"/>
      <c r="I25" s="172"/>
    </row>
    <row r="26" spans="1:9" ht="19.5" customHeight="1">
      <c r="A26" s="972"/>
      <c r="B26" s="118"/>
      <c r="C26" s="118"/>
      <c r="D26" s="170"/>
      <c r="E26" s="170"/>
      <c r="F26" s="279"/>
      <c r="G26" s="170"/>
      <c r="H26" s="171"/>
      <c r="I26" s="172"/>
    </row>
    <row r="27" spans="1:9" ht="19.5" customHeight="1">
      <c r="A27" s="972"/>
      <c r="B27" s="118"/>
      <c r="C27" s="118"/>
      <c r="D27" s="170"/>
      <c r="E27" s="170"/>
      <c r="F27" s="279"/>
      <c r="G27" s="170"/>
      <c r="H27" s="171"/>
      <c r="I27" s="172"/>
    </row>
    <row r="28" spans="1:9" ht="19.5" customHeight="1">
      <c r="A28" s="972"/>
      <c r="B28" s="118"/>
      <c r="C28" s="118"/>
      <c r="D28" s="170"/>
      <c r="E28" s="170"/>
      <c r="F28" s="279"/>
      <c r="G28" s="170"/>
      <c r="H28" s="171"/>
      <c r="I28" s="172"/>
    </row>
    <row r="29" spans="1:9" ht="19.5" customHeight="1">
      <c r="A29" s="972"/>
      <c r="B29" s="118"/>
      <c r="C29" s="118"/>
      <c r="D29" s="170"/>
      <c r="E29" s="170"/>
      <c r="F29" s="279"/>
      <c r="G29" s="170"/>
      <c r="H29" s="171"/>
      <c r="I29" s="172"/>
    </row>
    <row r="30" spans="1:9" ht="19.5" customHeight="1">
      <c r="A30" s="972"/>
      <c r="B30" s="118"/>
      <c r="C30" s="118"/>
      <c r="D30" s="170"/>
      <c r="E30" s="170"/>
      <c r="F30" s="279"/>
      <c r="G30" s="170"/>
      <c r="H30" s="171"/>
      <c r="I30" s="172"/>
    </row>
  </sheetData>
  <mergeCells count="6">
    <mergeCell ref="A4:A5"/>
    <mergeCell ref="B4:E4"/>
    <mergeCell ref="F4:F5"/>
    <mergeCell ref="G4:G5"/>
    <mergeCell ref="A1:H1"/>
    <mergeCell ref="H4:H5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49" orientation="portrait" useFirstPageNumber="1" r:id="rId1"/>
  <headerFooter alignWithMargins="0">
    <oddFooter>&amp;C&amp;"굴림,보통"&amp;9- &amp;P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showZeros="0" view="pageBreakPreview" zoomScaleSheetLayoutView="100" workbookViewId="0">
      <pane ySplit="6" topLeftCell="A7" activePane="bottomLeft" state="frozen"/>
      <selection activeCell="A4" sqref="A4:A5"/>
      <selection pane="bottomLeft" activeCell="D26" sqref="D26"/>
    </sheetView>
  </sheetViews>
  <sheetFormatPr defaultColWidth="11.42578125" defaultRowHeight="12.75"/>
  <cols>
    <col min="1" max="1" width="4.140625" style="323" customWidth="1"/>
    <col min="2" max="2" width="3" style="323" customWidth="1"/>
    <col min="3" max="3" width="20.7109375" style="323" customWidth="1"/>
    <col min="4" max="4" width="3" style="323" customWidth="1"/>
    <col min="5" max="5" width="12.7109375" style="323" customWidth="1"/>
    <col min="6" max="7" width="12.7109375" style="324" customWidth="1"/>
    <col min="8" max="8" width="12.7109375" style="325" customWidth="1"/>
    <col min="9" max="9" width="9.7109375" style="323" customWidth="1"/>
    <col min="10" max="16384" width="11.42578125" style="323"/>
  </cols>
  <sheetData>
    <row r="1" spans="1:9" s="283" customFormat="1" ht="30" customHeight="1">
      <c r="A1" s="1153" t="s">
        <v>156</v>
      </c>
      <c r="B1" s="1122"/>
      <c r="C1" s="1122"/>
      <c r="D1" s="1122"/>
      <c r="E1" s="1122"/>
      <c r="F1" s="1122"/>
      <c r="G1" s="1122"/>
      <c r="H1" s="1122"/>
      <c r="I1" s="1122"/>
    </row>
    <row r="2" spans="1:9" s="284" customFormat="1" ht="12" customHeight="1">
      <c r="F2" s="285"/>
      <c r="G2" s="285"/>
      <c r="H2" s="286"/>
    </row>
    <row r="3" spans="1:9" s="284" customFormat="1" ht="20.100000000000001" customHeight="1">
      <c r="A3" s="251" t="s">
        <v>2193</v>
      </c>
      <c r="F3" s="285"/>
      <c r="G3" s="285"/>
      <c r="H3" s="286"/>
    </row>
    <row r="4" spans="1:9" s="284" customFormat="1" ht="20.100000000000001" customHeight="1">
      <c r="A4" s="284" t="s">
        <v>157</v>
      </c>
      <c r="F4" s="285"/>
      <c r="G4" s="285"/>
      <c r="H4" s="286"/>
      <c r="I4" s="287" t="s">
        <v>304</v>
      </c>
    </row>
    <row r="5" spans="1:9" s="288" customFormat="1" ht="24" customHeight="1">
      <c r="A5" s="1154" t="s">
        <v>159</v>
      </c>
      <c r="B5" s="1155"/>
      <c r="C5" s="1155"/>
      <c r="D5" s="1156"/>
      <c r="E5" s="1160" t="s">
        <v>160</v>
      </c>
      <c r="F5" s="1162" t="s">
        <v>2223</v>
      </c>
      <c r="G5" s="1162" t="s">
        <v>161</v>
      </c>
      <c r="H5" s="1162" t="s">
        <v>162</v>
      </c>
      <c r="I5" s="1165" t="s">
        <v>163</v>
      </c>
    </row>
    <row r="6" spans="1:9" s="288" customFormat="1" ht="24" customHeight="1">
      <c r="A6" s="1157"/>
      <c r="B6" s="1158"/>
      <c r="C6" s="1158"/>
      <c r="D6" s="1159"/>
      <c r="E6" s="1161"/>
      <c r="F6" s="1163"/>
      <c r="G6" s="1164"/>
      <c r="H6" s="1164"/>
      <c r="I6" s="1166"/>
    </row>
    <row r="7" spans="1:9" s="284" customFormat="1" ht="27.75" customHeight="1">
      <c r="A7" s="289"/>
      <c r="B7" s="290"/>
      <c r="C7" s="291"/>
      <c r="D7" s="292"/>
      <c r="E7" s="293"/>
      <c r="F7" s="294"/>
      <c r="G7" s="294"/>
      <c r="H7" s="295"/>
      <c r="I7" s="296"/>
    </row>
    <row r="8" spans="1:9" s="284" customFormat="1" ht="30" customHeight="1">
      <c r="A8" s="289" t="s">
        <v>164</v>
      </c>
      <c r="B8" s="290"/>
      <c r="C8" s="297" t="s">
        <v>165</v>
      </c>
      <c r="D8" s="292"/>
      <c r="E8" s="298"/>
      <c r="F8" s="299">
        <f>'업체(손)'!F7</f>
        <v>3751723241</v>
      </c>
      <c r="G8" s="300">
        <f>'기업(손)'!F6</f>
        <v>63529103</v>
      </c>
      <c r="H8" s="301"/>
      <c r="I8" s="302" t="s">
        <v>2224</v>
      </c>
    </row>
    <row r="9" spans="1:9" s="284" customFormat="1" ht="30" customHeight="1">
      <c r="A9" s="289" t="s">
        <v>166</v>
      </c>
      <c r="B9" s="290"/>
      <c r="C9" s="297" t="s">
        <v>1655</v>
      </c>
      <c r="D9" s="292"/>
      <c r="E9" s="298"/>
      <c r="F9" s="300">
        <f>F10-F11</f>
        <v>386468311</v>
      </c>
      <c r="G9" s="300">
        <f>G10-G11</f>
        <v>7475265</v>
      </c>
      <c r="H9" s="301"/>
      <c r="I9" s="302"/>
    </row>
    <row r="10" spans="1:9" s="284" customFormat="1" ht="30" customHeight="1">
      <c r="A10" s="289"/>
      <c r="B10" s="303" t="s">
        <v>167</v>
      </c>
      <c r="C10" s="297" t="s">
        <v>168</v>
      </c>
      <c r="D10" s="292"/>
      <c r="E10" s="298"/>
      <c r="F10" s="300">
        <f>'업체(손)'!F12</f>
        <v>408324685</v>
      </c>
      <c r="G10" s="300">
        <f>'기업(손)'!F8</f>
        <v>11522313</v>
      </c>
      <c r="H10" s="301"/>
      <c r="I10" s="302"/>
    </row>
    <row r="11" spans="1:9" s="284" customFormat="1" ht="30" customHeight="1">
      <c r="A11" s="289"/>
      <c r="B11" s="303" t="s">
        <v>167</v>
      </c>
      <c r="C11" s="297" t="s">
        <v>169</v>
      </c>
      <c r="D11" s="292"/>
      <c r="E11" s="298"/>
      <c r="F11" s="300">
        <f>SUM(F12:F20)</f>
        <v>21856374</v>
      </c>
      <c r="G11" s="300">
        <f>SUM(G12:G20)</f>
        <v>4047048</v>
      </c>
      <c r="H11" s="301"/>
      <c r="I11" s="302"/>
    </row>
    <row r="12" spans="1:9" s="284" customFormat="1" ht="30" customHeight="1">
      <c r="A12" s="289"/>
      <c r="B12" s="290"/>
      <c r="C12" s="304" t="s">
        <v>170</v>
      </c>
      <c r="D12" s="292"/>
      <c r="E12" s="298"/>
      <c r="F12" s="300">
        <f>'업체(손)'!E17</f>
        <v>10439070</v>
      </c>
      <c r="G12" s="300">
        <f>'기업(손)'!F15</f>
        <v>307063</v>
      </c>
      <c r="H12" s="301"/>
      <c r="I12" s="302"/>
    </row>
    <row r="13" spans="1:9" s="284" customFormat="1" ht="30" customHeight="1">
      <c r="A13" s="289"/>
      <c r="B13" s="290"/>
      <c r="C13" s="304" t="s">
        <v>171</v>
      </c>
      <c r="D13" s="292"/>
      <c r="E13" s="298"/>
      <c r="F13" s="300">
        <f>'업체(손)'!E31</f>
        <v>0</v>
      </c>
      <c r="G13" s="300">
        <f>'기업(손)'!F16</f>
        <v>196137</v>
      </c>
      <c r="H13" s="301"/>
      <c r="I13" s="302"/>
    </row>
    <row r="14" spans="1:9" s="284" customFormat="1" ht="30" customHeight="1">
      <c r="A14" s="289"/>
      <c r="B14" s="290"/>
      <c r="C14" s="304" t="s">
        <v>172</v>
      </c>
      <c r="D14" s="292"/>
      <c r="E14" s="298"/>
      <c r="F14" s="300"/>
      <c r="G14" s="300">
        <f>'기업(손)'!F19</f>
        <v>418822</v>
      </c>
      <c r="H14" s="301"/>
      <c r="I14" s="302"/>
    </row>
    <row r="15" spans="1:9" s="284" customFormat="1" ht="30" customHeight="1">
      <c r="A15" s="289"/>
      <c r="B15" s="290"/>
      <c r="C15" s="304" t="s">
        <v>2225</v>
      </c>
      <c r="D15" s="292"/>
      <c r="E15" s="298"/>
      <c r="F15" s="300">
        <f>'업체(손)'!E32</f>
        <v>1249600</v>
      </c>
      <c r="G15" s="300">
        <f>'기업(손)'!F20</f>
        <v>132203</v>
      </c>
      <c r="H15" s="301"/>
      <c r="I15" s="302"/>
    </row>
    <row r="16" spans="1:9" s="284" customFormat="1" ht="30" customHeight="1">
      <c r="A16" s="289"/>
      <c r="B16" s="290"/>
      <c r="C16" s="304" t="s">
        <v>173</v>
      </c>
      <c r="D16" s="292"/>
      <c r="E16" s="298"/>
      <c r="F16" s="300"/>
      <c r="G16" s="300">
        <f>'기업(손)'!F21</f>
        <v>2992823</v>
      </c>
      <c r="H16" s="301"/>
      <c r="I16" s="302"/>
    </row>
    <row r="17" spans="1:9" s="284" customFormat="1" ht="30" customHeight="1">
      <c r="A17" s="289"/>
      <c r="B17" s="290"/>
      <c r="C17" s="305" t="s">
        <v>174</v>
      </c>
      <c r="D17" s="292"/>
      <c r="E17" s="298"/>
      <c r="F17" s="300">
        <f>'업체(손)'!E33</f>
        <v>10167704</v>
      </c>
      <c r="G17" s="300"/>
      <c r="H17" s="301"/>
      <c r="I17" s="982"/>
    </row>
    <row r="18" spans="1:9" s="284" customFormat="1" ht="30" customHeight="1">
      <c r="A18" s="289"/>
      <c r="B18" s="290"/>
      <c r="C18" s="305" t="s">
        <v>175</v>
      </c>
      <c r="D18" s="292"/>
      <c r="E18" s="298"/>
      <c r="F18" s="300"/>
      <c r="G18" s="300"/>
      <c r="H18" s="301"/>
      <c r="I18" s="302"/>
    </row>
    <row r="19" spans="1:9" s="284" customFormat="1" ht="30" customHeight="1">
      <c r="A19" s="289"/>
      <c r="B19" s="290"/>
      <c r="C19" s="304" t="s">
        <v>176</v>
      </c>
      <c r="D19" s="292"/>
      <c r="E19" s="298"/>
      <c r="F19" s="300"/>
      <c r="G19" s="300"/>
      <c r="H19" s="301"/>
      <c r="I19" s="302"/>
    </row>
    <row r="20" spans="1:9" s="284" customFormat="1" ht="24" customHeight="1">
      <c r="A20" s="289"/>
      <c r="B20" s="290"/>
      <c r="C20" s="297"/>
      <c r="D20" s="292"/>
      <c r="E20" s="306"/>
      <c r="F20" s="307"/>
      <c r="G20" s="307"/>
      <c r="H20" s="308"/>
      <c r="I20" s="302"/>
    </row>
    <row r="21" spans="1:9" s="284" customFormat="1" ht="45" customHeight="1">
      <c r="A21" s="309" t="s">
        <v>177</v>
      </c>
      <c r="B21" s="310"/>
      <c r="C21" s="311" t="s">
        <v>178</v>
      </c>
      <c r="D21" s="312"/>
      <c r="E21" s="313">
        <f>일률!E15*100</f>
        <v>7.0000000000000009</v>
      </c>
      <c r="F21" s="313">
        <f>TRUNC(F9/F8*100,2)</f>
        <v>10.3</v>
      </c>
      <c r="G21" s="313">
        <f>TRUNC(G9/G8*100,2)</f>
        <v>11.76</v>
      </c>
      <c r="H21" s="314">
        <f>MIN(E21:G21)</f>
        <v>7.0000000000000009</v>
      </c>
      <c r="I21" s="315" t="s">
        <v>179</v>
      </c>
    </row>
    <row r="22" spans="1:9" s="317" customFormat="1" ht="19.5" customHeight="1">
      <c r="A22" s="316" t="s">
        <v>180</v>
      </c>
      <c r="F22" s="318"/>
      <c r="G22" s="318"/>
      <c r="H22" s="319"/>
    </row>
    <row r="23" spans="1:9" s="317" customFormat="1" ht="19.5" customHeight="1">
      <c r="A23" s="320" t="s">
        <v>181</v>
      </c>
      <c r="F23" s="318"/>
      <c r="G23" s="318"/>
      <c r="H23" s="319"/>
    </row>
    <row r="24" spans="1:9" s="317" customFormat="1" ht="19.5" customHeight="1">
      <c r="A24" s="320"/>
      <c r="F24" s="318"/>
      <c r="G24" s="318"/>
      <c r="H24" s="319"/>
    </row>
    <row r="25" spans="1:9" s="317" customFormat="1" ht="19.5" customHeight="1">
      <c r="A25" s="317" t="s">
        <v>182</v>
      </c>
      <c r="C25" s="321"/>
      <c r="D25" s="321"/>
      <c r="E25" s="321"/>
      <c r="F25" s="318"/>
      <c r="G25" s="318"/>
      <c r="H25" s="319"/>
    </row>
    <row r="26" spans="1:9" s="317" customFormat="1" ht="19.5" customHeight="1">
      <c r="A26" s="322" t="str">
        <f>"   기획재정부 계약예규에 의한 『조립금속제품·기계·장비의 제조·구매업』 일반관리비율의 한도율은 "&amp;E21&amp;".0%이며,"</f>
        <v xml:space="preserve">   기획재정부 계약예규에 의한 『조립금속제품·기계·장비의 제조·구매업』 일반관리비율의 한도율은 7.0%이며,</v>
      </c>
      <c r="B26" s="322"/>
      <c r="F26" s="318"/>
      <c r="G26" s="318"/>
      <c r="H26" s="319"/>
    </row>
    <row r="27" spans="1:9" s="317" customFormat="1" ht="19.5" customHeight="1">
      <c r="A27" s="322" t="str">
        <f>"   전문업체 비율은 "&amp;F21&amp;"%, 기업경영분석자료 비율은 "&amp;G21&amp;"%로 조사되어"</f>
        <v xml:space="preserve">   전문업체 비율은 10.3%, 기업경영분석자료 비율은 11.76%로 조사되어</v>
      </c>
      <c r="B27" s="322"/>
      <c r="F27" s="318"/>
      <c r="G27" s="318"/>
      <c r="H27" s="319"/>
    </row>
    <row r="28" spans="1:9" s="317" customFormat="1" ht="19.5" customHeight="1">
      <c r="A28" s="322" t="str">
        <f>"   본 원가계산시 일반관리비율은 "&amp;H21&amp;"%를 적용하였다."</f>
        <v xml:space="preserve">   본 원가계산시 일반관리비율은 7%를 적용하였다.</v>
      </c>
      <c r="B28" s="322"/>
      <c r="F28" s="318"/>
      <c r="G28" s="318"/>
      <c r="H28" s="319"/>
    </row>
    <row r="29" spans="1:9" s="317" customFormat="1" ht="19.5" customHeight="1">
      <c r="A29" s="322"/>
      <c r="B29" s="322"/>
      <c r="F29" s="318"/>
      <c r="G29" s="318"/>
      <c r="H29" s="319"/>
    </row>
  </sheetData>
  <mergeCells count="7">
    <mergeCell ref="A1:I1"/>
    <mergeCell ref="A5:D6"/>
    <mergeCell ref="E5:E6"/>
    <mergeCell ref="F5:F6"/>
    <mergeCell ref="G5:G6"/>
    <mergeCell ref="H5:H6"/>
    <mergeCell ref="I5:I6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50" orientation="portrait" useFirstPageNumber="1" r:id="rId1"/>
  <headerFooter>
    <oddFooter>&amp;C&amp;"굴림,보통"&amp;9- &amp;P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view="pageBreakPreview" zoomScaleSheetLayoutView="100" workbookViewId="0">
      <pane ySplit="5" topLeftCell="A6" activePane="bottomLeft" state="frozen"/>
      <selection pane="bottomLeft" activeCell="B12" sqref="B12"/>
    </sheetView>
  </sheetViews>
  <sheetFormatPr defaultRowHeight="12.75"/>
  <cols>
    <col min="1" max="1" width="1.85546875" style="71" customWidth="1"/>
    <col min="2" max="2" width="62.7109375" style="71" customWidth="1"/>
    <col min="3" max="4" width="1.85546875" style="71" customWidth="1"/>
    <col min="5" max="5" width="20.7109375" style="71" customWidth="1"/>
    <col min="6" max="6" width="1.85546875" style="71" customWidth="1"/>
    <col min="7" max="16384" width="9.140625" style="71"/>
  </cols>
  <sheetData>
    <row r="1" spans="1:6" s="69" customFormat="1" ht="30" customHeight="1">
      <c r="A1" s="1167" t="s">
        <v>126</v>
      </c>
      <c r="B1" s="1167"/>
      <c r="C1" s="1167"/>
      <c r="D1" s="1167"/>
      <c r="E1" s="1167"/>
      <c r="F1" s="1167"/>
    </row>
    <row r="2" spans="1:6" ht="12" customHeight="1">
      <c r="A2" s="72"/>
      <c r="B2" s="72"/>
      <c r="C2" s="72"/>
      <c r="D2" s="72"/>
      <c r="E2" s="72"/>
      <c r="F2" s="72"/>
    </row>
    <row r="3" spans="1:6" ht="20.100000000000001" customHeight="1">
      <c r="A3" s="173" t="s">
        <v>2194</v>
      </c>
      <c r="B3" s="173"/>
      <c r="C3" s="72"/>
      <c r="D3" s="72"/>
      <c r="E3" s="72"/>
      <c r="F3" s="72"/>
    </row>
    <row r="4" spans="1:6" s="76" customFormat="1" ht="30" customHeight="1">
      <c r="A4" s="73"/>
      <c r="B4" s="1168" t="s">
        <v>127</v>
      </c>
      <c r="C4" s="215"/>
      <c r="D4" s="73"/>
      <c r="E4" s="1168" t="s">
        <v>135</v>
      </c>
      <c r="F4" s="74"/>
    </row>
    <row r="5" spans="1:6" s="76" customFormat="1" ht="30" customHeight="1">
      <c r="A5" s="77"/>
      <c r="B5" s="1169"/>
      <c r="C5" s="216"/>
      <c r="D5" s="77"/>
      <c r="E5" s="1169"/>
      <c r="F5" s="78"/>
    </row>
    <row r="6" spans="1:6" ht="18" customHeight="1">
      <c r="A6" s="80"/>
      <c r="B6" s="92"/>
      <c r="D6" s="80"/>
      <c r="E6" s="93"/>
      <c r="F6" s="94"/>
    </row>
    <row r="7" spans="1:6" ht="33" customHeight="1">
      <c r="A7" s="80"/>
      <c r="B7" s="113" t="s">
        <v>136</v>
      </c>
      <c r="C7" s="72"/>
      <c r="D7" s="80"/>
      <c r="E7" s="115">
        <v>0.08</v>
      </c>
      <c r="F7" s="81"/>
    </row>
    <row r="8" spans="1:6" ht="33" customHeight="1">
      <c r="A8" s="80"/>
      <c r="B8" s="113" t="s">
        <v>137</v>
      </c>
      <c r="C8" s="72"/>
      <c r="D8" s="80"/>
      <c r="E8" s="115">
        <v>0.14000000000000001</v>
      </c>
      <c r="F8" s="81"/>
    </row>
    <row r="9" spans="1:6" ht="33" customHeight="1">
      <c r="A9" s="80"/>
      <c r="B9" s="113" t="s">
        <v>138</v>
      </c>
      <c r="C9" s="72"/>
      <c r="D9" s="80"/>
      <c r="E9" s="115">
        <v>0.08</v>
      </c>
      <c r="F9" s="81"/>
    </row>
    <row r="10" spans="1:6" ht="33" customHeight="1">
      <c r="A10" s="80"/>
      <c r="B10" s="113" t="s">
        <v>139</v>
      </c>
      <c r="C10" s="72"/>
      <c r="D10" s="80"/>
      <c r="E10" s="115">
        <v>0.09</v>
      </c>
      <c r="F10" s="81"/>
    </row>
    <row r="11" spans="1:6" ht="33" customHeight="1">
      <c r="A11" s="80"/>
      <c r="B11" s="113" t="s">
        <v>140</v>
      </c>
      <c r="C11" s="72"/>
      <c r="D11" s="80"/>
      <c r="E11" s="115">
        <v>0.14000000000000001</v>
      </c>
      <c r="F11" s="81"/>
    </row>
    <row r="12" spans="1:6" ht="33" customHeight="1">
      <c r="A12" s="80"/>
      <c r="B12" s="113" t="s">
        <v>141</v>
      </c>
      <c r="C12" s="72"/>
      <c r="D12" s="80"/>
      <c r="E12" s="115">
        <v>0.08</v>
      </c>
      <c r="F12" s="81"/>
    </row>
    <row r="13" spans="1:6" ht="33" customHeight="1">
      <c r="A13" s="80"/>
      <c r="B13" s="113" t="s">
        <v>142</v>
      </c>
      <c r="C13" s="72"/>
      <c r="D13" s="80"/>
      <c r="E13" s="115">
        <v>0.12</v>
      </c>
      <c r="F13" s="81"/>
    </row>
    <row r="14" spans="1:6" ht="33" customHeight="1">
      <c r="A14" s="80"/>
      <c r="B14" s="113" t="s">
        <v>143</v>
      </c>
      <c r="C14" s="72"/>
      <c r="D14" s="80"/>
      <c r="E14" s="115">
        <v>0.06</v>
      </c>
      <c r="F14" s="83"/>
    </row>
    <row r="15" spans="1:6" ht="33" customHeight="1">
      <c r="A15" s="80"/>
      <c r="B15" s="1041" t="s">
        <v>2374</v>
      </c>
      <c r="C15" s="1042"/>
      <c r="D15" s="1043"/>
      <c r="E15" s="1047">
        <v>7.0000000000000007E-2</v>
      </c>
      <c r="F15" s="83"/>
    </row>
    <row r="16" spans="1:6" ht="33" customHeight="1">
      <c r="A16" s="80"/>
      <c r="B16" s="113" t="s">
        <v>144</v>
      </c>
      <c r="C16" s="72"/>
      <c r="D16" s="80"/>
      <c r="E16" s="115">
        <v>0.08</v>
      </c>
      <c r="F16" s="83"/>
    </row>
    <row r="17" spans="1:6" ht="33" customHeight="1">
      <c r="A17" s="80"/>
      <c r="B17" s="113" t="s">
        <v>145</v>
      </c>
      <c r="C17" s="72"/>
      <c r="D17" s="80"/>
      <c r="E17" s="115">
        <v>0.11</v>
      </c>
      <c r="F17" s="83"/>
    </row>
    <row r="18" spans="1:6" ht="33" customHeight="1">
      <c r="A18" s="80"/>
      <c r="B18" s="113" t="s">
        <v>146</v>
      </c>
      <c r="C18" s="72"/>
      <c r="D18" s="80"/>
      <c r="E18" s="115">
        <v>0.1</v>
      </c>
      <c r="F18" s="83"/>
    </row>
    <row r="19" spans="1:6" ht="33" customHeight="1">
      <c r="A19" s="80"/>
      <c r="B19" s="113" t="s">
        <v>147</v>
      </c>
      <c r="C19" s="72"/>
      <c r="D19" s="80"/>
      <c r="E19" s="115">
        <v>0.09</v>
      </c>
      <c r="F19" s="83"/>
    </row>
    <row r="20" spans="1:6" ht="33" customHeight="1">
      <c r="A20" s="80"/>
      <c r="B20" s="113" t="s">
        <v>148</v>
      </c>
      <c r="C20" s="72"/>
      <c r="D20" s="80"/>
      <c r="E20" s="115">
        <v>0.08</v>
      </c>
      <c r="F20" s="83"/>
    </row>
    <row r="21" spans="1:6" ht="33" customHeight="1">
      <c r="A21" s="80"/>
      <c r="B21" s="113" t="s">
        <v>149</v>
      </c>
      <c r="C21" s="72"/>
      <c r="D21" s="80"/>
      <c r="E21" s="115">
        <v>0.05</v>
      </c>
      <c r="F21" s="83"/>
    </row>
    <row r="22" spans="1:6" ht="33" customHeight="1">
      <c r="A22" s="80"/>
      <c r="B22" s="113" t="s">
        <v>150</v>
      </c>
      <c r="C22" s="72"/>
      <c r="D22" s="80"/>
      <c r="E22" s="115">
        <v>0.1</v>
      </c>
      <c r="F22" s="83"/>
    </row>
    <row r="23" spans="1:6" ht="33" customHeight="1">
      <c r="A23" s="80"/>
      <c r="B23" s="113" t="s">
        <v>151</v>
      </c>
      <c r="C23" s="72"/>
      <c r="D23" s="80"/>
      <c r="E23" s="115">
        <v>0.06</v>
      </c>
      <c r="F23" s="83"/>
    </row>
    <row r="24" spans="1:6" ht="18" customHeight="1">
      <c r="A24" s="84"/>
      <c r="B24" s="95"/>
      <c r="C24" s="85"/>
      <c r="D24" s="84"/>
      <c r="E24" s="96"/>
      <c r="F24" s="86"/>
    </row>
    <row r="25" spans="1:6" s="400" customFormat="1" ht="19.5" customHeight="1">
      <c r="A25" s="400" t="s">
        <v>241</v>
      </c>
    </row>
  </sheetData>
  <mergeCells count="3">
    <mergeCell ref="A1:F1"/>
    <mergeCell ref="B4:B5"/>
    <mergeCell ref="E4:E5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51" orientation="portrait" useFirstPageNumber="1" r:id="rId1"/>
  <headerFooter alignWithMargins="0">
    <oddFooter>&amp;C&amp;"굴림,보통"&amp;9- &amp;P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G10" sqref="G10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127" customFormat="1" ht="50.1" customHeight="1">
      <c r="A5" s="1099" t="s">
        <v>53</v>
      </c>
      <c r="B5" s="1099"/>
      <c r="C5" s="1099"/>
      <c r="D5" s="1099"/>
      <c r="E5" s="1099"/>
      <c r="F5" s="1099"/>
      <c r="G5" s="1099"/>
      <c r="H5" s="1099"/>
      <c r="I5" s="1099"/>
      <c r="J5" s="126"/>
      <c r="K5" s="126"/>
      <c r="L5" s="126"/>
      <c r="M5" s="126"/>
      <c r="N5" s="126"/>
    </row>
  </sheetData>
  <mergeCells count="1">
    <mergeCell ref="A5:I5"/>
  </mergeCells>
  <phoneticPr fontId="55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showGridLines="0" view="pageBreakPreview" zoomScaleSheetLayoutView="100" workbookViewId="0">
      <pane ySplit="5" topLeftCell="A6" activePane="bottomLeft" state="frozen"/>
      <selection pane="bottomLeft" activeCell="C17" sqref="C17"/>
    </sheetView>
  </sheetViews>
  <sheetFormatPr defaultRowHeight="12.75"/>
  <cols>
    <col min="1" max="1" width="7.7109375" style="973" customWidth="1"/>
    <col min="2" max="4" width="12.7109375" style="121" customWidth="1"/>
    <col min="5" max="5" width="13.7109375" style="121" customWidth="1"/>
    <col min="6" max="6" width="9.7109375" style="280" customWidth="1"/>
    <col min="7" max="7" width="12.7109375" style="121" customWidth="1"/>
    <col min="8" max="8" width="8.7109375" style="88" customWidth="1"/>
    <col min="9" max="16384" width="9.140625" style="88"/>
  </cols>
  <sheetData>
    <row r="1" spans="1:8" s="229" customFormat="1" ht="30" customHeight="1">
      <c r="A1" s="1116" t="s">
        <v>2215</v>
      </c>
      <c r="B1" s="1116"/>
      <c r="C1" s="1116"/>
      <c r="D1" s="1116"/>
      <c r="E1" s="1116"/>
      <c r="F1" s="1116"/>
      <c r="G1" s="1116"/>
      <c r="H1" s="1117"/>
    </row>
    <row r="2" spans="1:8" s="231" customFormat="1" ht="12" customHeight="1">
      <c r="A2" s="967"/>
      <c r="B2" s="242"/>
      <c r="C2" s="242"/>
      <c r="D2" s="242"/>
      <c r="E2" s="242"/>
      <c r="F2" s="273"/>
      <c r="G2" s="242"/>
      <c r="H2" s="232"/>
    </row>
    <row r="3" spans="1:8" s="231" customFormat="1" ht="20.100000000000001" customHeight="1">
      <c r="A3" s="968" t="s">
        <v>2434</v>
      </c>
      <c r="B3" s="241"/>
      <c r="C3" s="242"/>
      <c r="D3" s="242"/>
      <c r="E3" s="242"/>
      <c r="F3" s="274"/>
      <c r="G3" s="241"/>
      <c r="H3" s="252" t="s">
        <v>125</v>
      </c>
    </row>
    <row r="4" spans="1:8" s="248" customFormat="1" ht="45" customHeight="1">
      <c r="A4" s="1150" t="s">
        <v>1637</v>
      </c>
      <c r="B4" s="1151" t="s">
        <v>2217</v>
      </c>
      <c r="C4" s="1151"/>
      <c r="D4" s="1151"/>
      <c r="E4" s="1151"/>
      <c r="F4" s="1152" t="s">
        <v>2218</v>
      </c>
      <c r="G4" s="1150" t="s">
        <v>2219</v>
      </c>
      <c r="H4" s="1150" t="s">
        <v>2220</v>
      </c>
    </row>
    <row r="5" spans="1:8" s="248" customFormat="1" ht="45" customHeight="1">
      <c r="A5" s="1150"/>
      <c r="B5" s="1055" t="s">
        <v>2435</v>
      </c>
      <c r="C5" s="1055" t="s">
        <v>22</v>
      </c>
      <c r="D5" s="1055" t="s">
        <v>2221</v>
      </c>
      <c r="E5" s="1055" t="s">
        <v>2222</v>
      </c>
      <c r="F5" s="1152"/>
      <c r="G5" s="1150"/>
      <c r="H5" s="1150"/>
    </row>
    <row r="6" spans="1:8" s="248" customFormat="1" ht="21" customHeight="1">
      <c r="A6" s="134"/>
      <c r="B6" s="135"/>
      <c r="C6" s="135"/>
      <c r="D6" s="135"/>
      <c r="E6" s="135"/>
      <c r="F6" s="281"/>
      <c r="G6" s="134"/>
      <c r="H6" s="134"/>
    </row>
    <row r="7" spans="1:8" s="230" customFormat="1" ht="69" customHeight="1">
      <c r="A7" s="969">
        <v>1</v>
      </c>
      <c r="B7" s="243">
        <f>총괄!E12</f>
        <v>293810531</v>
      </c>
      <c r="C7" s="243">
        <f>총괄!E35-총괄!E26</f>
        <v>116427641</v>
      </c>
      <c r="D7" s="243">
        <f>총괄!E37</f>
        <v>62430916</v>
      </c>
      <c r="E7" s="243">
        <f>SUM(B7:D7)</f>
        <v>472669088</v>
      </c>
      <c r="F7" s="275">
        <f>이율!E8</f>
        <v>0.25</v>
      </c>
      <c r="G7" s="122">
        <f>TRUNC(E7*F7,0)-ROUND(265/1.1,0)</f>
        <v>118167031</v>
      </c>
      <c r="H7" s="236"/>
    </row>
    <row r="8" spans="1:8" s="230" customFormat="1" ht="69" customHeight="1">
      <c r="A8" s="969"/>
      <c r="B8" s="243"/>
      <c r="C8" s="243"/>
      <c r="D8" s="243"/>
      <c r="E8" s="243"/>
      <c r="F8" s="275"/>
      <c r="G8" s="122"/>
      <c r="H8" s="236"/>
    </row>
    <row r="9" spans="1:8" s="230" customFormat="1" ht="21" customHeight="1">
      <c r="A9" s="970"/>
      <c r="B9" s="244"/>
      <c r="C9" s="244"/>
      <c r="D9" s="244"/>
      <c r="E9" s="244"/>
      <c r="F9" s="277"/>
      <c r="G9" s="123"/>
      <c r="H9" s="237"/>
    </row>
    <row r="10" spans="1:8" s="91" customFormat="1" ht="19.5" customHeight="1">
      <c r="A10" s="971" t="str">
        <f>"주 1) 비      율 : "&amp;이율!A3&amp;이율!A1&amp;" 참조"</f>
        <v>주 1) 비      율 : &lt;표 17&gt; 이  윤  율 참조</v>
      </c>
      <c r="B10" s="119"/>
      <c r="C10" s="119"/>
      <c r="D10" s="120"/>
      <c r="E10" s="120"/>
      <c r="F10" s="278"/>
      <c r="G10" s="120"/>
      <c r="H10" s="89"/>
    </row>
    <row r="11" spans="1:8" s="91" customFormat="1" ht="19.5" customHeight="1">
      <c r="A11" s="971" t="s">
        <v>2518</v>
      </c>
      <c r="B11" s="119"/>
      <c r="C11" s="119"/>
      <c r="D11" s="120"/>
      <c r="E11" s="120"/>
      <c r="F11" s="278"/>
      <c r="G11" s="120"/>
      <c r="H11" s="89"/>
    </row>
    <row r="12" spans="1:8" ht="19.5" customHeight="1">
      <c r="A12" s="972"/>
      <c r="B12" s="118"/>
      <c r="C12" s="118"/>
      <c r="D12" s="170"/>
      <c r="E12" s="170"/>
      <c r="F12" s="279"/>
      <c r="G12" s="170"/>
      <c r="H12" s="171"/>
    </row>
    <row r="13" spans="1:8" ht="19.5" customHeight="1">
      <c r="A13" s="972"/>
      <c r="B13" s="118"/>
      <c r="C13" s="118"/>
      <c r="D13" s="170"/>
      <c r="E13" s="170"/>
      <c r="F13" s="279"/>
      <c r="G13" s="170"/>
      <c r="H13" s="171"/>
    </row>
    <row r="14" spans="1:8" ht="19.5" customHeight="1">
      <c r="A14" s="972"/>
      <c r="B14" s="118"/>
      <c r="C14" s="118"/>
      <c r="D14" s="170"/>
      <c r="E14" s="170"/>
      <c r="F14" s="279"/>
      <c r="G14" s="170"/>
      <c r="H14" s="171"/>
    </row>
    <row r="15" spans="1:8" ht="19.5" customHeight="1">
      <c r="A15" s="972"/>
      <c r="B15" s="118"/>
      <c r="C15" s="118"/>
      <c r="D15" s="170"/>
      <c r="E15" s="170"/>
      <c r="F15" s="279"/>
      <c r="G15" s="170"/>
      <c r="H15" s="171"/>
    </row>
    <row r="16" spans="1:8" ht="19.5" customHeight="1">
      <c r="A16" s="972"/>
      <c r="B16" s="118"/>
      <c r="C16" s="118"/>
      <c r="D16" s="170"/>
      <c r="E16" s="170"/>
      <c r="F16" s="279"/>
      <c r="G16" s="170"/>
      <c r="H16" s="171"/>
    </row>
    <row r="17" spans="1:8" ht="19.5" customHeight="1">
      <c r="A17" s="972"/>
      <c r="B17" s="118"/>
      <c r="C17" s="118"/>
      <c r="D17" s="170"/>
      <c r="E17" s="170"/>
      <c r="F17" s="279"/>
      <c r="G17" s="170"/>
      <c r="H17" s="171"/>
    </row>
    <row r="18" spans="1:8" ht="19.5" customHeight="1">
      <c r="A18" s="972"/>
      <c r="B18" s="118"/>
      <c r="C18" s="118"/>
      <c r="D18" s="170"/>
      <c r="E18" s="170"/>
      <c r="F18" s="279"/>
      <c r="G18" s="170"/>
      <c r="H18" s="171"/>
    </row>
    <row r="19" spans="1:8" ht="19.5" customHeight="1">
      <c r="A19" s="972"/>
      <c r="B19" s="118"/>
      <c r="C19" s="118"/>
      <c r="D19" s="170"/>
      <c r="E19" s="170"/>
      <c r="F19" s="279"/>
      <c r="G19" s="170"/>
      <c r="H19" s="171"/>
    </row>
    <row r="20" spans="1:8" ht="19.5" customHeight="1">
      <c r="A20" s="972"/>
      <c r="B20" s="118"/>
      <c r="C20" s="118"/>
      <c r="D20" s="170"/>
      <c r="E20" s="170"/>
      <c r="F20" s="279"/>
      <c r="G20" s="170"/>
      <c r="H20" s="171"/>
    </row>
    <row r="21" spans="1:8" ht="19.5" customHeight="1">
      <c r="A21" s="972"/>
      <c r="B21" s="118"/>
      <c r="C21" s="118"/>
      <c r="D21" s="170"/>
      <c r="E21" s="170"/>
      <c r="F21" s="279"/>
      <c r="G21" s="170"/>
      <c r="H21" s="171"/>
    </row>
    <row r="22" spans="1:8" ht="19.5" customHeight="1">
      <c r="A22" s="972"/>
      <c r="B22" s="118"/>
      <c r="C22" s="118"/>
      <c r="D22" s="170"/>
      <c r="E22" s="170"/>
      <c r="F22" s="279"/>
      <c r="G22" s="170"/>
      <c r="H22" s="171"/>
    </row>
    <row r="23" spans="1:8" s="231" customFormat="1" ht="19.5" customHeight="1">
      <c r="A23" s="972"/>
      <c r="B23" s="238"/>
      <c r="C23" s="238"/>
      <c r="D23" s="253"/>
      <c r="E23" s="253"/>
      <c r="F23" s="279"/>
      <c r="G23" s="253"/>
      <c r="H23" s="254"/>
    </row>
    <row r="24" spans="1:8" ht="19.5" customHeight="1">
      <c r="A24" s="972"/>
      <c r="B24" s="118"/>
      <c r="C24" s="118"/>
      <c r="D24" s="170"/>
      <c r="E24" s="170"/>
      <c r="F24" s="279"/>
      <c r="G24" s="170"/>
      <c r="H24" s="171"/>
    </row>
    <row r="25" spans="1:8" ht="19.5" customHeight="1">
      <c r="A25" s="972"/>
      <c r="B25" s="118"/>
      <c r="C25" s="118"/>
      <c r="D25" s="170"/>
      <c r="E25" s="170"/>
      <c r="F25" s="279"/>
      <c r="G25" s="170"/>
      <c r="H25" s="171"/>
    </row>
    <row r="26" spans="1:8" s="231" customFormat="1" ht="19.5" customHeight="1">
      <c r="A26" s="972"/>
      <c r="B26" s="238"/>
      <c r="C26" s="238"/>
      <c r="D26" s="253"/>
      <c r="E26" s="253"/>
      <c r="F26" s="279"/>
      <c r="G26" s="253"/>
      <c r="H26" s="254"/>
    </row>
    <row r="27" spans="1:8" s="231" customFormat="1" ht="19.5" customHeight="1">
      <c r="A27" s="972"/>
      <c r="B27" s="238"/>
      <c r="C27" s="238"/>
      <c r="D27" s="253"/>
      <c r="E27" s="253"/>
      <c r="F27" s="279"/>
      <c r="G27" s="253"/>
      <c r="H27" s="254"/>
    </row>
    <row r="28" spans="1:8" ht="19.5" customHeight="1">
      <c r="A28" s="972"/>
      <c r="B28" s="118"/>
      <c r="C28" s="118"/>
      <c r="D28" s="170"/>
      <c r="E28" s="170"/>
      <c r="F28" s="279"/>
      <c r="G28" s="170"/>
      <c r="H28" s="171"/>
    </row>
    <row r="29" spans="1:8" ht="19.5" customHeight="1">
      <c r="A29" s="972"/>
      <c r="B29" s="118"/>
      <c r="C29" s="118"/>
      <c r="D29" s="170"/>
      <c r="E29" s="170"/>
      <c r="F29" s="279"/>
      <c r="G29" s="170"/>
      <c r="H29" s="171"/>
    </row>
    <row r="30" spans="1:8" ht="19.5" customHeight="1">
      <c r="A30" s="972"/>
      <c r="B30" s="118"/>
      <c r="C30" s="118"/>
      <c r="D30" s="170"/>
      <c r="E30" s="170"/>
      <c r="F30" s="279"/>
      <c r="G30" s="170"/>
      <c r="H30" s="171"/>
    </row>
  </sheetData>
  <mergeCells count="6">
    <mergeCell ref="H4:H5"/>
    <mergeCell ref="A1:H1"/>
    <mergeCell ref="A4:A5"/>
    <mergeCell ref="B4:E4"/>
    <mergeCell ref="F4:F5"/>
    <mergeCell ref="G4:G5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153" orientation="portrait" useFirstPageNumber="1" r:id="rId1"/>
  <headerFooter alignWithMargins="0">
    <oddFooter>&amp;C&amp;"굴림,보통"&amp;9- &amp;P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showGridLines="0" view="pageBreakPreview" zoomScaleSheetLayoutView="100" workbookViewId="0">
      <pane ySplit="5" topLeftCell="A6" activePane="bottomLeft" state="frozen"/>
      <selection pane="bottomLeft" activeCell="E18" sqref="E18"/>
    </sheetView>
  </sheetViews>
  <sheetFormatPr defaultRowHeight="12.75"/>
  <cols>
    <col min="1" max="1" width="1.85546875" style="71" customWidth="1"/>
    <col min="2" max="2" width="40.7109375" style="71" customWidth="1"/>
    <col min="3" max="4" width="1.85546875" style="71" customWidth="1"/>
    <col min="5" max="5" width="18.7109375" style="71" customWidth="1"/>
    <col min="6" max="7" width="1.85546875" style="71" customWidth="1"/>
    <col min="8" max="8" width="18.7109375" style="71" customWidth="1"/>
    <col min="9" max="9" width="1.85546875" style="71" customWidth="1"/>
    <col min="10" max="16384" width="9.140625" style="71"/>
  </cols>
  <sheetData>
    <row r="1" spans="1:9" s="69" customFormat="1" ht="30" customHeight="1">
      <c r="A1" s="1167" t="s">
        <v>128</v>
      </c>
      <c r="B1" s="1167"/>
      <c r="C1" s="1167"/>
      <c r="D1" s="1167"/>
      <c r="E1" s="1167"/>
      <c r="F1" s="1167"/>
      <c r="G1" s="1167"/>
      <c r="H1" s="1167"/>
      <c r="I1" s="1167"/>
    </row>
    <row r="2" spans="1:9" ht="12" customHeight="1">
      <c r="A2" s="72"/>
      <c r="B2" s="72"/>
      <c r="C2" s="72"/>
      <c r="D2" s="72"/>
      <c r="E2" s="72"/>
      <c r="F2" s="72"/>
      <c r="G2" s="72"/>
      <c r="H2" s="72"/>
      <c r="I2" s="72"/>
    </row>
    <row r="3" spans="1:9" ht="20.100000000000001" customHeight="1">
      <c r="A3" s="173" t="s">
        <v>2195</v>
      </c>
      <c r="B3" s="173"/>
      <c r="C3" s="72"/>
      <c r="D3" s="72"/>
      <c r="E3" s="72"/>
      <c r="F3" s="72"/>
      <c r="G3" s="72"/>
      <c r="H3" s="72"/>
      <c r="I3" s="72"/>
    </row>
    <row r="4" spans="1:9" s="76" customFormat="1" ht="30" customHeight="1">
      <c r="A4" s="73"/>
      <c r="B4" s="1168" t="s">
        <v>129</v>
      </c>
      <c r="C4" s="74"/>
      <c r="D4" s="75"/>
      <c r="E4" s="1168" t="s">
        <v>130</v>
      </c>
      <c r="F4" s="75"/>
      <c r="G4" s="73"/>
      <c r="H4" s="1168" t="s">
        <v>131</v>
      </c>
      <c r="I4" s="74"/>
    </row>
    <row r="5" spans="1:9" s="76" customFormat="1" ht="30" customHeight="1">
      <c r="A5" s="77"/>
      <c r="B5" s="1169"/>
      <c r="C5" s="78"/>
      <c r="D5" s="79"/>
      <c r="E5" s="1169"/>
      <c r="F5" s="79"/>
      <c r="G5" s="77"/>
      <c r="H5" s="1169"/>
      <c r="I5" s="78"/>
    </row>
    <row r="6" spans="1:9" ht="18" customHeight="1">
      <c r="A6" s="80"/>
      <c r="B6" s="72"/>
      <c r="C6" s="72"/>
      <c r="D6" s="80"/>
      <c r="F6" s="81"/>
      <c r="G6" s="72"/>
      <c r="H6" s="72"/>
      <c r="I6" s="81"/>
    </row>
    <row r="7" spans="1:9" ht="42" customHeight="1">
      <c r="A7" s="80"/>
      <c r="B7" s="113" t="s">
        <v>15</v>
      </c>
      <c r="C7" s="72"/>
      <c r="D7" s="80"/>
      <c r="E7" s="114">
        <v>0.15</v>
      </c>
      <c r="F7" s="83"/>
      <c r="H7" s="82"/>
      <c r="I7" s="83"/>
    </row>
    <row r="8" spans="1:9" ht="42" customHeight="1">
      <c r="A8" s="80"/>
      <c r="B8" s="1041" t="s">
        <v>2373</v>
      </c>
      <c r="C8" s="1042"/>
      <c r="D8" s="1043"/>
      <c r="E8" s="1044">
        <v>0.25</v>
      </c>
      <c r="F8" s="1045"/>
      <c r="G8" s="1042"/>
      <c r="H8" s="1046"/>
      <c r="I8" s="83"/>
    </row>
    <row r="9" spans="1:9" ht="42" customHeight="1">
      <c r="A9" s="80"/>
      <c r="B9" s="113" t="s">
        <v>16</v>
      </c>
      <c r="C9" s="72"/>
      <c r="D9" s="80"/>
      <c r="E9" s="114">
        <v>0.1</v>
      </c>
      <c r="F9" s="83"/>
      <c r="H9" s="82"/>
      <c r="I9" s="83"/>
    </row>
    <row r="10" spans="1:9" ht="42" customHeight="1">
      <c r="A10" s="80"/>
      <c r="B10" s="113" t="s">
        <v>17</v>
      </c>
      <c r="C10" s="72"/>
      <c r="D10" s="80"/>
      <c r="E10" s="114">
        <v>0.1</v>
      </c>
      <c r="F10" s="83"/>
      <c r="H10" s="82"/>
      <c r="I10" s="83"/>
    </row>
    <row r="11" spans="1:9" ht="18" customHeight="1">
      <c r="A11" s="84"/>
      <c r="B11" s="85"/>
      <c r="C11" s="85"/>
      <c r="D11" s="84"/>
      <c r="E11" s="85"/>
      <c r="F11" s="86"/>
      <c r="G11" s="85"/>
      <c r="H11" s="85"/>
      <c r="I11" s="86"/>
    </row>
    <row r="12" spans="1:9" s="87" customFormat="1" ht="19.5" customHeight="1">
      <c r="A12" s="399" t="s">
        <v>240</v>
      </c>
      <c r="B12" s="44"/>
      <c r="C12" s="44"/>
      <c r="D12" s="44"/>
      <c r="E12" s="44"/>
      <c r="F12" s="44"/>
      <c r="G12" s="44"/>
      <c r="H12" s="44"/>
      <c r="I12" s="44"/>
    </row>
    <row r="13" spans="1:9" ht="19.5" customHeight="1">
      <c r="A13" s="72"/>
      <c r="B13" s="72"/>
      <c r="C13" s="72"/>
      <c r="D13" s="72"/>
      <c r="E13" s="72"/>
      <c r="F13" s="72"/>
      <c r="G13" s="72"/>
      <c r="H13" s="72"/>
      <c r="I13" s="72"/>
    </row>
    <row r="14" spans="1:9" ht="19.5" customHeight="1">
      <c r="A14" s="72"/>
      <c r="B14" s="72"/>
      <c r="C14" s="72"/>
      <c r="D14" s="72"/>
      <c r="E14" s="72"/>
      <c r="F14" s="72"/>
      <c r="G14" s="72"/>
      <c r="H14" s="72"/>
      <c r="I14" s="72"/>
    </row>
    <row r="15" spans="1:9" ht="19.5" customHeight="1">
      <c r="A15" s="72"/>
      <c r="B15" s="72"/>
      <c r="C15" s="72"/>
      <c r="D15" s="72"/>
      <c r="E15" s="72"/>
      <c r="F15" s="72"/>
      <c r="G15" s="72"/>
      <c r="H15" s="72"/>
      <c r="I15" s="72"/>
    </row>
    <row r="16" spans="1:9" ht="19.5" customHeight="1">
      <c r="A16" s="72"/>
      <c r="B16" s="72"/>
      <c r="C16" s="72"/>
      <c r="D16" s="72"/>
      <c r="E16" s="72"/>
      <c r="F16" s="72"/>
      <c r="G16" s="72"/>
      <c r="H16" s="72"/>
      <c r="I16" s="72"/>
    </row>
    <row r="17" spans="1:9" ht="19.5" customHeight="1">
      <c r="A17" s="72"/>
      <c r="B17" s="72"/>
      <c r="C17" s="72"/>
      <c r="D17" s="72"/>
      <c r="E17" s="72"/>
      <c r="F17" s="72"/>
      <c r="G17" s="72"/>
      <c r="H17" s="72"/>
      <c r="I17" s="72"/>
    </row>
    <row r="18" spans="1:9" ht="19.5" customHeight="1">
      <c r="A18" s="72"/>
      <c r="B18" s="72"/>
      <c r="C18" s="72"/>
      <c r="D18" s="72"/>
      <c r="E18" s="72"/>
      <c r="F18" s="72"/>
      <c r="G18" s="72"/>
      <c r="H18" s="72"/>
      <c r="I18" s="72"/>
    </row>
    <row r="19" spans="1:9" ht="19.5" customHeight="1">
      <c r="A19" s="72"/>
      <c r="B19" s="72"/>
      <c r="C19" s="72"/>
      <c r="D19" s="72"/>
      <c r="E19" s="72"/>
      <c r="F19" s="72"/>
      <c r="G19" s="72"/>
      <c r="H19" s="72"/>
      <c r="I19" s="72"/>
    </row>
    <row r="20" spans="1:9" ht="19.5" customHeight="1">
      <c r="A20" s="72"/>
      <c r="B20" s="72"/>
      <c r="C20" s="72"/>
      <c r="D20" s="72"/>
      <c r="E20" s="72"/>
      <c r="F20" s="72"/>
      <c r="G20" s="72"/>
      <c r="H20" s="72"/>
      <c r="I20" s="72"/>
    </row>
    <row r="21" spans="1:9" ht="19.5" customHeight="1">
      <c r="A21" s="72"/>
      <c r="B21" s="72"/>
      <c r="C21" s="72"/>
      <c r="D21" s="72"/>
      <c r="E21" s="72"/>
      <c r="F21" s="72"/>
      <c r="G21" s="72"/>
      <c r="H21" s="72"/>
      <c r="I21" s="72"/>
    </row>
    <row r="22" spans="1:9" ht="19.5" customHeight="1">
      <c r="A22" s="72"/>
      <c r="B22" s="72"/>
      <c r="C22" s="72"/>
      <c r="D22" s="72"/>
      <c r="E22" s="72"/>
      <c r="F22" s="72"/>
      <c r="G22" s="72"/>
      <c r="H22" s="72"/>
      <c r="I22" s="72"/>
    </row>
    <row r="23" spans="1:9" ht="19.5" customHeight="1">
      <c r="A23" s="72"/>
      <c r="B23" s="72"/>
      <c r="C23" s="72"/>
      <c r="D23" s="72"/>
      <c r="E23" s="72"/>
      <c r="F23" s="72"/>
      <c r="G23" s="72"/>
      <c r="H23" s="72"/>
      <c r="I23" s="72"/>
    </row>
    <row r="24" spans="1:9" ht="19.5" customHeight="1">
      <c r="A24" s="72"/>
      <c r="B24" s="72"/>
      <c r="C24" s="72"/>
      <c r="D24" s="72"/>
      <c r="E24" s="72"/>
      <c r="F24" s="72"/>
      <c r="G24" s="72"/>
      <c r="H24" s="72"/>
      <c r="I24" s="72"/>
    </row>
    <row r="25" spans="1:9" ht="19.5" customHeight="1">
      <c r="A25" s="72"/>
      <c r="B25" s="72"/>
      <c r="C25" s="72"/>
      <c r="D25" s="72"/>
      <c r="E25" s="72"/>
      <c r="F25" s="72"/>
      <c r="G25" s="72"/>
      <c r="H25" s="72"/>
      <c r="I25" s="72"/>
    </row>
    <row r="26" spans="1:9" ht="19.5" customHeight="1">
      <c r="A26" s="72"/>
      <c r="B26" s="72"/>
      <c r="C26" s="72"/>
      <c r="D26" s="72"/>
      <c r="E26" s="72"/>
      <c r="F26" s="72"/>
      <c r="G26" s="72"/>
      <c r="H26" s="72"/>
      <c r="I26" s="72"/>
    </row>
    <row r="27" spans="1:9" ht="19.5" customHeight="1">
      <c r="A27" s="72"/>
      <c r="B27" s="72"/>
      <c r="C27" s="72"/>
      <c r="D27" s="72"/>
      <c r="E27" s="72"/>
      <c r="F27" s="72"/>
      <c r="G27" s="72"/>
      <c r="H27" s="72"/>
      <c r="I27" s="72"/>
    </row>
    <row r="28" spans="1:9" ht="19.5" customHeight="1">
      <c r="A28" s="72"/>
      <c r="B28" s="72"/>
      <c r="C28" s="72"/>
      <c r="D28" s="72"/>
      <c r="E28" s="72"/>
      <c r="F28" s="72"/>
      <c r="G28" s="72"/>
      <c r="H28" s="72"/>
      <c r="I28" s="72"/>
    </row>
    <row r="29" spans="1:9" ht="19.5" customHeight="1">
      <c r="A29" s="72"/>
      <c r="B29" s="72"/>
      <c r="C29" s="72"/>
      <c r="D29" s="72"/>
      <c r="E29" s="72"/>
      <c r="F29" s="72"/>
      <c r="G29" s="72"/>
      <c r="H29" s="72"/>
      <c r="I29" s="72"/>
    </row>
    <row r="30" spans="1:9" ht="19.5" customHeight="1">
      <c r="A30" s="72"/>
      <c r="B30" s="72"/>
      <c r="C30" s="72"/>
      <c r="D30" s="72"/>
      <c r="E30" s="72"/>
      <c r="F30" s="72"/>
      <c r="G30" s="72"/>
      <c r="H30" s="72"/>
      <c r="I30" s="72"/>
    </row>
    <row r="31" spans="1:9" ht="19.5" customHeight="1">
      <c r="A31" s="72"/>
      <c r="B31" s="72"/>
      <c r="C31" s="72"/>
      <c r="D31" s="72"/>
      <c r="E31" s="72"/>
      <c r="F31" s="72"/>
      <c r="G31" s="72"/>
      <c r="H31" s="72"/>
      <c r="I31" s="72"/>
    </row>
    <row r="32" spans="1:9" ht="19.5" customHeight="1">
      <c r="A32" s="72"/>
      <c r="B32" s="72"/>
      <c r="C32" s="72"/>
      <c r="D32" s="72"/>
      <c r="E32" s="72"/>
      <c r="F32" s="72"/>
      <c r="G32" s="72"/>
      <c r="H32" s="72"/>
      <c r="I32" s="72"/>
    </row>
  </sheetData>
  <mergeCells count="4">
    <mergeCell ref="A1:I1"/>
    <mergeCell ref="B4:B5"/>
    <mergeCell ref="E4:E5"/>
    <mergeCell ref="H4:H5"/>
  </mergeCells>
  <phoneticPr fontId="27" type="noConversion"/>
  <printOptions horizontalCentered="1" verticalCentered="1"/>
  <pageMargins left="0.59055118110236227" right="0.59055118110236227" top="0.78740157480314965" bottom="0.82677165354330717" header="0.39370078740157483" footer="0.39370078740157483"/>
  <pageSetup paperSize="9" firstPageNumber="154" orientation="portrait" useFirstPageNumber="1" r:id="rId1"/>
  <headerFooter alignWithMargins="0">
    <oddFooter>&amp;C&amp;"굴림,보통"&amp;9- &amp;P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L6"/>
  <sheetViews>
    <sheetView showGridLines="0" showZeros="0" view="pageBreakPreview" zoomScaleSheetLayoutView="100" workbookViewId="0">
      <selection activeCell="H9" sqref="H9"/>
    </sheetView>
  </sheetViews>
  <sheetFormatPr defaultColWidth="10.28515625" defaultRowHeight="50.1" customHeight="1"/>
  <cols>
    <col min="1" max="9" width="9.7109375" style="61" customWidth="1"/>
    <col min="10" max="16384" width="10.28515625" style="61"/>
  </cols>
  <sheetData>
    <row r="2" spans="1:12" ht="50.1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s="63" customFormat="1" ht="50.1" customHeight="1">
      <c r="A3" s="8"/>
      <c r="B3" s="8"/>
      <c r="C3" s="8"/>
      <c r="D3" s="8"/>
      <c r="E3" s="8"/>
      <c r="F3" s="8"/>
      <c r="G3" s="9"/>
      <c r="H3" s="9"/>
      <c r="I3" s="9"/>
      <c r="J3" s="8"/>
      <c r="K3" s="8"/>
      <c r="L3" s="8"/>
    </row>
    <row r="4" spans="1:12" s="63" customFormat="1" ht="50.1" customHeight="1">
      <c r="A4" s="8"/>
      <c r="B4" s="8"/>
      <c r="C4" s="8"/>
      <c r="D4" s="8"/>
      <c r="E4" s="8"/>
      <c r="F4" s="8"/>
      <c r="G4" s="9"/>
      <c r="H4" s="9"/>
      <c r="I4" s="9"/>
      <c r="J4" s="8"/>
      <c r="K4" s="8"/>
      <c r="L4" s="8"/>
    </row>
    <row r="5" spans="1:12" s="63" customFormat="1" ht="50.1" customHeight="1">
      <c r="A5" s="1075" t="s">
        <v>8</v>
      </c>
      <c r="B5" s="1075"/>
      <c r="C5" s="1075"/>
      <c r="D5" s="1075"/>
      <c r="E5" s="1075"/>
      <c r="F5" s="1075"/>
      <c r="G5" s="1075"/>
      <c r="H5" s="1075"/>
      <c r="I5" s="1075"/>
      <c r="J5" s="8"/>
      <c r="K5" s="8"/>
      <c r="L5" s="8"/>
    </row>
    <row r="6" spans="1:12" s="64" customFormat="1" ht="50.1" customHeight="1">
      <c r="A6" s="1076"/>
      <c r="B6" s="1076"/>
      <c r="C6" s="1076"/>
      <c r="D6" s="1076"/>
      <c r="E6" s="1076"/>
      <c r="F6" s="1076"/>
      <c r="G6" s="1076"/>
      <c r="H6" s="1076"/>
      <c r="I6" s="1076"/>
      <c r="J6" s="10"/>
      <c r="K6" s="10"/>
      <c r="L6" s="10"/>
    </row>
  </sheetData>
  <mergeCells count="2">
    <mergeCell ref="A5:I5"/>
    <mergeCell ref="A6:I6"/>
  </mergeCells>
  <phoneticPr fontId="31" type="noConversion"/>
  <pageMargins left="0.75" right="0.75" top="0.78" bottom="0.79" header="0.38" footer="0.41"/>
  <pageSetup paperSize="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P6" sqref="P6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68" customFormat="1" ht="50.1" customHeight="1">
      <c r="A5" s="1099" t="s">
        <v>299</v>
      </c>
      <c r="B5" s="1099"/>
      <c r="C5" s="1099"/>
      <c r="D5" s="1099"/>
      <c r="E5" s="1099"/>
      <c r="F5" s="1099"/>
      <c r="G5" s="1099"/>
      <c r="H5" s="1099"/>
      <c r="I5" s="1099"/>
      <c r="J5" s="25"/>
      <c r="K5" s="25"/>
      <c r="L5" s="25"/>
      <c r="M5" s="25"/>
      <c r="N5" s="25"/>
    </row>
  </sheetData>
  <mergeCells count="1">
    <mergeCell ref="A5:I5"/>
  </mergeCells>
  <phoneticPr fontId="27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62"/>
  <sheetViews>
    <sheetView showGridLines="0" showZeros="0" view="pageBreakPreview" zoomScaleSheetLayoutView="100" workbookViewId="0">
      <pane ySplit="8" topLeftCell="A9" activePane="bottomLeft" state="frozen"/>
      <selection pane="bottomLeft" activeCell="R21" sqref="R21"/>
    </sheetView>
  </sheetViews>
  <sheetFormatPr defaultRowHeight="21" customHeight="1"/>
  <cols>
    <col min="1" max="1" width="0" style="897" hidden="1" customWidth="1"/>
    <col min="2" max="2" width="9.85546875" style="897" hidden="1" customWidth="1"/>
    <col min="3" max="3" width="8.7109375" style="47" customWidth="1"/>
    <col min="4" max="4" width="25.7109375" style="899" customWidth="1"/>
    <col min="5" max="6" width="10.7109375" style="919" customWidth="1"/>
    <col min="7" max="9" width="6.7109375" style="919" bestFit="1" customWidth="1"/>
    <col min="10" max="10" width="7.140625" style="919" bestFit="1" customWidth="1"/>
    <col min="11" max="11" width="6.7109375" style="919" bestFit="1" customWidth="1"/>
    <col min="12" max="12" width="7.140625" style="919" bestFit="1" customWidth="1"/>
    <col min="13" max="13" width="8.7109375" style="897" customWidth="1"/>
    <col min="14" max="14" width="10.7109375" style="929" customWidth="1"/>
    <col min="15" max="15" width="12.7109375" style="1005" customWidth="1"/>
    <col min="16" max="16" width="10.7109375" style="929" customWidth="1"/>
    <col min="17" max="17" width="12.7109375" style="1005" customWidth="1"/>
    <col min="18" max="20" width="12.7109375" style="900" customWidth="1"/>
    <col min="21" max="21" width="12.7109375" style="1005" customWidth="1"/>
    <col min="22" max="22" width="8.7109375" style="47" customWidth="1"/>
    <col min="23" max="16384" width="9.140625" style="47"/>
  </cols>
  <sheetData>
    <row r="1" spans="1:22" s="45" customFormat="1" ht="30" customHeight="1">
      <c r="A1" s="895"/>
      <c r="B1" s="895"/>
      <c r="C1" s="1118" t="s">
        <v>2565</v>
      </c>
      <c r="D1" s="1118"/>
      <c r="E1" s="1118"/>
      <c r="F1" s="1118"/>
      <c r="G1" s="1118"/>
      <c r="H1" s="1118"/>
      <c r="I1" s="1118"/>
      <c r="J1" s="1118"/>
      <c r="K1" s="1118"/>
      <c r="L1" s="1118"/>
      <c r="M1" s="1118"/>
      <c r="N1" s="1118"/>
      <c r="O1" s="1118"/>
      <c r="P1" s="1118"/>
      <c r="Q1" s="1118"/>
      <c r="R1" s="1118"/>
      <c r="S1" s="1118"/>
      <c r="T1" s="1118"/>
      <c r="U1" s="1118"/>
      <c r="V1" s="1118"/>
    </row>
    <row r="2" spans="1:22" ht="12" customHeight="1">
      <c r="C2" s="46"/>
      <c r="D2" s="222"/>
      <c r="M2" s="920"/>
      <c r="N2" s="919"/>
      <c r="O2" s="1000"/>
      <c r="P2" s="919"/>
      <c r="Q2" s="1000"/>
      <c r="R2" s="223"/>
      <c r="S2" s="223"/>
      <c r="T2" s="223"/>
      <c r="U2" s="1000"/>
      <c r="V2" s="46"/>
    </row>
    <row r="3" spans="1:22" ht="19.5" customHeight="1">
      <c r="C3" s="47" t="s">
        <v>2566</v>
      </c>
      <c r="D3" s="222"/>
      <c r="M3" s="920"/>
      <c r="N3" s="919"/>
      <c r="O3" s="1000"/>
      <c r="P3" s="919"/>
      <c r="Q3" s="1000"/>
      <c r="R3" s="223"/>
      <c r="S3" s="223"/>
      <c r="T3" s="223"/>
      <c r="U3" s="1000"/>
      <c r="V3" s="164" t="s">
        <v>57</v>
      </c>
    </row>
    <row r="4" spans="1:22" s="932" customFormat="1" ht="12.75" hidden="1">
      <c r="A4" s="930"/>
      <c r="B4" s="930">
        <v>1</v>
      </c>
      <c r="C4" s="930">
        <v>2</v>
      </c>
      <c r="D4" s="930">
        <v>3</v>
      </c>
      <c r="E4" s="930">
        <v>4</v>
      </c>
      <c r="F4" s="930">
        <v>5</v>
      </c>
      <c r="G4" s="930">
        <v>6</v>
      </c>
      <c r="H4" s="930">
        <v>7</v>
      </c>
      <c r="I4" s="930">
        <v>8</v>
      </c>
      <c r="J4" s="930">
        <v>9</v>
      </c>
      <c r="K4" s="930">
        <v>10</v>
      </c>
      <c r="L4" s="930">
        <v>11</v>
      </c>
      <c r="M4" s="930">
        <v>12</v>
      </c>
      <c r="N4" s="930">
        <v>13</v>
      </c>
      <c r="O4" s="1001">
        <v>14</v>
      </c>
      <c r="P4" s="930">
        <v>15</v>
      </c>
      <c r="Q4" s="1001">
        <v>16</v>
      </c>
      <c r="R4" s="930">
        <v>17</v>
      </c>
      <c r="S4" s="930">
        <v>18</v>
      </c>
      <c r="T4" s="930">
        <v>19</v>
      </c>
      <c r="U4" s="1001">
        <v>20</v>
      </c>
      <c r="V4" s="931"/>
    </row>
    <row r="5" spans="1:22" s="48" customFormat="1" ht="24" customHeight="1">
      <c r="A5" s="898"/>
      <c r="B5" s="898"/>
      <c r="C5" s="1172" t="s">
        <v>1639</v>
      </c>
      <c r="D5" s="1173" t="s">
        <v>2567</v>
      </c>
      <c r="E5" s="1176" t="s">
        <v>2568</v>
      </c>
      <c r="F5" s="1105"/>
      <c r="G5" s="1105"/>
      <c r="H5" s="1105"/>
      <c r="I5" s="1105"/>
      <c r="J5" s="1105"/>
      <c r="K5" s="1105"/>
      <c r="L5" s="1106"/>
      <c r="M5" s="1172" t="s">
        <v>12</v>
      </c>
      <c r="N5" s="1174" t="s">
        <v>2569</v>
      </c>
      <c r="O5" s="1112"/>
      <c r="P5" s="1174" t="s">
        <v>2570</v>
      </c>
      <c r="Q5" s="1112"/>
      <c r="R5" s="1175" t="s">
        <v>2571</v>
      </c>
      <c r="S5" s="1175" t="s">
        <v>2572</v>
      </c>
      <c r="T5" s="1175" t="s">
        <v>2573</v>
      </c>
      <c r="U5" s="1170" t="s">
        <v>153</v>
      </c>
      <c r="V5" s="1172" t="s">
        <v>2574</v>
      </c>
    </row>
    <row r="6" spans="1:22" s="48" customFormat="1" ht="24" customHeight="1">
      <c r="A6" s="898"/>
      <c r="B6" s="898"/>
      <c r="C6" s="1114"/>
      <c r="D6" s="1114"/>
      <c r="E6" s="1107"/>
      <c r="F6" s="1108"/>
      <c r="G6" s="1108"/>
      <c r="H6" s="1108"/>
      <c r="I6" s="1108"/>
      <c r="J6" s="1108"/>
      <c r="K6" s="1108"/>
      <c r="L6" s="1109"/>
      <c r="M6" s="1114"/>
      <c r="N6" s="997" t="s">
        <v>154</v>
      </c>
      <c r="O6" s="1002" t="s">
        <v>13</v>
      </c>
      <c r="P6" s="997" t="s">
        <v>154</v>
      </c>
      <c r="Q6" s="1002" t="s">
        <v>13</v>
      </c>
      <c r="R6" s="1114"/>
      <c r="S6" s="1114"/>
      <c r="T6" s="1114"/>
      <c r="U6" s="1171"/>
      <c r="V6" s="1114"/>
    </row>
    <row r="7" spans="1:22" s="225" customFormat="1" ht="21" customHeight="1">
      <c r="A7" s="896"/>
      <c r="B7" s="896"/>
      <c r="C7" s="270" t="str">
        <f>" ["&amp;표지!$D$3&amp;"]"</f>
        <v xml:space="preserve"> [전자동 해태건조기(12-Is2T2F-#70×20D) 제조]</v>
      </c>
      <c r="D7" s="902"/>
      <c r="E7" s="921"/>
      <c r="F7" s="922"/>
      <c r="G7" s="922"/>
      <c r="I7" s="922"/>
      <c r="J7" s="922"/>
      <c r="K7" s="922"/>
      <c r="L7" s="923"/>
      <c r="M7" s="903"/>
      <c r="N7" s="904"/>
      <c r="O7" s="1003"/>
      <c r="P7" s="905"/>
      <c r="Q7" s="1003"/>
      <c r="R7" s="906"/>
      <c r="S7" s="907"/>
      <c r="T7" s="908"/>
      <c r="U7" s="1006"/>
      <c r="V7" s="909"/>
    </row>
    <row r="8" spans="1:22" s="225" customFormat="1" ht="21" customHeight="1">
      <c r="A8" s="896" t="s">
        <v>1476</v>
      </c>
      <c r="B8" s="896" t="s">
        <v>1221</v>
      </c>
      <c r="C8" s="910">
        <v>1</v>
      </c>
      <c r="D8" s="902" t="s">
        <v>796</v>
      </c>
      <c r="E8" s="921" t="str">
        <f>VLOOKUP($B8,직재산출!$A$4:$T$3731,5,FALSE)</f>
        <v>레이저</v>
      </c>
      <c r="F8" s="922">
        <f>VLOOKUP($B8,직재산출!$A$4:$T$3731,6,FALSE)</f>
        <v>6</v>
      </c>
      <c r="G8" s="922" t="str">
        <f>VLOOKUP($B8,직재산출!$A$4:$T$3731,7,FALSE)</f>
        <v>×</v>
      </c>
      <c r="H8" s="922">
        <f>VLOOKUP($B8,직재산출!$A$4:$T$3731,8,FALSE)</f>
        <v>260</v>
      </c>
      <c r="I8" s="922" t="str">
        <f>VLOOKUP($B8,직재산출!$A$4:$T$3731,9,FALSE)</f>
        <v>×</v>
      </c>
      <c r="J8" s="922">
        <f>VLOOKUP($B8,직재산출!$A$4:$T$3731,10,FALSE)</f>
        <v>0</v>
      </c>
      <c r="K8" s="922">
        <f>VLOOKUP($B8,직재산출!$A$4:$T$3731,11,FALSE)</f>
        <v>0</v>
      </c>
      <c r="L8" s="923">
        <f>VLOOKUP($B8,직재산출!$A$4:$T$3731,12,FALSE)</f>
        <v>500</v>
      </c>
      <c r="M8" s="903" t="s">
        <v>1467</v>
      </c>
      <c r="N8" s="904">
        <v>14</v>
      </c>
      <c r="O8" s="1003">
        <v>939</v>
      </c>
      <c r="P8" s="905">
        <v>13</v>
      </c>
      <c r="Q8" s="1003">
        <v>960</v>
      </c>
      <c r="R8" s="906"/>
      <c r="S8" s="907"/>
      <c r="T8" s="908"/>
      <c r="U8" s="1006">
        <f t="shared" ref="U8:U68" si="0">MIN(O8,Q8,R8,S8,T8)</f>
        <v>939</v>
      </c>
      <c r="V8" s="909"/>
    </row>
    <row r="9" spans="1:22" ht="21" customHeight="1">
      <c r="A9" s="896" t="s">
        <v>1222</v>
      </c>
      <c r="B9" s="896" t="s">
        <v>1222</v>
      </c>
      <c r="C9" s="910">
        <v>2</v>
      </c>
      <c r="D9" s="902" t="s">
        <v>797</v>
      </c>
      <c r="E9" s="921" t="str">
        <f>VLOOKUP($B9,직재산출!$A$4:$T$3731,5,FALSE)</f>
        <v>환봉</v>
      </c>
      <c r="F9" s="922">
        <f>VLOOKUP($B9,직재산출!$A$4:$T$3731,6,FALSE)</f>
        <v>50</v>
      </c>
      <c r="G9" s="922" t="str">
        <f>VLOOKUP($B9,직재산출!$A$4:$T$3731,7,FALSE)</f>
        <v>×</v>
      </c>
      <c r="H9" s="922">
        <f>VLOOKUP($B9,직재산출!$A$4:$T$3731,8,FALSE)</f>
        <v>0</v>
      </c>
      <c r="I9" s="922">
        <f>VLOOKUP($B9,직재산출!$A$4:$T$3731,9,FALSE)</f>
        <v>0</v>
      </c>
      <c r="J9" s="922">
        <f>VLOOKUP($B9,직재산출!$A$4:$T$3731,10,FALSE)</f>
        <v>0</v>
      </c>
      <c r="K9" s="922">
        <f>VLOOKUP($B9,직재산출!$A$4:$T$3731,11,FALSE)</f>
        <v>0</v>
      </c>
      <c r="L9" s="923">
        <f>VLOOKUP($B9,직재산출!$A$4:$T$3731,12,FALSE)</f>
        <v>30</v>
      </c>
      <c r="M9" s="903" t="s">
        <v>1467</v>
      </c>
      <c r="N9" s="904">
        <v>3</v>
      </c>
      <c r="O9" s="1003">
        <v>990</v>
      </c>
      <c r="P9" s="905">
        <v>5</v>
      </c>
      <c r="Q9" s="1003">
        <v>1010</v>
      </c>
      <c r="R9" s="906"/>
      <c r="S9" s="907"/>
      <c r="T9" s="908"/>
      <c r="U9" s="1006">
        <f t="shared" si="0"/>
        <v>990</v>
      </c>
      <c r="V9" s="909"/>
    </row>
    <row r="10" spans="1:22" ht="21" customHeight="1">
      <c r="A10" s="896" t="s">
        <v>1223</v>
      </c>
      <c r="B10" s="896" t="s">
        <v>1223</v>
      </c>
      <c r="C10" s="910">
        <v>3</v>
      </c>
      <c r="D10" s="902" t="s">
        <v>798</v>
      </c>
      <c r="E10" s="921" t="str">
        <f>VLOOKUP($B10,직재산출!$A$4:$T$3731,5,FALSE)</f>
        <v>육각볼트</v>
      </c>
      <c r="F10" s="922" t="str">
        <f>VLOOKUP($B10,직재산출!$A$4:$T$3731,6,FALSE)</f>
        <v>M12</v>
      </c>
      <c r="G10" s="922" t="str">
        <f>VLOOKUP($B10,직재산출!$A$4:$T$3731,7,FALSE)</f>
        <v>×</v>
      </c>
      <c r="H10" s="922" t="str">
        <f>VLOOKUP($B10,직재산출!$A$4:$T$3731,8,FALSE)</f>
        <v>L30</v>
      </c>
      <c r="I10" s="922">
        <f>VLOOKUP($B10,직재산출!$A$4:$T$3731,9,FALSE)</f>
        <v>0</v>
      </c>
      <c r="J10" s="922">
        <f>VLOOKUP($B10,직재산출!$A$4:$T$3731,10,FALSE)</f>
        <v>0</v>
      </c>
      <c r="K10" s="922">
        <f>VLOOKUP($B10,직재산출!$A$4:$T$3731,11,FALSE)</f>
        <v>0</v>
      </c>
      <c r="L10" s="923">
        <f>VLOOKUP($B10,직재산출!$A$4:$T$3731,12,FALSE)</f>
        <v>0</v>
      </c>
      <c r="M10" s="903" t="s">
        <v>1473</v>
      </c>
      <c r="N10" s="904">
        <v>41</v>
      </c>
      <c r="O10" s="1003">
        <v>432</v>
      </c>
      <c r="P10" s="905"/>
      <c r="Q10" s="1003"/>
      <c r="R10" s="906"/>
      <c r="S10" s="907"/>
      <c r="T10" s="908"/>
      <c r="U10" s="1006">
        <f t="shared" si="0"/>
        <v>432</v>
      </c>
      <c r="V10" s="909"/>
    </row>
    <row r="11" spans="1:22" ht="21" customHeight="1">
      <c r="A11" s="896" t="s">
        <v>1224</v>
      </c>
      <c r="B11" s="896" t="s">
        <v>1224</v>
      </c>
      <c r="C11" s="910">
        <v>4</v>
      </c>
      <c r="D11" s="902" t="s">
        <v>799</v>
      </c>
      <c r="E11" s="921" t="str">
        <f>VLOOKUP($B11,직재산출!$A$4:$T$3731,5,FALSE)</f>
        <v>너트</v>
      </c>
      <c r="F11" s="922" t="str">
        <f>VLOOKUP($B11,직재산출!$A$4:$T$3731,6,FALSE)</f>
        <v>M12</v>
      </c>
      <c r="G11" s="922">
        <f>VLOOKUP($B11,직재산출!$A$4:$T$3731,7,FALSE)</f>
        <v>0</v>
      </c>
      <c r="H11" s="922">
        <f>VLOOKUP($B11,직재산출!$A$4:$T$3731,8,FALSE)</f>
        <v>0</v>
      </c>
      <c r="I11" s="922">
        <f>VLOOKUP($B11,직재산출!$A$4:$T$3731,9,FALSE)</f>
        <v>0</v>
      </c>
      <c r="J11" s="922">
        <f>VLOOKUP($B11,직재산출!$A$4:$T$3731,10,FALSE)</f>
        <v>0</v>
      </c>
      <c r="K11" s="922">
        <f>VLOOKUP($B11,직재산출!$A$4:$T$3731,11,FALSE)</f>
        <v>0</v>
      </c>
      <c r="L11" s="923">
        <f>VLOOKUP($B11,직재산출!$A$4:$T$3731,12,FALSE)</f>
        <v>0</v>
      </c>
      <c r="M11" s="903" t="s">
        <v>1473</v>
      </c>
      <c r="N11" s="904">
        <v>39</v>
      </c>
      <c r="O11" s="1003">
        <v>157.30000000000001</v>
      </c>
      <c r="P11" s="905">
        <v>51</v>
      </c>
      <c r="Q11" s="1003">
        <v>224</v>
      </c>
      <c r="R11" s="906"/>
      <c r="S11" s="907"/>
      <c r="T11" s="908"/>
      <c r="U11" s="1006">
        <f t="shared" si="0"/>
        <v>157.30000000000001</v>
      </c>
      <c r="V11" s="909"/>
    </row>
    <row r="12" spans="1:22" ht="21" customHeight="1">
      <c r="A12" s="896" t="s">
        <v>1225</v>
      </c>
      <c r="B12" s="896" t="s">
        <v>1225</v>
      </c>
      <c r="C12" s="910">
        <v>5</v>
      </c>
      <c r="D12" s="902" t="s">
        <v>800</v>
      </c>
      <c r="E12" s="921" t="str">
        <f>VLOOKUP($B12,직재산출!$A$4:$T$3731,5,FALSE)</f>
        <v>와셔 S</v>
      </c>
      <c r="F12" s="922" t="str">
        <f>VLOOKUP($B12,직재산출!$A$4:$T$3731,6,FALSE)</f>
        <v>M12</v>
      </c>
      <c r="G12" s="922">
        <f>VLOOKUP($B12,직재산출!$A$4:$T$3731,7,FALSE)</f>
        <v>0</v>
      </c>
      <c r="H12" s="922">
        <f>VLOOKUP($B12,직재산출!$A$4:$T$3731,8,FALSE)</f>
        <v>0</v>
      </c>
      <c r="I12" s="922">
        <f>VLOOKUP($B12,직재산출!$A$4:$T$3731,9,FALSE)</f>
        <v>0</v>
      </c>
      <c r="J12" s="922">
        <f>VLOOKUP($B12,직재산출!$A$4:$T$3731,10,FALSE)</f>
        <v>0</v>
      </c>
      <c r="K12" s="922">
        <f>VLOOKUP($B12,직재산출!$A$4:$T$3731,11,FALSE)</f>
        <v>0</v>
      </c>
      <c r="L12" s="923">
        <f>VLOOKUP($B12,직재산출!$A$4:$T$3731,12,FALSE)</f>
        <v>0</v>
      </c>
      <c r="M12" s="903" t="s">
        <v>1473</v>
      </c>
      <c r="N12" s="905">
        <v>43</v>
      </c>
      <c r="O12" s="1003">
        <v>49.2</v>
      </c>
      <c r="P12" s="905"/>
      <c r="Q12" s="1003"/>
      <c r="R12" s="911"/>
      <c r="S12" s="912"/>
      <c r="T12" s="908"/>
      <c r="U12" s="1006">
        <f t="shared" si="0"/>
        <v>49.2</v>
      </c>
      <c r="V12" s="909"/>
    </row>
    <row r="13" spans="1:22" ht="21" customHeight="1">
      <c r="A13" s="896" t="s">
        <v>1226</v>
      </c>
      <c r="B13" s="896" t="s">
        <v>1226</v>
      </c>
      <c r="C13" s="910">
        <v>6</v>
      </c>
      <c r="D13" s="902" t="s">
        <v>801</v>
      </c>
      <c r="E13" s="921" t="str">
        <f>VLOOKUP($B13,직재산출!$A$4:$T$3731,5,FALSE)</f>
        <v>와셔 P</v>
      </c>
      <c r="F13" s="922" t="str">
        <f>VLOOKUP($B13,직재산출!$A$4:$T$3731,6,FALSE)</f>
        <v>M12</v>
      </c>
      <c r="G13" s="922">
        <f>VLOOKUP($B13,직재산출!$A$4:$T$3731,7,FALSE)</f>
        <v>0</v>
      </c>
      <c r="H13" s="922">
        <f>VLOOKUP($B13,직재산출!$A$4:$T$3731,8,FALSE)</f>
        <v>0</v>
      </c>
      <c r="I13" s="922">
        <f>VLOOKUP($B13,직재산출!$A$4:$T$3731,9,FALSE)</f>
        <v>0</v>
      </c>
      <c r="J13" s="922">
        <f>VLOOKUP($B13,직재산출!$A$4:$T$3731,10,FALSE)</f>
        <v>0</v>
      </c>
      <c r="K13" s="922">
        <f>VLOOKUP($B13,직재산출!$A$4:$T$3731,11,FALSE)</f>
        <v>0</v>
      </c>
      <c r="L13" s="923">
        <f>VLOOKUP($B13,직재산출!$A$4:$T$3731,12,FALSE)</f>
        <v>0</v>
      </c>
      <c r="M13" s="903" t="s">
        <v>1473</v>
      </c>
      <c r="N13" s="905">
        <v>43</v>
      </c>
      <c r="O13" s="1003">
        <v>53.7</v>
      </c>
      <c r="P13" s="905">
        <v>48</v>
      </c>
      <c r="Q13" s="1003">
        <v>65.02</v>
      </c>
      <c r="R13" s="913"/>
      <c r="S13" s="914"/>
      <c r="T13" s="908"/>
      <c r="U13" s="1006">
        <f t="shared" si="0"/>
        <v>53.7</v>
      </c>
      <c r="V13" s="909"/>
    </row>
    <row r="14" spans="1:22" ht="21" customHeight="1">
      <c r="A14" s="896" t="s">
        <v>1227</v>
      </c>
      <c r="B14" s="896" t="s">
        <v>1227</v>
      </c>
      <c r="C14" s="910">
        <v>7</v>
      </c>
      <c r="D14" s="902" t="s">
        <v>797</v>
      </c>
      <c r="E14" s="921" t="str">
        <f>VLOOKUP($B14,직재산출!$A$4:$T$3731,5,FALSE)</f>
        <v>환봉</v>
      </c>
      <c r="F14" s="922">
        <f>VLOOKUP($B14,직재산출!$A$4:$T$3731,6,FALSE)</f>
        <v>40</v>
      </c>
      <c r="G14" s="922" t="str">
        <f>VLOOKUP($B14,직재산출!$A$4:$T$3731,7,FALSE)</f>
        <v>×</v>
      </c>
      <c r="H14" s="922">
        <f>VLOOKUP($B14,직재산출!$A$4:$T$3731,8,FALSE)</f>
        <v>0</v>
      </c>
      <c r="I14" s="922">
        <f>VLOOKUP($B14,직재산출!$A$4:$T$3731,9,FALSE)</f>
        <v>0</v>
      </c>
      <c r="J14" s="922">
        <f>VLOOKUP($B14,직재산출!$A$4:$T$3731,10,FALSE)</f>
        <v>0</v>
      </c>
      <c r="K14" s="922">
        <f>VLOOKUP($B14,직재산출!$A$4:$T$3731,11,FALSE)</f>
        <v>0</v>
      </c>
      <c r="L14" s="923">
        <f>VLOOKUP($B14,직재산출!$A$4:$T$3731,12,FALSE)</f>
        <v>4300</v>
      </c>
      <c r="M14" s="927" t="s">
        <v>1468</v>
      </c>
      <c r="N14" s="905">
        <v>30</v>
      </c>
      <c r="O14" s="1003">
        <v>4950</v>
      </c>
      <c r="P14" s="905">
        <v>35</v>
      </c>
      <c r="Q14" s="1003">
        <v>5600</v>
      </c>
      <c r="R14" s="913"/>
      <c r="S14" s="914"/>
      <c r="T14" s="908"/>
      <c r="U14" s="1006">
        <f t="shared" si="0"/>
        <v>4950</v>
      </c>
      <c r="V14" s="909"/>
    </row>
    <row r="15" spans="1:22" ht="21" customHeight="1">
      <c r="A15" s="896" t="s">
        <v>1228</v>
      </c>
      <c r="B15" s="896" t="s">
        <v>1228</v>
      </c>
      <c r="C15" s="910">
        <v>8</v>
      </c>
      <c r="D15" s="902" t="s">
        <v>798</v>
      </c>
      <c r="E15" s="921" t="str">
        <f>VLOOKUP($B15,직재산출!$A$4:$T$3731,5,FALSE)</f>
        <v>육각볼트</v>
      </c>
      <c r="F15" s="922" t="str">
        <f>VLOOKUP($B15,직재산출!$A$4:$T$3731,6,FALSE)</f>
        <v>M14</v>
      </c>
      <c r="G15" s="922" t="str">
        <f>VLOOKUP($B15,직재산출!$A$4:$T$3731,7,FALSE)</f>
        <v>×</v>
      </c>
      <c r="H15" s="922" t="str">
        <f>VLOOKUP($B15,직재산출!$A$4:$T$3731,8,FALSE)</f>
        <v>L40</v>
      </c>
      <c r="I15" s="922">
        <f>VLOOKUP($B15,직재산출!$A$4:$T$3731,9,FALSE)</f>
        <v>0</v>
      </c>
      <c r="J15" s="922">
        <f>VLOOKUP($B15,직재산출!$A$4:$T$3731,10,FALSE)</f>
        <v>0</v>
      </c>
      <c r="K15" s="922">
        <f>VLOOKUP($B15,직재산출!$A$4:$T$3731,11,FALSE)</f>
        <v>0</v>
      </c>
      <c r="L15" s="923">
        <f>VLOOKUP($B15,직재산출!$A$4:$T$3731,12,FALSE)</f>
        <v>0</v>
      </c>
      <c r="M15" s="903" t="s">
        <v>1473</v>
      </c>
      <c r="N15" s="905">
        <v>41</v>
      </c>
      <c r="O15" s="1003">
        <v>262.89999999999998</v>
      </c>
      <c r="P15" s="905">
        <v>47</v>
      </c>
      <c r="Q15" s="1003">
        <v>383</v>
      </c>
      <c r="R15" s="913"/>
      <c r="S15" s="914"/>
      <c r="T15" s="908"/>
      <c r="U15" s="1006">
        <f t="shared" si="0"/>
        <v>262.89999999999998</v>
      </c>
      <c r="V15" s="909"/>
    </row>
    <row r="16" spans="1:22" ht="21" customHeight="1">
      <c r="A16" s="896" t="s">
        <v>1229</v>
      </c>
      <c r="B16" s="896" t="s">
        <v>1229</v>
      </c>
      <c r="C16" s="910">
        <v>9</v>
      </c>
      <c r="D16" s="902" t="s">
        <v>799</v>
      </c>
      <c r="E16" s="921" t="str">
        <f>VLOOKUP($B16,직재산출!$A$4:$T$3731,5,FALSE)</f>
        <v>너트</v>
      </c>
      <c r="F16" s="922" t="str">
        <f>VLOOKUP($B16,직재산출!$A$4:$T$3731,6,FALSE)</f>
        <v>M14</v>
      </c>
      <c r="G16" s="922">
        <f>VLOOKUP($B16,직재산출!$A$4:$T$3731,7,FALSE)</f>
        <v>0</v>
      </c>
      <c r="H16" s="922">
        <f>VLOOKUP($B16,직재산출!$A$4:$T$3731,8,FALSE)</f>
        <v>0</v>
      </c>
      <c r="I16" s="922">
        <f>VLOOKUP($B16,직재산출!$A$4:$T$3731,9,FALSE)</f>
        <v>0</v>
      </c>
      <c r="J16" s="922">
        <f>VLOOKUP($B16,직재산출!$A$4:$T$3731,10,FALSE)</f>
        <v>0</v>
      </c>
      <c r="K16" s="922">
        <f>VLOOKUP($B16,직재산출!$A$4:$T$3731,11,FALSE)</f>
        <v>0</v>
      </c>
      <c r="L16" s="923">
        <f>VLOOKUP($B16,직재산출!$A$4:$T$3731,12,FALSE)</f>
        <v>0</v>
      </c>
      <c r="M16" s="903" t="s">
        <v>1473</v>
      </c>
      <c r="N16" s="905">
        <v>39</v>
      </c>
      <c r="O16" s="1003">
        <v>61.9</v>
      </c>
      <c r="P16" s="905">
        <v>51</v>
      </c>
      <c r="Q16" s="1003">
        <v>73.5</v>
      </c>
      <c r="R16" s="915"/>
      <c r="S16" s="916"/>
      <c r="T16" s="908"/>
      <c r="U16" s="1006">
        <f t="shared" si="0"/>
        <v>61.9</v>
      </c>
      <c r="V16" s="909"/>
    </row>
    <row r="17" spans="1:22" ht="21" customHeight="1">
      <c r="A17" s="896" t="s">
        <v>1230</v>
      </c>
      <c r="B17" s="896" t="s">
        <v>1230</v>
      </c>
      <c r="C17" s="910">
        <v>10</v>
      </c>
      <c r="D17" s="902" t="s">
        <v>800</v>
      </c>
      <c r="E17" s="921" t="str">
        <f>VLOOKUP($B17,직재산출!$A$4:$T$3731,5,FALSE)</f>
        <v>와셔 S</v>
      </c>
      <c r="F17" s="922" t="str">
        <f>VLOOKUP($B17,직재산출!$A$4:$T$3731,6,FALSE)</f>
        <v>M14</v>
      </c>
      <c r="G17" s="922">
        <f>VLOOKUP($B17,직재산출!$A$4:$T$3731,7,FALSE)</f>
        <v>0</v>
      </c>
      <c r="H17" s="922">
        <f>VLOOKUP($B17,직재산출!$A$4:$T$3731,8,FALSE)</f>
        <v>0</v>
      </c>
      <c r="I17" s="922">
        <f>VLOOKUP($B17,직재산출!$A$4:$T$3731,9,FALSE)</f>
        <v>0</v>
      </c>
      <c r="J17" s="922">
        <f>VLOOKUP($B17,직재산출!$A$4:$T$3731,10,FALSE)</f>
        <v>0</v>
      </c>
      <c r="K17" s="922">
        <f>VLOOKUP($B17,직재산출!$A$4:$T$3731,11,FALSE)</f>
        <v>0</v>
      </c>
      <c r="L17" s="923">
        <f>VLOOKUP($B17,직재산출!$A$4:$T$3731,12,FALSE)</f>
        <v>0</v>
      </c>
      <c r="M17" s="903" t="s">
        <v>1473</v>
      </c>
      <c r="N17" s="905">
        <v>43</v>
      </c>
      <c r="O17" s="1003">
        <v>21.7</v>
      </c>
      <c r="P17" s="905"/>
      <c r="Q17" s="1003"/>
      <c r="R17" s="915"/>
      <c r="S17" s="916"/>
      <c r="T17" s="908"/>
      <c r="U17" s="1006">
        <f t="shared" si="0"/>
        <v>21.7</v>
      </c>
      <c r="V17" s="909"/>
    </row>
    <row r="18" spans="1:22" ht="21" customHeight="1">
      <c r="A18" s="896" t="s">
        <v>1231</v>
      </c>
      <c r="B18" s="896" t="s">
        <v>1231</v>
      </c>
      <c r="C18" s="910">
        <v>11</v>
      </c>
      <c r="D18" s="902" t="s">
        <v>801</v>
      </c>
      <c r="E18" s="921" t="str">
        <f>VLOOKUP($B18,직재산출!$A$4:$T$3731,5,FALSE)</f>
        <v>와셔 P</v>
      </c>
      <c r="F18" s="922" t="str">
        <f>VLOOKUP($B18,직재산출!$A$4:$T$3731,6,FALSE)</f>
        <v>M14</v>
      </c>
      <c r="G18" s="922">
        <f>VLOOKUP($B18,직재산출!$A$4:$T$3731,7,FALSE)</f>
        <v>0</v>
      </c>
      <c r="H18" s="922">
        <f>VLOOKUP($B18,직재산출!$A$4:$T$3731,8,FALSE)</f>
        <v>0</v>
      </c>
      <c r="I18" s="922">
        <f>VLOOKUP($B18,직재산출!$A$4:$T$3731,9,FALSE)</f>
        <v>0</v>
      </c>
      <c r="J18" s="922">
        <f>VLOOKUP($B18,직재산출!$A$4:$T$3731,10,FALSE)</f>
        <v>0</v>
      </c>
      <c r="K18" s="922">
        <f>VLOOKUP($B18,직재산출!$A$4:$T$3731,11,FALSE)</f>
        <v>0</v>
      </c>
      <c r="L18" s="923">
        <f>VLOOKUP($B18,직재산출!$A$4:$T$3731,12,FALSE)</f>
        <v>0</v>
      </c>
      <c r="M18" s="903" t="s">
        <v>1473</v>
      </c>
      <c r="N18" s="905">
        <v>43</v>
      </c>
      <c r="O18" s="1003">
        <v>33.299999999999997</v>
      </c>
      <c r="P18" s="905">
        <v>48</v>
      </c>
      <c r="Q18" s="1003">
        <v>33.58</v>
      </c>
      <c r="R18" s="915"/>
      <c r="S18" s="916"/>
      <c r="T18" s="908"/>
      <c r="U18" s="1006">
        <f t="shared" si="0"/>
        <v>33.299999999999997</v>
      </c>
      <c r="V18" s="909"/>
    </row>
    <row r="19" spans="1:22" ht="21" customHeight="1">
      <c r="A19" s="896" t="s">
        <v>1232</v>
      </c>
      <c r="B19" s="896" t="s">
        <v>1232</v>
      </c>
      <c r="C19" s="910">
        <v>12</v>
      </c>
      <c r="D19" s="902" t="s">
        <v>798</v>
      </c>
      <c r="E19" s="921" t="str">
        <f>VLOOKUP($B19,직재산출!$A$4:$T$3731,5,FALSE)</f>
        <v>육각볼트</v>
      </c>
      <c r="F19" s="922" t="str">
        <f>VLOOKUP($B19,직재산출!$A$4:$T$3731,6,FALSE)</f>
        <v>M12</v>
      </c>
      <c r="G19" s="922" t="str">
        <f>VLOOKUP($B19,직재산출!$A$4:$T$3731,7,FALSE)</f>
        <v>×</v>
      </c>
      <c r="H19" s="922" t="str">
        <f>VLOOKUP($B19,직재산출!$A$4:$T$3731,8,FALSE)</f>
        <v>L30</v>
      </c>
      <c r="I19" s="922">
        <f>VLOOKUP($B19,직재산출!$A$4:$T$3731,9,FALSE)</f>
        <v>0</v>
      </c>
      <c r="J19" s="922">
        <f>VLOOKUP($B19,직재산출!$A$4:$T$3731,10,FALSE)</f>
        <v>0</v>
      </c>
      <c r="K19" s="922">
        <f>VLOOKUP($B19,직재산출!$A$4:$T$3731,11,FALSE)</f>
        <v>0</v>
      </c>
      <c r="L19" s="923">
        <f>VLOOKUP($B19,직재산출!$A$4:$T$3731,12,FALSE)</f>
        <v>0</v>
      </c>
      <c r="M19" s="903" t="s">
        <v>1473</v>
      </c>
      <c r="N19" s="905">
        <v>41</v>
      </c>
      <c r="O19" s="1003">
        <v>129.80000000000001</v>
      </c>
      <c r="P19" s="905">
        <v>47</v>
      </c>
      <c r="Q19" s="1003">
        <v>210</v>
      </c>
      <c r="R19" s="915"/>
      <c r="S19" s="916"/>
      <c r="T19" s="908"/>
      <c r="U19" s="1006">
        <f t="shared" si="0"/>
        <v>129.80000000000001</v>
      </c>
      <c r="V19" s="909"/>
    </row>
    <row r="20" spans="1:22" ht="21" customHeight="1">
      <c r="A20" s="896" t="s">
        <v>1233</v>
      </c>
      <c r="B20" s="896" t="s">
        <v>1233</v>
      </c>
      <c r="C20" s="910">
        <v>13</v>
      </c>
      <c r="D20" s="902" t="s">
        <v>800</v>
      </c>
      <c r="E20" s="921" t="str">
        <f>VLOOKUP($B20,직재산출!$A$4:$T$3731,5,FALSE)</f>
        <v>와셔 S</v>
      </c>
      <c r="F20" s="922" t="str">
        <f>VLOOKUP($B20,직재산출!$A$4:$T$3731,6,FALSE)</f>
        <v>M12</v>
      </c>
      <c r="G20" s="922">
        <f>VLOOKUP($B20,직재산출!$A$4:$T$3731,7,FALSE)</f>
        <v>0</v>
      </c>
      <c r="H20" s="922">
        <f>VLOOKUP($B20,직재산출!$A$4:$T$3731,8,FALSE)</f>
        <v>0</v>
      </c>
      <c r="I20" s="922">
        <f>VLOOKUP($B20,직재산출!$A$4:$T$3731,9,FALSE)</f>
        <v>0</v>
      </c>
      <c r="J20" s="922">
        <f>VLOOKUP($B20,직재산출!$A$4:$T$3731,10,FALSE)</f>
        <v>0</v>
      </c>
      <c r="K20" s="922">
        <f>VLOOKUP($B20,직재산출!$A$4:$T$3731,11,FALSE)</f>
        <v>0</v>
      </c>
      <c r="L20" s="923">
        <f>VLOOKUP($B20,직재산출!$A$4:$T$3731,12,FALSE)</f>
        <v>0</v>
      </c>
      <c r="M20" s="903" t="s">
        <v>1473</v>
      </c>
      <c r="N20" s="905">
        <v>43</v>
      </c>
      <c r="O20" s="1003">
        <v>14</v>
      </c>
      <c r="P20" s="905">
        <v>48</v>
      </c>
      <c r="Q20" s="1003">
        <v>19.78</v>
      </c>
      <c r="R20" s="915"/>
      <c r="S20" s="916"/>
      <c r="T20" s="908"/>
      <c r="U20" s="1006">
        <f t="shared" si="0"/>
        <v>14</v>
      </c>
      <c r="V20" s="909"/>
    </row>
    <row r="21" spans="1:22" ht="21" customHeight="1">
      <c r="A21" s="896" t="s">
        <v>1234</v>
      </c>
      <c r="B21" s="896" t="s">
        <v>1234</v>
      </c>
      <c r="C21" s="910">
        <v>14</v>
      </c>
      <c r="D21" s="902" t="s">
        <v>807</v>
      </c>
      <c r="E21" s="921" t="str">
        <f>VLOOKUP($B21,직재산출!$A$4:$T$3731,5,FALSE)</f>
        <v>무두볼트</v>
      </c>
      <c r="F21" s="922" t="str">
        <f>VLOOKUP($B21,직재산출!$A$4:$T$3731,6,FALSE)</f>
        <v>M12x15</v>
      </c>
      <c r="G21" s="922">
        <f>VLOOKUP($B21,직재산출!$A$4:$T$3731,7,FALSE)</f>
        <v>0</v>
      </c>
      <c r="H21" s="922">
        <f>VLOOKUP($B21,직재산출!$A$4:$T$3731,8,FALSE)</f>
        <v>0</v>
      </c>
      <c r="I21" s="922">
        <f>VLOOKUP($B21,직재산출!$A$4:$T$3731,9,FALSE)</f>
        <v>0</v>
      </c>
      <c r="J21" s="922">
        <f>VLOOKUP($B21,직재산출!$A$4:$T$3731,10,FALSE)</f>
        <v>0</v>
      </c>
      <c r="K21" s="922">
        <f>VLOOKUP($B21,직재산출!$A$4:$T$3731,11,FALSE)</f>
        <v>0</v>
      </c>
      <c r="L21" s="923">
        <f>VLOOKUP($B21,직재산출!$A$4:$T$3731,12,FALSE)</f>
        <v>0</v>
      </c>
      <c r="M21" s="903" t="s">
        <v>1473</v>
      </c>
      <c r="N21" s="905">
        <v>45</v>
      </c>
      <c r="O21" s="1003">
        <v>52</v>
      </c>
      <c r="P21" s="905"/>
      <c r="Q21" s="1003"/>
      <c r="R21" s="915"/>
      <c r="S21" s="916"/>
      <c r="T21" s="908"/>
      <c r="U21" s="1006">
        <f t="shared" si="0"/>
        <v>52</v>
      </c>
      <c r="V21" s="909"/>
    </row>
    <row r="22" spans="1:22" ht="21" customHeight="1">
      <c r="A22" s="896" t="s">
        <v>1235</v>
      </c>
      <c r="B22" s="896" t="s">
        <v>1235</v>
      </c>
      <c r="C22" s="910">
        <v>15</v>
      </c>
      <c r="D22" s="902" t="s">
        <v>797</v>
      </c>
      <c r="E22" s="921" t="str">
        <f>VLOOKUP($B22,직재산출!$A$4:$T$3731,5,FALSE)</f>
        <v>환봉</v>
      </c>
      <c r="F22" s="922">
        <f>VLOOKUP($B22,직재산출!$A$4:$T$3731,6,FALSE)</f>
        <v>80</v>
      </c>
      <c r="G22" s="922">
        <f>VLOOKUP($B22,직재산출!$A$4:$T$3731,7,FALSE)</f>
        <v>0</v>
      </c>
      <c r="H22" s="922">
        <f>VLOOKUP($B22,직재산출!$A$4:$T$3731,8,FALSE)</f>
        <v>0</v>
      </c>
      <c r="I22" s="922">
        <f>VLOOKUP($B22,직재산출!$A$4:$T$3731,9,FALSE)</f>
        <v>0</v>
      </c>
      <c r="J22" s="922">
        <f>VLOOKUP($B22,직재산출!$A$4:$T$3731,10,FALSE)</f>
        <v>0</v>
      </c>
      <c r="K22" s="922">
        <f>VLOOKUP($B22,직재산출!$A$4:$T$3731,11,FALSE)</f>
        <v>0</v>
      </c>
      <c r="L22" s="923">
        <f>VLOOKUP($B22,직재산출!$A$4:$T$3731,12,FALSE)</f>
        <v>44</v>
      </c>
      <c r="M22" s="903" t="s">
        <v>1467</v>
      </c>
      <c r="N22" s="905">
        <v>3</v>
      </c>
      <c r="O22" s="1003">
        <v>990</v>
      </c>
      <c r="P22" s="905">
        <v>5</v>
      </c>
      <c r="Q22" s="1003">
        <v>1010</v>
      </c>
      <c r="R22" s="915"/>
      <c r="S22" s="916"/>
      <c r="T22" s="908"/>
      <c r="U22" s="1006">
        <f t="shared" si="0"/>
        <v>990</v>
      </c>
      <c r="V22" s="909"/>
    </row>
    <row r="23" spans="1:22" ht="21" customHeight="1">
      <c r="A23" s="896" t="s">
        <v>1236</v>
      </c>
      <c r="B23" s="896" t="s">
        <v>1236</v>
      </c>
      <c r="C23" s="910">
        <v>16</v>
      </c>
      <c r="D23" s="902" t="s">
        <v>798</v>
      </c>
      <c r="E23" s="921" t="str">
        <f>VLOOKUP($B23,직재산출!$A$4:$T$3731,5,FALSE)</f>
        <v>육각볼트</v>
      </c>
      <c r="F23" s="922" t="str">
        <f>VLOOKUP($B23,직재산출!$A$4:$T$3731,6,FALSE)</f>
        <v>M10</v>
      </c>
      <c r="G23" s="922" t="str">
        <f>VLOOKUP($B23,직재산출!$A$4:$T$3731,7,FALSE)</f>
        <v>×</v>
      </c>
      <c r="H23" s="922" t="str">
        <f>VLOOKUP($B23,직재산출!$A$4:$T$3731,8,FALSE)</f>
        <v>L40</v>
      </c>
      <c r="I23" s="922">
        <f>VLOOKUP($B23,직재산출!$A$4:$T$3731,9,FALSE)</f>
        <v>0</v>
      </c>
      <c r="J23" s="922">
        <f>VLOOKUP($B23,직재산출!$A$4:$T$3731,10,FALSE)</f>
        <v>0</v>
      </c>
      <c r="K23" s="922">
        <f>VLOOKUP($B23,직재산출!$A$4:$T$3731,11,FALSE)</f>
        <v>0</v>
      </c>
      <c r="L23" s="923">
        <f>VLOOKUP($B23,직재산출!$A$4:$T$3731,12,FALSE)</f>
        <v>0</v>
      </c>
      <c r="M23" s="903" t="s">
        <v>1473</v>
      </c>
      <c r="N23" s="905">
        <v>41</v>
      </c>
      <c r="O23" s="1003">
        <v>102.7</v>
      </c>
      <c r="P23" s="905">
        <v>47</v>
      </c>
      <c r="Q23" s="1003">
        <v>172</v>
      </c>
      <c r="R23" s="915"/>
      <c r="S23" s="916"/>
      <c r="T23" s="908"/>
      <c r="U23" s="1006">
        <f t="shared" si="0"/>
        <v>102.7</v>
      </c>
      <c r="V23" s="909"/>
    </row>
    <row r="24" spans="1:22" ht="21" customHeight="1">
      <c r="A24" s="896" t="s">
        <v>1237</v>
      </c>
      <c r="B24" s="896" t="s">
        <v>1237</v>
      </c>
      <c r="C24" s="910">
        <v>17</v>
      </c>
      <c r="D24" s="902" t="s">
        <v>801</v>
      </c>
      <c r="E24" s="921" t="str">
        <f>VLOOKUP($B24,직재산출!$A$4:$T$3731,5,FALSE)</f>
        <v>와셔 P</v>
      </c>
      <c r="F24" s="922" t="str">
        <f>VLOOKUP($B24,직재산출!$A$4:$T$3731,6,FALSE)</f>
        <v>M10</v>
      </c>
      <c r="G24" s="922">
        <f>VLOOKUP($B24,직재산출!$A$4:$T$3731,7,FALSE)</f>
        <v>0</v>
      </c>
      <c r="H24" s="922">
        <f>VLOOKUP($B24,직재산출!$A$4:$T$3731,8,FALSE)</f>
        <v>0</v>
      </c>
      <c r="I24" s="922">
        <f>VLOOKUP($B24,직재산출!$A$4:$T$3731,9,FALSE)</f>
        <v>0</v>
      </c>
      <c r="J24" s="922">
        <f>VLOOKUP($B24,직재산출!$A$4:$T$3731,10,FALSE)</f>
        <v>0</v>
      </c>
      <c r="K24" s="922">
        <f>VLOOKUP($B24,직재산출!$A$4:$T$3731,11,FALSE)</f>
        <v>0</v>
      </c>
      <c r="L24" s="923">
        <f>VLOOKUP($B24,직재산출!$A$4:$T$3731,12,FALSE)</f>
        <v>0</v>
      </c>
      <c r="M24" s="903" t="s">
        <v>1473</v>
      </c>
      <c r="N24" s="905">
        <v>43</v>
      </c>
      <c r="O24" s="1003">
        <v>13.5</v>
      </c>
      <c r="P24" s="905">
        <v>48</v>
      </c>
      <c r="Q24" s="1003">
        <v>16.510000000000002</v>
      </c>
      <c r="R24" s="915"/>
      <c r="S24" s="916"/>
      <c r="T24" s="908"/>
      <c r="U24" s="1006">
        <f t="shared" si="0"/>
        <v>13.5</v>
      </c>
      <c r="V24" s="909"/>
    </row>
    <row r="25" spans="1:22" ht="21" customHeight="1">
      <c r="A25" s="896" t="s">
        <v>1238</v>
      </c>
      <c r="B25" s="896" t="s">
        <v>1238</v>
      </c>
      <c r="C25" s="910">
        <v>18</v>
      </c>
      <c r="D25" s="902" t="s">
        <v>800</v>
      </c>
      <c r="E25" s="921" t="str">
        <f>VLOOKUP($B25,직재산출!$A$4:$T$3731,5,FALSE)</f>
        <v>와셔 S</v>
      </c>
      <c r="F25" s="922" t="str">
        <f>VLOOKUP($B25,직재산출!$A$4:$T$3731,6,FALSE)</f>
        <v>M10</v>
      </c>
      <c r="G25" s="922">
        <f>VLOOKUP($B25,직재산출!$A$4:$T$3731,7,FALSE)</f>
        <v>0</v>
      </c>
      <c r="H25" s="922">
        <f>VLOOKUP($B25,직재산출!$A$4:$T$3731,8,FALSE)</f>
        <v>0</v>
      </c>
      <c r="I25" s="922">
        <f>VLOOKUP($B25,직재산출!$A$4:$T$3731,9,FALSE)</f>
        <v>0</v>
      </c>
      <c r="J25" s="922">
        <f>VLOOKUP($B25,직재산출!$A$4:$T$3731,10,FALSE)</f>
        <v>0</v>
      </c>
      <c r="K25" s="922">
        <f>VLOOKUP($B25,직재산출!$A$4:$T$3731,11,FALSE)</f>
        <v>0</v>
      </c>
      <c r="L25" s="923">
        <f>VLOOKUP($B25,직재산출!$A$4:$T$3731,12,FALSE)</f>
        <v>0</v>
      </c>
      <c r="M25" s="903" t="s">
        <v>1473</v>
      </c>
      <c r="N25" s="905">
        <v>43</v>
      </c>
      <c r="O25" s="1003">
        <v>9.1999999999999993</v>
      </c>
      <c r="P25" s="905">
        <v>48</v>
      </c>
      <c r="Q25" s="1003">
        <v>11.53</v>
      </c>
      <c r="R25" s="915"/>
      <c r="S25" s="916"/>
      <c r="T25" s="908"/>
      <c r="U25" s="1006">
        <f t="shared" si="0"/>
        <v>9.1999999999999993</v>
      </c>
      <c r="V25" s="909"/>
    </row>
    <row r="26" spans="1:22" ht="21" customHeight="1">
      <c r="A26" s="896" t="s">
        <v>1239</v>
      </c>
      <c r="B26" s="897" t="s">
        <v>1239</v>
      </c>
      <c r="C26" s="910">
        <v>19</v>
      </c>
      <c r="D26" s="901" t="s">
        <v>799</v>
      </c>
      <c r="E26" s="921" t="str">
        <f>VLOOKUP($B26,직재산출!$A$4:$T$3731,5,FALSE)</f>
        <v>너트</v>
      </c>
      <c r="F26" s="922" t="str">
        <f>VLOOKUP($B26,직재산출!$A$4:$T$3731,6,FALSE)</f>
        <v>M10</v>
      </c>
      <c r="G26" s="922">
        <f>VLOOKUP($B26,직재산출!$A$4:$T$3731,7,FALSE)</f>
        <v>0</v>
      </c>
      <c r="H26" s="922">
        <f>VLOOKUP($B26,직재산출!$A$4:$T$3731,8,FALSE)</f>
        <v>0</v>
      </c>
      <c r="I26" s="922">
        <f>VLOOKUP($B26,직재산출!$A$4:$T$3731,9,FALSE)</f>
        <v>0</v>
      </c>
      <c r="J26" s="922">
        <f>VLOOKUP($B26,직재산출!$A$4:$T$3731,10,FALSE)</f>
        <v>0</v>
      </c>
      <c r="K26" s="922">
        <f>VLOOKUP($B26,직재산출!$A$4:$T$3731,11,FALSE)</f>
        <v>0</v>
      </c>
      <c r="L26" s="923">
        <f>VLOOKUP($B26,직재산출!$A$4:$T$3731,12,FALSE)</f>
        <v>0</v>
      </c>
      <c r="M26" s="927" t="s">
        <v>1473</v>
      </c>
      <c r="N26" s="928">
        <v>39</v>
      </c>
      <c r="O26" s="1004">
        <v>28.7</v>
      </c>
      <c r="P26" s="928">
        <v>51</v>
      </c>
      <c r="Q26" s="1004">
        <v>33.200000000000003</v>
      </c>
      <c r="R26" s="918"/>
      <c r="S26" s="918"/>
      <c r="T26" s="918"/>
      <c r="U26" s="1006">
        <f t="shared" si="0"/>
        <v>28.7</v>
      </c>
      <c r="V26" s="917"/>
    </row>
    <row r="27" spans="1:22" ht="21" customHeight="1">
      <c r="A27" s="896" t="s">
        <v>1240</v>
      </c>
      <c r="B27" s="897" t="s">
        <v>1240</v>
      </c>
      <c r="C27" s="910">
        <v>20</v>
      </c>
      <c r="D27" s="901" t="s">
        <v>807</v>
      </c>
      <c r="E27" s="921" t="str">
        <f>VLOOKUP($B27,직재산출!$A$4:$T$3731,5,FALSE)</f>
        <v>무두볼트</v>
      </c>
      <c r="F27" s="922" t="str">
        <f>VLOOKUP($B27,직재산출!$A$4:$T$3731,6,FALSE)</f>
        <v>M10</v>
      </c>
      <c r="G27" s="922" t="str">
        <f>VLOOKUP($B27,직재산출!$A$4:$T$3731,7,FALSE)</f>
        <v>×</v>
      </c>
      <c r="H27" s="922" t="str">
        <f>VLOOKUP($B27,직재산출!$A$4:$T$3731,8,FALSE)</f>
        <v>L16</v>
      </c>
      <c r="I27" s="922">
        <f>VLOOKUP($B27,직재산출!$A$4:$T$3731,9,FALSE)</f>
        <v>0</v>
      </c>
      <c r="J27" s="922">
        <f>VLOOKUP($B27,직재산출!$A$4:$T$3731,10,FALSE)</f>
        <v>0</v>
      </c>
      <c r="K27" s="922">
        <f>VLOOKUP($B27,직재산출!$A$4:$T$3731,11,FALSE)</f>
        <v>0</v>
      </c>
      <c r="L27" s="923">
        <f>VLOOKUP($B27,직재산출!$A$4:$T$3731,12,FALSE)</f>
        <v>0</v>
      </c>
      <c r="M27" s="927" t="s">
        <v>1473</v>
      </c>
      <c r="N27" s="928">
        <v>45</v>
      </c>
      <c r="O27" s="1004">
        <v>52</v>
      </c>
      <c r="P27" s="928"/>
      <c r="Q27" s="1004"/>
      <c r="R27" s="918"/>
      <c r="S27" s="918"/>
      <c r="T27" s="918"/>
      <c r="U27" s="1006">
        <f t="shared" si="0"/>
        <v>52</v>
      </c>
      <c r="V27" s="917"/>
    </row>
    <row r="28" spans="1:22" ht="21" customHeight="1">
      <c r="A28" s="896" t="s">
        <v>1241</v>
      </c>
      <c r="B28" s="897" t="s">
        <v>1241</v>
      </c>
      <c r="C28" s="910">
        <v>21</v>
      </c>
      <c r="D28" s="901" t="s">
        <v>796</v>
      </c>
      <c r="E28" s="921" t="str">
        <f>VLOOKUP($B28,직재산출!$A$4:$T$3731,5,FALSE)</f>
        <v>레이저</v>
      </c>
      <c r="F28" s="922">
        <f>VLOOKUP($B28,직재산출!$A$4:$T$3731,6,FALSE)</f>
        <v>9</v>
      </c>
      <c r="G28" s="922">
        <f>VLOOKUP($B28,직재산출!$A$4:$T$3731,7,FALSE)</f>
        <v>0</v>
      </c>
      <c r="H28" s="922">
        <f>VLOOKUP($B28,직재산출!$A$4:$T$3731,8,FALSE)</f>
        <v>120</v>
      </c>
      <c r="I28" s="922">
        <f>VLOOKUP($B28,직재산출!$A$4:$T$3731,9,FALSE)</f>
        <v>0</v>
      </c>
      <c r="J28" s="922">
        <f>VLOOKUP($B28,직재산출!$A$4:$T$3731,10,FALSE)</f>
        <v>0</v>
      </c>
      <c r="K28" s="922">
        <f>VLOOKUP($B28,직재산출!$A$4:$T$3731,11,FALSE)</f>
        <v>0</v>
      </c>
      <c r="L28" s="923">
        <f>VLOOKUP($B28,직재산출!$A$4:$T$3731,12,FALSE)</f>
        <v>120</v>
      </c>
      <c r="M28" s="927" t="s">
        <v>1467</v>
      </c>
      <c r="N28" s="928">
        <v>25</v>
      </c>
      <c r="O28" s="1004">
        <v>5002</v>
      </c>
      <c r="P28" s="928">
        <v>32</v>
      </c>
      <c r="Q28" s="1004">
        <v>4550</v>
      </c>
      <c r="R28" s="918"/>
      <c r="S28" s="918"/>
      <c r="T28" s="918"/>
      <c r="U28" s="1006">
        <f t="shared" si="0"/>
        <v>4550</v>
      </c>
      <c r="V28" s="917"/>
    </row>
    <row r="29" spans="1:22" ht="21" customHeight="1">
      <c r="A29" s="896" t="s">
        <v>1242</v>
      </c>
      <c r="B29" s="897" t="s">
        <v>1242</v>
      </c>
      <c r="C29" s="910">
        <v>22</v>
      </c>
      <c r="D29" s="901" t="s">
        <v>807</v>
      </c>
      <c r="E29" s="921" t="str">
        <f>VLOOKUP($B29,직재산출!$A$4:$T$3731,5,FALSE)</f>
        <v>무두볼트</v>
      </c>
      <c r="F29" s="922" t="str">
        <f>VLOOKUP($B29,직재산출!$A$4:$T$3731,6,FALSE)</f>
        <v>M8</v>
      </c>
      <c r="G29" s="922" t="str">
        <f>VLOOKUP($B29,직재산출!$A$4:$T$3731,7,FALSE)</f>
        <v>×</v>
      </c>
      <c r="H29" s="922" t="str">
        <f>VLOOKUP($B29,직재산출!$A$4:$T$3731,8,FALSE)</f>
        <v>L10</v>
      </c>
      <c r="I29" s="922">
        <f>VLOOKUP($B29,직재산출!$A$4:$T$3731,9,FALSE)</f>
        <v>0</v>
      </c>
      <c r="J29" s="922">
        <f>VLOOKUP($B29,직재산출!$A$4:$T$3731,10,FALSE)</f>
        <v>0</v>
      </c>
      <c r="K29" s="922">
        <f>VLOOKUP($B29,직재산출!$A$4:$T$3731,11,FALSE)</f>
        <v>0</v>
      </c>
      <c r="L29" s="923">
        <f>VLOOKUP($B29,직재산출!$A$4:$T$3731,12,FALSE)</f>
        <v>0</v>
      </c>
      <c r="M29" s="927" t="s">
        <v>1473</v>
      </c>
      <c r="N29" s="928">
        <v>45</v>
      </c>
      <c r="O29" s="1004">
        <v>16</v>
      </c>
      <c r="P29" s="928"/>
      <c r="Q29" s="1004"/>
      <c r="R29" s="918"/>
      <c r="S29" s="918"/>
      <c r="T29" s="918"/>
      <c r="U29" s="1006">
        <f t="shared" si="0"/>
        <v>16</v>
      </c>
      <c r="V29" s="917"/>
    </row>
    <row r="30" spans="1:22" ht="21" customHeight="1">
      <c r="A30" s="896" t="s">
        <v>1243</v>
      </c>
      <c r="B30" s="897" t="s">
        <v>1243</v>
      </c>
      <c r="C30" s="910">
        <v>23</v>
      </c>
      <c r="D30" s="901" t="s">
        <v>796</v>
      </c>
      <c r="E30" s="921" t="str">
        <f>VLOOKUP($B30,직재산출!$A$4:$T$3731,5,FALSE)</f>
        <v>레이저</v>
      </c>
      <c r="F30" s="922">
        <f>VLOOKUP($B30,직재산출!$A$4:$T$3731,6,FALSE)</f>
        <v>6</v>
      </c>
      <c r="G30" s="922" t="str">
        <f>VLOOKUP($B30,직재산출!$A$4:$T$3731,7,FALSE)</f>
        <v>×</v>
      </c>
      <c r="H30" s="922">
        <f>VLOOKUP($B30,직재산출!$A$4:$T$3731,8,FALSE)</f>
        <v>50</v>
      </c>
      <c r="I30" s="922">
        <f>VLOOKUP($B30,직재산출!$A$4:$T$3731,9,FALSE)</f>
        <v>0</v>
      </c>
      <c r="J30" s="922">
        <f>VLOOKUP($B30,직재산출!$A$4:$T$3731,10,FALSE)</f>
        <v>0</v>
      </c>
      <c r="K30" s="922">
        <f>VLOOKUP($B30,직재산출!$A$4:$T$3731,11,FALSE)</f>
        <v>0</v>
      </c>
      <c r="L30" s="923">
        <f>VLOOKUP($B30,직재산출!$A$4:$T$3731,12,FALSE)</f>
        <v>80</v>
      </c>
      <c r="M30" s="927" t="s">
        <v>1467</v>
      </c>
      <c r="N30" s="928">
        <v>14</v>
      </c>
      <c r="O30" s="1004">
        <v>939</v>
      </c>
      <c r="P30" s="928">
        <v>13</v>
      </c>
      <c r="Q30" s="1004">
        <v>960</v>
      </c>
      <c r="R30" s="918"/>
      <c r="S30" s="918"/>
      <c r="T30" s="918"/>
      <c r="U30" s="1006">
        <f t="shared" si="0"/>
        <v>939</v>
      </c>
      <c r="V30" s="917"/>
    </row>
    <row r="31" spans="1:22" ht="21" customHeight="1">
      <c r="A31" s="896" t="s">
        <v>1244</v>
      </c>
      <c r="B31" s="897" t="s">
        <v>1244</v>
      </c>
      <c r="C31" s="910">
        <v>24</v>
      </c>
      <c r="D31" s="901" t="s">
        <v>798</v>
      </c>
      <c r="E31" s="921" t="str">
        <f>VLOOKUP($B31,직재산출!$A$4:$T$3731,5,FALSE)</f>
        <v>육각볼트</v>
      </c>
      <c r="F31" s="922" t="str">
        <f>VLOOKUP($B31,직재산출!$A$4:$T$3731,6,FALSE)</f>
        <v>M8</v>
      </c>
      <c r="G31" s="922" t="str">
        <f>VLOOKUP($B31,직재산출!$A$4:$T$3731,7,FALSE)</f>
        <v>×</v>
      </c>
      <c r="H31" s="922" t="str">
        <f>VLOOKUP($B31,직재산출!$A$4:$T$3731,8,FALSE)</f>
        <v>L40</v>
      </c>
      <c r="I31" s="922">
        <f>VLOOKUP($B31,직재산출!$A$4:$T$3731,9,FALSE)</f>
        <v>0</v>
      </c>
      <c r="J31" s="922">
        <f>VLOOKUP($B31,직재산출!$A$4:$T$3731,10,FALSE)</f>
        <v>0</v>
      </c>
      <c r="K31" s="922">
        <f>VLOOKUP($B31,직재산출!$A$4:$T$3731,11,FALSE)</f>
        <v>0</v>
      </c>
      <c r="L31" s="923">
        <f>VLOOKUP($B31,직재산출!$A$4:$T$3731,12,FALSE)</f>
        <v>0</v>
      </c>
      <c r="M31" s="927" t="s">
        <v>1473</v>
      </c>
      <c r="N31" s="928">
        <v>41</v>
      </c>
      <c r="O31" s="1004">
        <v>201</v>
      </c>
      <c r="P31" s="928">
        <v>48</v>
      </c>
      <c r="Q31" s="1004">
        <v>188</v>
      </c>
      <c r="R31" s="918"/>
      <c r="S31" s="918"/>
      <c r="T31" s="918"/>
      <c r="U31" s="1006">
        <f t="shared" si="0"/>
        <v>188</v>
      </c>
      <c r="V31" s="917"/>
    </row>
    <row r="32" spans="1:22" ht="21" customHeight="1">
      <c r="A32" s="896" t="s">
        <v>1477</v>
      </c>
      <c r="B32" s="897" t="s">
        <v>1491</v>
      </c>
      <c r="C32" s="910">
        <v>25</v>
      </c>
      <c r="D32" s="901" t="s">
        <v>799</v>
      </c>
      <c r="E32" s="921" t="str">
        <f>VLOOKUP($B32,직재산출!$A$4:$T$3731,5,FALSE)</f>
        <v>너트</v>
      </c>
      <c r="F32" s="922" t="str">
        <f>VLOOKUP($B32,직재산출!$A$4:$T$3731,6,FALSE)</f>
        <v>M8</v>
      </c>
      <c r="G32" s="922">
        <f>VLOOKUP($B32,직재산출!$A$4:$T$3731,7,FALSE)</f>
        <v>0</v>
      </c>
      <c r="H32" s="922">
        <f>VLOOKUP($B32,직재산출!$A$4:$T$3731,8,FALSE)</f>
        <v>0</v>
      </c>
      <c r="I32" s="922">
        <f>VLOOKUP($B32,직재산출!$A$4:$T$3731,9,FALSE)</f>
        <v>0</v>
      </c>
      <c r="J32" s="922">
        <f>VLOOKUP($B32,직재산출!$A$4:$T$3731,10,FALSE)</f>
        <v>0</v>
      </c>
      <c r="K32" s="922">
        <f>VLOOKUP($B32,직재산출!$A$4:$T$3731,11,FALSE)</f>
        <v>0</v>
      </c>
      <c r="L32" s="923">
        <f>VLOOKUP($B32,직재산출!$A$4:$T$3731,12,FALSE)</f>
        <v>0</v>
      </c>
      <c r="M32" s="927" t="s">
        <v>1473</v>
      </c>
      <c r="N32" s="928">
        <v>39</v>
      </c>
      <c r="O32" s="1004">
        <v>45.7</v>
      </c>
      <c r="P32" s="928">
        <v>51</v>
      </c>
      <c r="Q32" s="1004">
        <v>69.099999999999994</v>
      </c>
      <c r="R32" s="918"/>
      <c r="S32" s="918"/>
      <c r="T32" s="918"/>
      <c r="U32" s="1006">
        <f t="shared" si="0"/>
        <v>45.7</v>
      </c>
      <c r="V32" s="917"/>
    </row>
    <row r="33" spans="1:22" ht="21" customHeight="1">
      <c r="A33" s="896" t="s">
        <v>1246</v>
      </c>
      <c r="B33" s="897" t="s">
        <v>1246</v>
      </c>
      <c r="C33" s="910">
        <v>26</v>
      </c>
      <c r="D33" s="901" t="s">
        <v>800</v>
      </c>
      <c r="E33" s="921" t="str">
        <f>VLOOKUP($B33,직재산출!$A$4:$T$3731,5,FALSE)</f>
        <v>와셔 S</v>
      </c>
      <c r="F33" s="922" t="str">
        <f>VLOOKUP($B33,직재산출!$A$4:$T$3731,6,FALSE)</f>
        <v>M8</v>
      </c>
      <c r="G33" s="922">
        <f>VLOOKUP($B33,직재산출!$A$4:$T$3731,7,FALSE)</f>
        <v>0</v>
      </c>
      <c r="H33" s="922">
        <f>VLOOKUP($B33,직재산출!$A$4:$T$3731,8,FALSE)</f>
        <v>0</v>
      </c>
      <c r="I33" s="922">
        <f>VLOOKUP($B33,직재산출!$A$4:$T$3731,9,FALSE)</f>
        <v>0</v>
      </c>
      <c r="J33" s="922">
        <f>VLOOKUP($B33,직재산출!$A$4:$T$3731,10,FALSE)</f>
        <v>0</v>
      </c>
      <c r="K33" s="922">
        <f>VLOOKUP($B33,직재산출!$A$4:$T$3731,11,FALSE)</f>
        <v>0</v>
      </c>
      <c r="L33" s="923">
        <f>VLOOKUP($B33,직재산출!$A$4:$T$3731,12,FALSE)</f>
        <v>0</v>
      </c>
      <c r="M33" s="927" t="s">
        <v>1473</v>
      </c>
      <c r="N33" s="928">
        <v>43</v>
      </c>
      <c r="O33" s="1004">
        <v>19.5</v>
      </c>
      <c r="P33" s="928"/>
      <c r="Q33" s="1004"/>
      <c r="R33" s="918"/>
      <c r="S33" s="918"/>
      <c r="T33" s="918"/>
      <c r="U33" s="1006">
        <f t="shared" si="0"/>
        <v>19.5</v>
      </c>
      <c r="V33" s="917"/>
    </row>
    <row r="34" spans="1:22" ht="21" customHeight="1">
      <c r="A34" s="896" t="s">
        <v>1247</v>
      </c>
      <c r="B34" s="897" t="s">
        <v>1247</v>
      </c>
      <c r="C34" s="910">
        <v>27</v>
      </c>
      <c r="D34" s="901" t="s">
        <v>801</v>
      </c>
      <c r="E34" s="921" t="str">
        <f>VLOOKUP($B34,직재산출!$A$4:$T$3731,5,FALSE)</f>
        <v>와셔 P</v>
      </c>
      <c r="F34" s="922" t="str">
        <f>VLOOKUP($B34,직재산출!$A$4:$T$3731,6,FALSE)</f>
        <v>M8</v>
      </c>
      <c r="G34" s="922">
        <f>VLOOKUP($B34,직재산출!$A$4:$T$3731,7,FALSE)</f>
        <v>0</v>
      </c>
      <c r="H34" s="922">
        <f>VLOOKUP($B34,직재산출!$A$4:$T$3731,8,FALSE)</f>
        <v>0</v>
      </c>
      <c r="I34" s="922">
        <f>VLOOKUP($B34,직재산출!$A$4:$T$3731,9,FALSE)</f>
        <v>0</v>
      </c>
      <c r="J34" s="922">
        <f>VLOOKUP($B34,직재산출!$A$4:$T$3731,10,FALSE)</f>
        <v>0</v>
      </c>
      <c r="K34" s="922">
        <f>VLOOKUP($B34,직재산출!$A$4:$T$3731,11,FALSE)</f>
        <v>0</v>
      </c>
      <c r="L34" s="923">
        <f>VLOOKUP($B34,직재산출!$A$4:$T$3731,12,FALSE)</f>
        <v>0</v>
      </c>
      <c r="M34" s="927" t="s">
        <v>1473</v>
      </c>
      <c r="N34" s="928">
        <v>43</v>
      </c>
      <c r="O34" s="1004">
        <v>16.600000000000001</v>
      </c>
      <c r="P34" s="928">
        <v>48</v>
      </c>
      <c r="Q34" s="1004">
        <v>16.14</v>
      </c>
      <c r="R34" s="918"/>
      <c r="S34" s="918"/>
      <c r="T34" s="918"/>
      <c r="U34" s="1006">
        <f t="shared" si="0"/>
        <v>16.14</v>
      </c>
      <c r="V34" s="917"/>
    </row>
    <row r="35" spans="1:22" ht="21" customHeight="1">
      <c r="A35" s="896" t="s">
        <v>1478</v>
      </c>
      <c r="B35" s="897" t="s">
        <v>1489</v>
      </c>
      <c r="C35" s="910">
        <v>28</v>
      </c>
      <c r="D35" s="901" t="s">
        <v>796</v>
      </c>
      <c r="E35" s="921" t="str">
        <f>VLOOKUP($B35,직재산출!$A$4:$T$3731,5,FALSE)</f>
        <v>레이저</v>
      </c>
      <c r="F35" s="922">
        <f>VLOOKUP($B35,직재산출!$A$4:$T$3731,6,FALSE)</f>
        <v>6</v>
      </c>
      <c r="G35" s="922">
        <f>VLOOKUP($B35,직재산출!$A$4:$T$3731,7,FALSE)</f>
        <v>0</v>
      </c>
      <c r="H35" s="922">
        <f>VLOOKUP($B35,직재산출!$A$4:$T$3731,8,FALSE)</f>
        <v>120</v>
      </c>
      <c r="I35" s="922">
        <f>VLOOKUP($B35,직재산출!$A$4:$T$3731,9,FALSE)</f>
        <v>0</v>
      </c>
      <c r="J35" s="922">
        <f>VLOOKUP($B35,직재산출!$A$4:$T$3731,10,FALSE)</f>
        <v>0</v>
      </c>
      <c r="K35" s="922">
        <f>VLOOKUP($B35,직재산출!$A$4:$T$3731,11,FALSE)</f>
        <v>0</v>
      </c>
      <c r="L35" s="923">
        <f>VLOOKUP($B35,직재산출!$A$4:$T$3731,12,FALSE)</f>
        <v>60</v>
      </c>
      <c r="M35" s="927" t="s">
        <v>1467</v>
      </c>
      <c r="N35" s="928">
        <v>25</v>
      </c>
      <c r="O35" s="1004">
        <v>3884</v>
      </c>
      <c r="P35" s="928">
        <v>32</v>
      </c>
      <c r="Q35" s="1004">
        <v>3950</v>
      </c>
      <c r="R35" s="918"/>
      <c r="S35" s="918"/>
      <c r="T35" s="918"/>
      <c r="U35" s="1006">
        <f t="shared" si="0"/>
        <v>3884</v>
      </c>
      <c r="V35" s="917"/>
    </row>
    <row r="36" spans="1:22" ht="21" customHeight="1">
      <c r="A36" s="896" t="s">
        <v>1248</v>
      </c>
      <c r="B36" s="897" t="s">
        <v>1248</v>
      </c>
      <c r="C36" s="910">
        <v>29</v>
      </c>
      <c r="D36" s="901" t="s">
        <v>799</v>
      </c>
      <c r="E36" s="921" t="str">
        <f>VLOOKUP($B36,직재산출!$A$4:$T$3731,5,FALSE)</f>
        <v>너트</v>
      </c>
      <c r="F36" s="922" t="str">
        <f>VLOOKUP($B36,직재산출!$A$4:$T$3731,6,FALSE)</f>
        <v>M10</v>
      </c>
      <c r="G36" s="922">
        <f>VLOOKUP($B36,직재산출!$A$4:$T$3731,7,FALSE)</f>
        <v>0</v>
      </c>
      <c r="H36" s="922">
        <f>VLOOKUP($B36,직재산출!$A$4:$T$3731,8,FALSE)</f>
        <v>0</v>
      </c>
      <c r="I36" s="922">
        <f>VLOOKUP($B36,직재산출!$A$4:$T$3731,9,FALSE)</f>
        <v>0</v>
      </c>
      <c r="J36" s="922">
        <f>VLOOKUP($B36,직재산출!$A$4:$T$3731,10,FALSE)</f>
        <v>0</v>
      </c>
      <c r="K36" s="922">
        <f>VLOOKUP($B36,직재산출!$A$4:$T$3731,11,FALSE)</f>
        <v>0</v>
      </c>
      <c r="L36" s="923">
        <f>VLOOKUP($B36,직재산출!$A$4:$T$3731,12,FALSE)</f>
        <v>0</v>
      </c>
      <c r="M36" s="927" t="s">
        <v>1473</v>
      </c>
      <c r="N36" s="928">
        <v>39</v>
      </c>
      <c r="O36" s="1004">
        <v>101.8</v>
      </c>
      <c r="P36" s="928">
        <v>51</v>
      </c>
      <c r="Q36" s="1004">
        <v>153.30000000000001</v>
      </c>
      <c r="R36" s="918"/>
      <c r="S36" s="918"/>
      <c r="T36" s="918"/>
      <c r="U36" s="1006">
        <f t="shared" si="0"/>
        <v>101.8</v>
      </c>
      <c r="V36" s="917"/>
    </row>
    <row r="37" spans="1:22" ht="21" customHeight="1">
      <c r="A37" s="896" t="s">
        <v>1249</v>
      </c>
      <c r="B37" s="897" t="s">
        <v>1249</v>
      </c>
      <c r="C37" s="910">
        <v>30</v>
      </c>
      <c r="D37" s="901" t="s">
        <v>800</v>
      </c>
      <c r="E37" s="921" t="str">
        <f>VLOOKUP($B37,직재산출!$A$4:$T$3731,5,FALSE)</f>
        <v>와셔 S</v>
      </c>
      <c r="F37" s="922" t="str">
        <f>VLOOKUP($B37,직재산출!$A$4:$T$3731,6,FALSE)</f>
        <v>M10</v>
      </c>
      <c r="G37" s="922">
        <f>VLOOKUP($B37,직재산출!$A$4:$T$3731,7,FALSE)</f>
        <v>0</v>
      </c>
      <c r="H37" s="922">
        <f>VLOOKUP($B37,직재산출!$A$4:$T$3731,8,FALSE)</f>
        <v>0</v>
      </c>
      <c r="I37" s="922">
        <f>VLOOKUP($B37,직재산출!$A$4:$T$3731,9,FALSE)</f>
        <v>0</v>
      </c>
      <c r="J37" s="922">
        <f>VLOOKUP($B37,직재산출!$A$4:$T$3731,10,FALSE)</f>
        <v>0</v>
      </c>
      <c r="K37" s="922">
        <f>VLOOKUP($B37,직재산출!$A$4:$T$3731,11,FALSE)</f>
        <v>0</v>
      </c>
      <c r="L37" s="923">
        <f>VLOOKUP($B37,직재산출!$A$4:$T$3731,12,FALSE)</f>
        <v>0</v>
      </c>
      <c r="M37" s="927" t="s">
        <v>1473</v>
      </c>
      <c r="N37" s="928">
        <v>43</v>
      </c>
      <c r="O37" s="1004">
        <v>30.9</v>
      </c>
      <c r="P37" s="928"/>
      <c r="Q37" s="1004"/>
      <c r="R37" s="918"/>
      <c r="S37" s="918"/>
      <c r="T37" s="918"/>
      <c r="U37" s="1006">
        <f t="shared" si="0"/>
        <v>30.9</v>
      </c>
      <c r="V37" s="917"/>
    </row>
    <row r="38" spans="1:22" ht="21" customHeight="1">
      <c r="A38" s="896" t="s">
        <v>1250</v>
      </c>
      <c r="B38" s="897" t="s">
        <v>1250</v>
      </c>
      <c r="C38" s="910">
        <v>31</v>
      </c>
      <c r="D38" s="901" t="s">
        <v>796</v>
      </c>
      <c r="E38" s="921" t="str">
        <f>VLOOKUP($B38,직재산출!$A$4:$T$3731,5,FALSE)</f>
        <v>레이저</v>
      </c>
      <c r="F38" s="922">
        <f>VLOOKUP($B38,직재산출!$A$4:$T$3731,6,FALSE)</f>
        <v>12</v>
      </c>
      <c r="G38" s="922">
        <f>VLOOKUP($B38,직재산출!$A$4:$T$3731,7,FALSE)</f>
        <v>0</v>
      </c>
      <c r="H38" s="922">
        <f>VLOOKUP($B38,직재산출!$A$4:$T$3731,8,FALSE)</f>
        <v>150</v>
      </c>
      <c r="I38" s="922">
        <f>VLOOKUP($B38,직재산출!$A$4:$T$3731,9,FALSE)</f>
        <v>0</v>
      </c>
      <c r="J38" s="922">
        <f>VLOOKUP($B38,직재산출!$A$4:$T$3731,10,FALSE)</f>
        <v>0</v>
      </c>
      <c r="K38" s="922">
        <f>VLOOKUP($B38,직재산출!$A$4:$T$3731,11,FALSE)</f>
        <v>0</v>
      </c>
      <c r="L38" s="923">
        <f>VLOOKUP($B38,직재산출!$A$4:$T$3731,12,FALSE)</f>
        <v>60</v>
      </c>
      <c r="M38" s="927" t="s">
        <v>1467</v>
      </c>
      <c r="N38" s="928">
        <v>25</v>
      </c>
      <c r="O38" s="1004">
        <v>5002</v>
      </c>
      <c r="P38" s="928">
        <v>32</v>
      </c>
      <c r="Q38" s="1004">
        <v>4550</v>
      </c>
      <c r="R38" s="918"/>
      <c r="S38" s="918"/>
      <c r="T38" s="918"/>
      <c r="U38" s="1006">
        <f t="shared" si="0"/>
        <v>4550</v>
      </c>
      <c r="V38" s="917"/>
    </row>
    <row r="39" spans="1:22" ht="21" customHeight="1">
      <c r="A39" s="896" t="s">
        <v>1251</v>
      </c>
      <c r="B39" s="897" t="s">
        <v>1251</v>
      </c>
      <c r="C39" s="910">
        <v>32</v>
      </c>
      <c r="D39" s="901" t="s">
        <v>800</v>
      </c>
      <c r="E39" s="921" t="str">
        <f>VLOOKUP($B39,직재산출!$A$4:$T$3731,5,FALSE)</f>
        <v>와셔 S</v>
      </c>
      <c r="F39" s="922" t="str">
        <f>VLOOKUP($B39,직재산출!$A$4:$T$3731,6,FALSE)</f>
        <v>M16</v>
      </c>
      <c r="G39" s="922">
        <f>VLOOKUP($B39,직재산출!$A$4:$T$3731,7,FALSE)</f>
        <v>0</v>
      </c>
      <c r="H39" s="922">
        <f>VLOOKUP($B39,직재산출!$A$4:$T$3731,8,FALSE)</f>
        <v>0</v>
      </c>
      <c r="I39" s="922">
        <f>VLOOKUP($B39,직재산출!$A$4:$T$3731,9,FALSE)</f>
        <v>0</v>
      </c>
      <c r="J39" s="922">
        <f>VLOOKUP($B39,직재산출!$A$4:$T$3731,10,FALSE)</f>
        <v>0</v>
      </c>
      <c r="K39" s="922">
        <f>VLOOKUP($B39,직재산출!$A$4:$T$3731,11,FALSE)</f>
        <v>0</v>
      </c>
      <c r="L39" s="923">
        <f>VLOOKUP($B39,직재산출!$A$4:$T$3731,12,FALSE)</f>
        <v>0</v>
      </c>
      <c r="M39" s="927" t="s">
        <v>1473</v>
      </c>
      <c r="N39" s="928">
        <v>43</v>
      </c>
      <c r="O39" s="1004">
        <v>32</v>
      </c>
      <c r="P39" s="928">
        <v>48</v>
      </c>
      <c r="Q39" s="1004">
        <v>32.64</v>
      </c>
      <c r="R39" s="918"/>
      <c r="S39" s="918"/>
      <c r="T39" s="918"/>
      <c r="U39" s="1006">
        <f t="shared" si="0"/>
        <v>32</v>
      </c>
      <c r="V39" s="917"/>
    </row>
    <row r="40" spans="1:22" ht="21" customHeight="1">
      <c r="A40" s="896" t="s">
        <v>1252</v>
      </c>
      <c r="B40" s="897" t="s">
        <v>1252</v>
      </c>
      <c r="C40" s="910">
        <v>33</v>
      </c>
      <c r="D40" s="901" t="s">
        <v>796</v>
      </c>
      <c r="E40" s="921" t="str">
        <f>VLOOKUP($B40,직재산출!$A$4:$T$3731,5,FALSE)</f>
        <v>레이저</v>
      </c>
      <c r="F40" s="922">
        <f>VLOOKUP($B40,직재산출!$A$4:$T$3731,6,FALSE)</f>
        <v>10</v>
      </c>
      <c r="G40" s="922">
        <f>VLOOKUP($B40,직재산출!$A$4:$T$3731,7,FALSE)</f>
        <v>0</v>
      </c>
      <c r="H40" s="922">
        <f>VLOOKUP($B40,직재산출!$A$4:$T$3731,8,FALSE)</f>
        <v>100</v>
      </c>
      <c r="I40" s="922">
        <f>VLOOKUP($B40,직재산출!$A$4:$T$3731,9,FALSE)</f>
        <v>0</v>
      </c>
      <c r="J40" s="922">
        <f>VLOOKUP($B40,직재산출!$A$4:$T$3731,10,FALSE)</f>
        <v>0</v>
      </c>
      <c r="K40" s="922">
        <f>VLOOKUP($B40,직재산출!$A$4:$T$3731,11,FALSE)</f>
        <v>0</v>
      </c>
      <c r="L40" s="923">
        <f>VLOOKUP($B40,직재산출!$A$4:$T$3731,12,FALSE)</f>
        <v>60</v>
      </c>
      <c r="M40" s="927" t="s">
        <v>1467</v>
      </c>
      <c r="N40" s="928">
        <v>25</v>
      </c>
      <c r="O40" s="1004">
        <v>5002</v>
      </c>
      <c r="P40" s="928">
        <v>32</v>
      </c>
      <c r="Q40" s="1004">
        <v>4550</v>
      </c>
      <c r="R40" s="918"/>
      <c r="S40" s="918"/>
      <c r="T40" s="918"/>
      <c r="U40" s="1006">
        <f t="shared" si="0"/>
        <v>4550</v>
      </c>
      <c r="V40" s="917"/>
    </row>
    <row r="41" spans="1:22" ht="21" customHeight="1">
      <c r="A41" s="896" t="s">
        <v>1253</v>
      </c>
      <c r="B41" s="897" t="s">
        <v>1253</v>
      </c>
      <c r="C41" s="910">
        <v>34</v>
      </c>
      <c r="D41" s="901" t="s">
        <v>807</v>
      </c>
      <c r="E41" s="921" t="str">
        <f>VLOOKUP($B41,직재산출!$A$4:$T$3731,5,FALSE)</f>
        <v>무두볼트</v>
      </c>
      <c r="F41" s="922" t="str">
        <f>VLOOKUP($B41,직재산출!$A$4:$T$3731,6,FALSE)</f>
        <v>M12</v>
      </c>
      <c r="G41" s="922" t="str">
        <f>VLOOKUP($B41,직재산출!$A$4:$T$3731,7,FALSE)</f>
        <v>×</v>
      </c>
      <c r="H41" s="922" t="str">
        <f>VLOOKUP($B41,직재산출!$A$4:$T$3731,8,FALSE)</f>
        <v>L20</v>
      </c>
      <c r="I41" s="922">
        <f>VLOOKUP($B41,직재산출!$A$4:$T$3731,9,FALSE)</f>
        <v>0</v>
      </c>
      <c r="J41" s="922">
        <f>VLOOKUP($B41,직재산출!$A$4:$T$3731,10,FALSE)</f>
        <v>0</v>
      </c>
      <c r="K41" s="922">
        <f>VLOOKUP($B41,직재산출!$A$4:$T$3731,11,FALSE)</f>
        <v>0</v>
      </c>
      <c r="L41" s="923">
        <f>VLOOKUP($B41,직재산출!$A$4:$T$3731,12,FALSE)</f>
        <v>0</v>
      </c>
      <c r="M41" s="927" t="s">
        <v>1473</v>
      </c>
      <c r="N41" s="928">
        <v>45</v>
      </c>
      <c r="O41" s="1004">
        <v>68.2</v>
      </c>
      <c r="P41" s="928"/>
      <c r="Q41" s="1004"/>
      <c r="R41" s="918"/>
      <c r="S41" s="918"/>
      <c r="T41" s="918"/>
      <c r="U41" s="1006">
        <f t="shared" si="0"/>
        <v>68.2</v>
      </c>
      <c r="V41" s="917"/>
    </row>
    <row r="42" spans="1:22" ht="21" customHeight="1">
      <c r="A42" s="896" t="s">
        <v>1254</v>
      </c>
      <c r="B42" s="897" t="s">
        <v>1254</v>
      </c>
      <c r="C42" s="910">
        <v>35</v>
      </c>
      <c r="D42" s="901" t="s">
        <v>797</v>
      </c>
      <c r="E42" s="921" t="str">
        <f>VLOOKUP($B42,직재산출!$A$4:$T$3731,5,FALSE)</f>
        <v>환봉</v>
      </c>
      <c r="F42" s="922">
        <f>VLOOKUP($B42,직재산출!$A$4:$T$3731,6,FALSE)</f>
        <v>65</v>
      </c>
      <c r="G42" s="922" t="str">
        <f>VLOOKUP($B42,직재산출!$A$4:$T$3731,7,FALSE)</f>
        <v>×</v>
      </c>
      <c r="H42" s="922">
        <f>VLOOKUP($B42,직재산출!$A$4:$T$3731,8,FALSE)</f>
        <v>0</v>
      </c>
      <c r="I42" s="922">
        <f>VLOOKUP($B42,직재산출!$A$4:$T$3731,9,FALSE)</f>
        <v>0</v>
      </c>
      <c r="J42" s="922">
        <f>VLOOKUP($B42,직재산출!$A$4:$T$3731,10,FALSE)</f>
        <v>0</v>
      </c>
      <c r="K42" s="922">
        <f>VLOOKUP($B42,직재산출!$A$4:$T$3731,11,FALSE)</f>
        <v>0</v>
      </c>
      <c r="L42" s="923">
        <f>VLOOKUP($B42,직재산출!$A$4:$T$3731,12,FALSE)</f>
        <v>40</v>
      </c>
      <c r="M42" s="927" t="s">
        <v>1467</v>
      </c>
      <c r="N42" s="928">
        <v>3</v>
      </c>
      <c r="O42" s="1004">
        <v>990</v>
      </c>
      <c r="P42" s="928">
        <v>5</v>
      </c>
      <c r="Q42" s="1004">
        <v>1010</v>
      </c>
      <c r="R42" s="918"/>
      <c r="S42" s="918"/>
      <c r="T42" s="918"/>
      <c r="U42" s="1006">
        <f t="shared" si="0"/>
        <v>990</v>
      </c>
      <c r="V42" s="917"/>
    </row>
    <row r="43" spans="1:22" ht="21" customHeight="1">
      <c r="A43" s="896" t="s">
        <v>1255</v>
      </c>
      <c r="B43" s="897" t="s">
        <v>1255</v>
      </c>
      <c r="C43" s="910">
        <v>36</v>
      </c>
      <c r="D43" s="901" t="s">
        <v>796</v>
      </c>
      <c r="E43" s="921" t="str">
        <f>VLOOKUP($B43,직재산출!$A$4:$T$3731,5,FALSE)</f>
        <v>레이저</v>
      </c>
      <c r="F43" s="922">
        <f>VLOOKUP($B43,직재산출!$A$4:$T$3731,6,FALSE)</f>
        <v>3</v>
      </c>
      <c r="G43" s="922" t="str">
        <f>VLOOKUP($B43,직재산출!$A$4:$T$3731,7,FALSE)</f>
        <v>×</v>
      </c>
      <c r="H43" s="922">
        <f>VLOOKUP($B43,직재산출!$A$4:$T$3731,8,FALSE)</f>
        <v>265</v>
      </c>
      <c r="I43" s="922" t="str">
        <f>VLOOKUP($B43,직재산출!$A$4:$T$3731,9,FALSE)</f>
        <v>×</v>
      </c>
      <c r="J43" s="922">
        <f>VLOOKUP($B43,직재산출!$A$4:$T$3731,10,FALSE)</f>
        <v>0</v>
      </c>
      <c r="K43" s="922">
        <f>VLOOKUP($B43,직재산출!$A$4:$T$3731,11,FALSE)</f>
        <v>0</v>
      </c>
      <c r="L43" s="923">
        <f>VLOOKUP($B43,직재산출!$A$4:$T$3731,12,FALSE)</f>
        <v>3890</v>
      </c>
      <c r="M43" s="927" t="s">
        <v>1467</v>
      </c>
      <c r="N43" s="928">
        <v>26</v>
      </c>
      <c r="O43" s="1004">
        <v>4025</v>
      </c>
      <c r="P43" s="928">
        <v>30</v>
      </c>
      <c r="Q43" s="1004">
        <v>4050</v>
      </c>
      <c r="R43" s="918"/>
      <c r="S43" s="918"/>
      <c r="T43" s="918"/>
      <c r="U43" s="1006">
        <f t="shared" si="0"/>
        <v>4025</v>
      </c>
      <c r="V43" s="917"/>
    </row>
    <row r="44" spans="1:22" ht="21" customHeight="1">
      <c r="A44" s="896" t="s">
        <v>1256</v>
      </c>
      <c r="B44" s="897" t="s">
        <v>1256</v>
      </c>
      <c r="C44" s="910">
        <v>37</v>
      </c>
      <c r="D44" s="901" t="s">
        <v>798</v>
      </c>
      <c r="E44" s="921" t="str">
        <f>VLOOKUP($B44,직재산출!$A$4:$T$3731,5,FALSE)</f>
        <v>육각볼트</v>
      </c>
      <c r="F44" s="922" t="str">
        <f>VLOOKUP($B44,직재산출!$A$4:$T$3731,6,FALSE)</f>
        <v>M10</v>
      </c>
      <c r="G44" s="922" t="str">
        <f>VLOOKUP($B44,직재산출!$A$4:$T$3731,7,FALSE)</f>
        <v>×</v>
      </c>
      <c r="H44" s="922" t="str">
        <f>VLOOKUP($B44,직재산출!$A$4:$T$3731,8,FALSE)</f>
        <v>L20</v>
      </c>
      <c r="I44" s="922">
        <f>VLOOKUP($B44,직재산출!$A$4:$T$3731,9,FALSE)</f>
        <v>0</v>
      </c>
      <c r="J44" s="922">
        <f>VLOOKUP($B44,직재산출!$A$4:$T$3731,10,FALSE)</f>
        <v>0</v>
      </c>
      <c r="K44" s="922">
        <f>VLOOKUP($B44,직재산출!$A$4:$T$3731,11,FALSE)</f>
        <v>0</v>
      </c>
      <c r="L44" s="923">
        <f>VLOOKUP($B44,직재산출!$A$4:$T$3731,12,FALSE)</f>
        <v>0</v>
      </c>
      <c r="M44" s="927" t="s">
        <v>1473</v>
      </c>
      <c r="N44" s="928">
        <v>41</v>
      </c>
      <c r="O44" s="1004">
        <v>246</v>
      </c>
      <c r="P44" s="928">
        <v>48</v>
      </c>
      <c r="Q44" s="1004">
        <v>251</v>
      </c>
      <c r="R44" s="918"/>
      <c r="S44" s="918"/>
      <c r="T44" s="918"/>
      <c r="U44" s="1006">
        <f t="shared" si="0"/>
        <v>246</v>
      </c>
      <c r="V44" s="917"/>
    </row>
    <row r="45" spans="1:22" ht="21" customHeight="1">
      <c r="A45" s="896" t="s">
        <v>1257</v>
      </c>
      <c r="B45" s="897" t="s">
        <v>1257</v>
      </c>
      <c r="C45" s="910">
        <v>38</v>
      </c>
      <c r="D45" s="901" t="s">
        <v>801</v>
      </c>
      <c r="E45" s="921" t="str">
        <f>VLOOKUP($B45,직재산출!$A$4:$T$3731,5,FALSE)</f>
        <v>와셔 P</v>
      </c>
      <c r="F45" s="922" t="str">
        <f>VLOOKUP($B45,직재산출!$A$4:$T$3731,6,FALSE)</f>
        <v>M10</v>
      </c>
      <c r="G45" s="922">
        <f>VLOOKUP($B45,직재산출!$A$4:$T$3731,7,FALSE)</f>
        <v>0</v>
      </c>
      <c r="H45" s="922">
        <f>VLOOKUP($B45,직재산출!$A$4:$T$3731,8,FALSE)</f>
        <v>0</v>
      </c>
      <c r="I45" s="922">
        <f>VLOOKUP($B45,직재산출!$A$4:$T$3731,9,FALSE)</f>
        <v>0</v>
      </c>
      <c r="J45" s="922">
        <f>VLOOKUP($B45,직재산출!$A$4:$T$3731,10,FALSE)</f>
        <v>0</v>
      </c>
      <c r="K45" s="922">
        <f>VLOOKUP($B45,직재산출!$A$4:$T$3731,11,FALSE)</f>
        <v>0</v>
      </c>
      <c r="L45" s="923">
        <f>VLOOKUP($B45,직재산출!$A$4:$T$3731,12,FALSE)</f>
        <v>0</v>
      </c>
      <c r="M45" s="927" t="s">
        <v>1473</v>
      </c>
      <c r="N45" s="928">
        <v>43</v>
      </c>
      <c r="O45" s="1004">
        <v>30.9</v>
      </c>
      <c r="P45" s="928">
        <v>48</v>
      </c>
      <c r="Q45" s="1004">
        <v>30.15</v>
      </c>
      <c r="R45" s="918"/>
      <c r="S45" s="918"/>
      <c r="T45" s="918"/>
      <c r="U45" s="1006">
        <f t="shared" si="0"/>
        <v>30.15</v>
      </c>
      <c r="V45" s="917"/>
    </row>
    <row r="46" spans="1:22" ht="21" customHeight="1">
      <c r="A46" s="896" t="s">
        <v>1258</v>
      </c>
      <c r="B46" s="897" t="s">
        <v>1258</v>
      </c>
      <c r="C46" s="910">
        <v>39</v>
      </c>
      <c r="D46" s="901" t="s">
        <v>798</v>
      </c>
      <c r="E46" s="921" t="str">
        <f>VLOOKUP($B46,직재산출!$A$4:$T$3731,5,FALSE)</f>
        <v>육각볼트</v>
      </c>
      <c r="F46" s="922" t="str">
        <f>VLOOKUP($B46,직재산출!$A$4:$T$3731,6,FALSE)</f>
        <v>M6</v>
      </c>
      <c r="G46" s="922" t="str">
        <f>VLOOKUP($B46,직재산출!$A$4:$T$3731,7,FALSE)</f>
        <v>×</v>
      </c>
      <c r="H46" s="922" t="str">
        <f>VLOOKUP($B46,직재산출!$A$4:$T$3731,8,FALSE)</f>
        <v>L20</v>
      </c>
      <c r="I46" s="922">
        <f>VLOOKUP($B46,직재산출!$A$4:$T$3731,9,FALSE)</f>
        <v>0</v>
      </c>
      <c r="J46" s="922">
        <f>VLOOKUP($B46,직재산출!$A$4:$T$3731,10,FALSE)</f>
        <v>0</v>
      </c>
      <c r="K46" s="922">
        <f>VLOOKUP($B46,직재산출!$A$4:$T$3731,11,FALSE)</f>
        <v>0</v>
      </c>
      <c r="L46" s="923">
        <f>VLOOKUP($B46,직재산출!$A$4:$T$3731,12,FALSE)</f>
        <v>0</v>
      </c>
      <c r="M46" s="927" t="s">
        <v>1473</v>
      </c>
      <c r="N46" s="928">
        <v>41</v>
      </c>
      <c r="O46" s="1004">
        <v>73</v>
      </c>
      <c r="P46" s="928">
        <v>48</v>
      </c>
      <c r="Q46" s="1004">
        <v>94</v>
      </c>
      <c r="R46" s="918"/>
      <c r="S46" s="918"/>
      <c r="T46" s="918"/>
      <c r="U46" s="1006">
        <f t="shared" si="0"/>
        <v>73</v>
      </c>
      <c r="V46" s="917"/>
    </row>
    <row r="47" spans="1:22" ht="21" customHeight="1">
      <c r="A47" s="896" t="s">
        <v>1259</v>
      </c>
      <c r="B47" s="897" t="s">
        <v>1259</v>
      </c>
      <c r="C47" s="910">
        <v>40</v>
      </c>
      <c r="D47" s="901" t="s">
        <v>800</v>
      </c>
      <c r="E47" s="921" t="str">
        <f>VLOOKUP($B47,직재산출!$A$4:$T$3731,5,FALSE)</f>
        <v>와셔 S</v>
      </c>
      <c r="F47" s="922" t="str">
        <f>VLOOKUP($B47,직재산출!$A$4:$T$3731,6,FALSE)</f>
        <v>M6</v>
      </c>
      <c r="G47" s="922">
        <f>VLOOKUP($B47,직재산출!$A$4:$T$3731,7,FALSE)</f>
        <v>0</v>
      </c>
      <c r="H47" s="922">
        <f>VLOOKUP($B47,직재산출!$A$4:$T$3731,8,FALSE)</f>
        <v>0</v>
      </c>
      <c r="I47" s="922">
        <f>VLOOKUP($B47,직재산출!$A$4:$T$3731,9,FALSE)</f>
        <v>0</v>
      </c>
      <c r="J47" s="922">
        <f>VLOOKUP($B47,직재산출!$A$4:$T$3731,10,FALSE)</f>
        <v>0</v>
      </c>
      <c r="K47" s="922">
        <f>VLOOKUP($B47,직재산출!$A$4:$T$3731,11,FALSE)</f>
        <v>0</v>
      </c>
      <c r="L47" s="923">
        <f>VLOOKUP($B47,직재산출!$A$4:$T$3731,12,FALSE)</f>
        <v>0</v>
      </c>
      <c r="M47" s="927" t="s">
        <v>1473</v>
      </c>
      <c r="N47" s="928">
        <v>43</v>
      </c>
      <c r="O47" s="1004">
        <v>12.1</v>
      </c>
      <c r="P47" s="928"/>
      <c r="Q47" s="1004"/>
      <c r="R47" s="918"/>
      <c r="S47" s="918"/>
      <c r="T47" s="918"/>
      <c r="U47" s="1006">
        <f t="shared" si="0"/>
        <v>12.1</v>
      </c>
      <c r="V47" s="917"/>
    </row>
    <row r="48" spans="1:22" ht="21" customHeight="1">
      <c r="A48" s="896" t="s">
        <v>1260</v>
      </c>
      <c r="B48" s="897" t="s">
        <v>1260</v>
      </c>
      <c r="C48" s="910">
        <v>41</v>
      </c>
      <c r="D48" s="901" t="s">
        <v>801</v>
      </c>
      <c r="E48" s="921" t="str">
        <f>VLOOKUP($B48,직재산출!$A$4:$T$3731,5,FALSE)</f>
        <v>와셔 P</v>
      </c>
      <c r="F48" s="922" t="str">
        <f>VLOOKUP($B48,직재산출!$A$4:$T$3731,6,FALSE)</f>
        <v>M6</v>
      </c>
      <c r="G48" s="922">
        <f>VLOOKUP($B48,직재산출!$A$4:$T$3731,7,FALSE)</f>
        <v>0</v>
      </c>
      <c r="H48" s="922">
        <f>VLOOKUP($B48,직재산출!$A$4:$T$3731,8,FALSE)</f>
        <v>0</v>
      </c>
      <c r="I48" s="922">
        <f>VLOOKUP($B48,직재산출!$A$4:$T$3731,9,FALSE)</f>
        <v>0</v>
      </c>
      <c r="J48" s="922">
        <f>VLOOKUP($B48,직재산출!$A$4:$T$3731,10,FALSE)</f>
        <v>0</v>
      </c>
      <c r="K48" s="922">
        <f>VLOOKUP($B48,직재산출!$A$4:$T$3731,11,FALSE)</f>
        <v>0</v>
      </c>
      <c r="L48" s="923">
        <f>VLOOKUP($B48,직재산출!$A$4:$T$3731,12,FALSE)</f>
        <v>0</v>
      </c>
      <c r="M48" s="927" t="s">
        <v>1473</v>
      </c>
      <c r="N48" s="928">
        <v>43</v>
      </c>
      <c r="O48" s="1004">
        <v>9.9</v>
      </c>
      <c r="P48" s="928">
        <v>48</v>
      </c>
      <c r="Q48" s="1004">
        <v>8.43</v>
      </c>
      <c r="R48" s="918"/>
      <c r="S48" s="918"/>
      <c r="T48" s="918"/>
      <c r="U48" s="1006">
        <f t="shared" si="0"/>
        <v>8.43</v>
      </c>
      <c r="V48" s="917"/>
    </row>
    <row r="49" spans="1:22" ht="21" customHeight="1">
      <c r="A49" s="896" t="s">
        <v>1479</v>
      </c>
      <c r="B49" s="897" t="s">
        <v>1488</v>
      </c>
      <c r="C49" s="910">
        <v>42</v>
      </c>
      <c r="D49" s="901" t="s">
        <v>797</v>
      </c>
      <c r="E49" s="921" t="str">
        <f>VLOOKUP($B49,직재산출!$A$4:$T$3731,5,FALSE)</f>
        <v>환봉</v>
      </c>
      <c r="F49" s="922">
        <f>VLOOKUP($B49,직재산출!$A$4:$T$3731,6,FALSE)</f>
        <v>20</v>
      </c>
      <c r="G49" s="922" t="str">
        <f>VLOOKUP($B49,직재산출!$A$4:$T$3731,7,FALSE)</f>
        <v>×</v>
      </c>
      <c r="H49" s="922">
        <f>VLOOKUP($B49,직재산출!$A$4:$T$3731,8,FALSE)</f>
        <v>0</v>
      </c>
      <c r="I49" s="922">
        <f>VLOOKUP($B49,직재산출!$A$4:$T$3731,9,FALSE)</f>
        <v>0</v>
      </c>
      <c r="J49" s="922">
        <f>VLOOKUP($B49,직재산출!$A$4:$T$3731,10,FALSE)</f>
        <v>0</v>
      </c>
      <c r="K49" s="922">
        <f>VLOOKUP($B49,직재산출!$A$4:$T$3731,11,FALSE)</f>
        <v>0</v>
      </c>
      <c r="L49" s="923">
        <f>VLOOKUP($B49,직재산출!$A$4:$T$3731,12,FALSE)</f>
        <v>415</v>
      </c>
      <c r="M49" s="927" t="s">
        <v>1468</v>
      </c>
      <c r="N49" s="928">
        <v>30</v>
      </c>
      <c r="O49" s="1004">
        <v>4800</v>
      </c>
      <c r="P49" s="928">
        <v>35</v>
      </c>
      <c r="Q49" s="1004">
        <v>5400</v>
      </c>
      <c r="R49" s="918"/>
      <c r="S49" s="918"/>
      <c r="T49" s="918"/>
      <c r="U49" s="1006">
        <f t="shared" si="0"/>
        <v>4800</v>
      </c>
      <c r="V49" s="917"/>
    </row>
    <row r="50" spans="1:22" ht="21" customHeight="1">
      <c r="A50" s="896" t="s">
        <v>1261</v>
      </c>
      <c r="B50" s="897" t="s">
        <v>1261</v>
      </c>
      <c r="C50" s="910">
        <v>43</v>
      </c>
      <c r="D50" s="901" t="s">
        <v>812</v>
      </c>
      <c r="E50" s="921" t="str">
        <f>VLOOKUP($B50,직재산출!$A$4:$T$3731,5,FALSE)</f>
        <v>파이프</v>
      </c>
      <c r="F50" s="922" t="str">
        <f>VLOOKUP($B50,직재산출!$A$4:$T$3731,6,FALSE)</f>
        <v>(8A) Ø13.8</v>
      </c>
      <c r="G50" s="922" t="str">
        <f>VLOOKUP($B50,직재산출!$A$4:$T$3731,7,FALSE)</f>
        <v>×</v>
      </c>
      <c r="H50" s="922">
        <f>VLOOKUP($B50,직재산출!$A$4:$T$3731,8,FALSE)</f>
        <v>0</v>
      </c>
      <c r="I50" s="922">
        <f>VLOOKUP($B50,직재산출!$A$4:$T$3731,9,FALSE)</f>
        <v>0</v>
      </c>
      <c r="J50" s="922">
        <f>VLOOKUP($B50,직재산출!$A$4:$T$3731,10,FALSE)</f>
        <v>0</v>
      </c>
      <c r="K50" s="922">
        <f>VLOOKUP($B50,직재산출!$A$4:$T$3731,11,FALSE)</f>
        <v>0</v>
      </c>
      <c r="L50" s="923">
        <f>VLOOKUP($B50,직재산출!$A$4:$T$3731,12,FALSE)</f>
        <v>95</v>
      </c>
      <c r="M50" s="927" t="s">
        <v>1469</v>
      </c>
      <c r="N50" s="928">
        <v>701</v>
      </c>
      <c r="O50" s="1004">
        <v>5641</v>
      </c>
      <c r="P50" s="928"/>
      <c r="Q50" s="1004"/>
      <c r="R50" s="918"/>
      <c r="S50" s="918"/>
      <c r="T50" s="918"/>
      <c r="U50" s="1006">
        <f t="shared" si="0"/>
        <v>5641</v>
      </c>
      <c r="V50" s="917"/>
    </row>
    <row r="51" spans="1:22" ht="21" customHeight="1">
      <c r="A51" s="896" t="s">
        <v>1262</v>
      </c>
      <c r="B51" s="897" t="s">
        <v>1262</v>
      </c>
      <c r="C51" s="910">
        <v>44</v>
      </c>
      <c r="D51" s="901" t="s">
        <v>798</v>
      </c>
      <c r="E51" s="921" t="str">
        <f>VLOOKUP($B51,직재산출!$A$4:$T$3731,5,FALSE)</f>
        <v>육각볼트</v>
      </c>
      <c r="F51" s="922" t="str">
        <f>VLOOKUP($B51,직재산출!$A$4:$T$3731,6,FALSE)</f>
        <v>M8</v>
      </c>
      <c r="G51" s="922" t="str">
        <f>VLOOKUP($B51,직재산출!$A$4:$T$3731,7,FALSE)</f>
        <v>×</v>
      </c>
      <c r="H51" s="922" t="str">
        <f>VLOOKUP($B51,직재산출!$A$4:$T$3731,8,FALSE)</f>
        <v>L130</v>
      </c>
      <c r="I51" s="922">
        <f>VLOOKUP($B51,직재산출!$A$4:$T$3731,9,FALSE)</f>
        <v>0</v>
      </c>
      <c r="J51" s="922">
        <f>VLOOKUP($B51,직재산출!$A$4:$T$3731,10,FALSE)</f>
        <v>0</v>
      </c>
      <c r="K51" s="922">
        <f>VLOOKUP($B51,직재산출!$A$4:$T$3731,11,FALSE)</f>
        <v>0</v>
      </c>
      <c r="L51" s="923">
        <f>VLOOKUP($B51,직재산출!$A$4:$T$3731,12,FALSE)</f>
        <v>0</v>
      </c>
      <c r="M51" s="927" t="s">
        <v>1473</v>
      </c>
      <c r="N51" s="928">
        <v>41</v>
      </c>
      <c r="O51" s="1004">
        <v>547</v>
      </c>
      <c r="P51" s="928">
        <v>48</v>
      </c>
      <c r="Q51" s="1004">
        <v>494</v>
      </c>
      <c r="R51" s="918"/>
      <c r="S51" s="918"/>
      <c r="T51" s="918"/>
      <c r="U51" s="1006">
        <f t="shared" si="0"/>
        <v>494</v>
      </c>
      <c r="V51" s="917"/>
    </row>
    <row r="52" spans="1:22" ht="21" customHeight="1">
      <c r="A52" s="896" t="s">
        <v>1263</v>
      </c>
      <c r="B52" s="897" t="s">
        <v>1263</v>
      </c>
      <c r="C52" s="910">
        <v>45</v>
      </c>
      <c r="D52" s="901" t="s">
        <v>798</v>
      </c>
      <c r="E52" s="921" t="str">
        <f>VLOOKUP($B52,직재산출!$A$4:$T$3731,5,FALSE)</f>
        <v>육각볼트</v>
      </c>
      <c r="F52" s="922" t="str">
        <f>VLOOKUP($B52,직재산출!$A$4:$T$3731,6,FALSE)</f>
        <v>M8</v>
      </c>
      <c r="G52" s="922" t="str">
        <f>VLOOKUP($B52,직재산출!$A$4:$T$3731,7,FALSE)</f>
        <v>×</v>
      </c>
      <c r="H52" s="922" t="str">
        <f>VLOOKUP($B52,직재산출!$A$4:$T$3731,8,FALSE)</f>
        <v>L80</v>
      </c>
      <c r="I52" s="922">
        <f>VLOOKUP($B52,직재산출!$A$4:$T$3731,9,FALSE)</f>
        <v>0</v>
      </c>
      <c r="J52" s="922">
        <f>VLOOKUP($B52,직재산출!$A$4:$T$3731,10,FALSE)</f>
        <v>0</v>
      </c>
      <c r="K52" s="922">
        <f>VLOOKUP($B52,직재산출!$A$4:$T$3731,11,FALSE)</f>
        <v>0</v>
      </c>
      <c r="L52" s="923">
        <f>VLOOKUP($B52,직재산출!$A$4:$T$3731,12,FALSE)</f>
        <v>0</v>
      </c>
      <c r="M52" s="927" t="s">
        <v>1473</v>
      </c>
      <c r="N52" s="928">
        <v>41</v>
      </c>
      <c r="O52" s="1004">
        <v>334</v>
      </c>
      <c r="P52" s="928">
        <v>48</v>
      </c>
      <c r="Q52" s="1004">
        <v>306</v>
      </c>
      <c r="R52" s="918"/>
      <c r="S52" s="918"/>
      <c r="T52" s="918"/>
      <c r="U52" s="1006">
        <f t="shared" si="0"/>
        <v>306</v>
      </c>
      <c r="V52" s="917"/>
    </row>
    <row r="53" spans="1:22" ht="21" customHeight="1">
      <c r="A53" s="896" t="s">
        <v>1264</v>
      </c>
      <c r="B53" s="897" t="s">
        <v>1264</v>
      </c>
      <c r="C53" s="910">
        <v>46</v>
      </c>
      <c r="D53" s="901" t="s">
        <v>796</v>
      </c>
      <c r="E53" s="921" t="str">
        <f>VLOOKUP($B53,직재산출!$A$4:$T$3731,5,FALSE)</f>
        <v>레이저</v>
      </c>
      <c r="F53" s="922">
        <f>VLOOKUP($B53,직재산출!$A$4:$T$3731,6,FALSE)</f>
        <v>9</v>
      </c>
      <c r="G53" s="922" t="str">
        <f>VLOOKUP($B53,직재산출!$A$4:$T$3731,7,FALSE)</f>
        <v>×</v>
      </c>
      <c r="H53" s="922">
        <f>VLOOKUP($B53,직재산출!$A$4:$T$3731,8,FALSE)</f>
        <v>140</v>
      </c>
      <c r="I53" s="922" t="str">
        <f>VLOOKUP($B53,직재산출!$A$4:$T$3731,9,FALSE)</f>
        <v>×</v>
      </c>
      <c r="J53" s="922">
        <f>VLOOKUP($B53,직재산출!$A$4:$T$3731,10,FALSE)</f>
        <v>0</v>
      </c>
      <c r="K53" s="922">
        <f>VLOOKUP($B53,직재산출!$A$4:$T$3731,11,FALSE)</f>
        <v>0</v>
      </c>
      <c r="L53" s="923">
        <f>VLOOKUP($B53,직재산출!$A$4:$T$3731,12,FALSE)</f>
        <v>225</v>
      </c>
      <c r="M53" s="927" t="s">
        <v>1467</v>
      </c>
      <c r="N53" s="928">
        <v>14</v>
      </c>
      <c r="O53" s="1004">
        <v>1145</v>
      </c>
      <c r="P53" s="928">
        <v>13</v>
      </c>
      <c r="Q53" s="1004">
        <v>960</v>
      </c>
      <c r="R53" s="918"/>
      <c r="S53" s="918"/>
      <c r="T53" s="918"/>
      <c r="U53" s="1006">
        <f t="shared" si="0"/>
        <v>960</v>
      </c>
      <c r="V53" s="917"/>
    </row>
    <row r="54" spans="1:22" ht="21" customHeight="1">
      <c r="A54" s="896" t="s">
        <v>1265</v>
      </c>
      <c r="B54" s="897" t="s">
        <v>1265</v>
      </c>
      <c r="C54" s="910">
        <v>47</v>
      </c>
      <c r="D54" s="901" t="s">
        <v>814</v>
      </c>
      <c r="E54" s="921" t="str">
        <f>VLOOKUP($B54,직재산출!$A$4:$T$3731,5,FALSE)</f>
        <v>평철</v>
      </c>
      <c r="F54" s="922" t="str">
        <f>VLOOKUP($B54,직재산출!$A$4:$T$3731,6,FALSE)</f>
        <v>T12</v>
      </c>
      <c r="G54" s="922" t="str">
        <f>VLOOKUP($B54,직재산출!$A$4:$T$3731,7,FALSE)</f>
        <v>×</v>
      </c>
      <c r="H54" s="922">
        <f>VLOOKUP($B54,직재산출!$A$4:$T$3731,8,FALSE)</f>
        <v>50</v>
      </c>
      <c r="I54" s="922" t="str">
        <f>VLOOKUP($B54,직재산출!$A$4:$T$3731,9,FALSE)</f>
        <v>×</v>
      </c>
      <c r="J54" s="922">
        <f>VLOOKUP($B54,직재산출!$A$4:$T$3731,10,FALSE)</f>
        <v>0</v>
      </c>
      <c r="K54" s="922" t="str">
        <f>VLOOKUP($B54,직재산출!$A$4:$T$3731,11,FALSE)</f>
        <v>x</v>
      </c>
      <c r="L54" s="923">
        <f>VLOOKUP($B54,직재산출!$A$4:$T$3731,12,FALSE)</f>
        <v>44</v>
      </c>
      <c r="M54" s="927" t="s">
        <v>1467</v>
      </c>
      <c r="N54" s="928">
        <v>4</v>
      </c>
      <c r="O54" s="1004">
        <v>1020</v>
      </c>
      <c r="P54" s="928">
        <v>5</v>
      </c>
      <c r="Q54" s="1004">
        <v>1030</v>
      </c>
      <c r="R54" s="918"/>
      <c r="S54" s="918"/>
      <c r="T54" s="918"/>
      <c r="U54" s="1006">
        <f t="shared" si="0"/>
        <v>1020</v>
      </c>
      <c r="V54" s="917"/>
    </row>
    <row r="55" spans="1:22" ht="21" customHeight="1">
      <c r="A55" s="896" t="s">
        <v>1266</v>
      </c>
      <c r="B55" s="897" t="s">
        <v>1266</v>
      </c>
      <c r="C55" s="910">
        <v>48</v>
      </c>
      <c r="D55" s="901" t="s">
        <v>798</v>
      </c>
      <c r="E55" s="921" t="str">
        <f>VLOOKUP($B55,직재산출!$A$4:$T$3731,5,FALSE)</f>
        <v>육각볼트</v>
      </c>
      <c r="F55" s="922" t="str">
        <f>VLOOKUP($B55,직재산출!$A$4:$T$3731,6,FALSE)</f>
        <v>M10</v>
      </c>
      <c r="G55" s="922" t="str">
        <f>VLOOKUP($B55,직재산출!$A$4:$T$3731,7,FALSE)</f>
        <v>×</v>
      </c>
      <c r="H55" s="922" t="str">
        <f>VLOOKUP($B55,직재산출!$A$4:$T$3731,8,FALSE)</f>
        <v>L25</v>
      </c>
      <c r="I55" s="922">
        <f>VLOOKUP($B55,직재산출!$A$4:$T$3731,9,FALSE)</f>
        <v>0</v>
      </c>
      <c r="J55" s="922">
        <f>VLOOKUP($B55,직재산출!$A$4:$T$3731,10,FALSE)</f>
        <v>0</v>
      </c>
      <c r="K55" s="922">
        <f>VLOOKUP($B55,직재산출!$A$4:$T$3731,11,FALSE)</f>
        <v>0</v>
      </c>
      <c r="L55" s="923">
        <f>VLOOKUP($B55,직재산출!$A$4:$T$3731,12,FALSE)</f>
        <v>0</v>
      </c>
      <c r="M55" s="927" t="s">
        <v>1473</v>
      </c>
      <c r="N55" s="928">
        <v>41</v>
      </c>
      <c r="O55" s="1004">
        <v>267</v>
      </c>
      <c r="P55" s="928"/>
      <c r="Q55" s="1004"/>
      <c r="R55" s="918"/>
      <c r="S55" s="918"/>
      <c r="T55" s="918"/>
      <c r="U55" s="1006">
        <f t="shared" si="0"/>
        <v>267</v>
      </c>
      <c r="V55" s="917"/>
    </row>
    <row r="56" spans="1:22" ht="21" customHeight="1">
      <c r="A56" s="896" t="s">
        <v>1267</v>
      </c>
      <c r="B56" s="897" t="s">
        <v>1267</v>
      </c>
      <c r="C56" s="910">
        <v>49</v>
      </c>
      <c r="D56" s="901" t="s">
        <v>798</v>
      </c>
      <c r="E56" s="921" t="str">
        <f>VLOOKUP($B56,직재산출!$A$4:$T$3731,5,FALSE)</f>
        <v>육각볼트</v>
      </c>
      <c r="F56" s="922" t="str">
        <f>VLOOKUP($B56,직재산출!$A$4:$T$3731,6,FALSE)</f>
        <v>M8</v>
      </c>
      <c r="G56" s="922" t="str">
        <f>VLOOKUP($B56,직재산출!$A$4:$T$3731,7,FALSE)</f>
        <v>×</v>
      </c>
      <c r="H56" s="922" t="str">
        <f>VLOOKUP($B56,직재산출!$A$4:$T$3731,8,FALSE)</f>
        <v>L30</v>
      </c>
      <c r="I56" s="922">
        <f>VLOOKUP($B56,직재산출!$A$4:$T$3731,9,FALSE)</f>
        <v>0</v>
      </c>
      <c r="J56" s="922">
        <f>VLOOKUP($B56,직재산출!$A$4:$T$3731,10,FALSE)</f>
        <v>0</v>
      </c>
      <c r="K56" s="922">
        <f>VLOOKUP($B56,직재산출!$A$4:$T$3731,11,FALSE)</f>
        <v>0</v>
      </c>
      <c r="L56" s="923">
        <f>VLOOKUP($B56,직재산출!$A$4:$T$3731,12,FALSE)</f>
        <v>0</v>
      </c>
      <c r="M56" s="927" t="s">
        <v>1473</v>
      </c>
      <c r="N56" s="928">
        <v>41</v>
      </c>
      <c r="O56" s="1004">
        <v>165</v>
      </c>
      <c r="P56" s="928">
        <v>48</v>
      </c>
      <c r="Q56" s="1004">
        <v>172</v>
      </c>
      <c r="R56" s="918"/>
      <c r="S56" s="918"/>
      <c r="T56" s="918"/>
      <c r="U56" s="1006">
        <f t="shared" si="0"/>
        <v>165</v>
      </c>
      <c r="V56" s="917"/>
    </row>
    <row r="57" spans="1:22" ht="21" customHeight="1">
      <c r="A57" s="896" t="s">
        <v>1268</v>
      </c>
      <c r="B57" s="897" t="s">
        <v>1268</v>
      </c>
      <c r="C57" s="910">
        <v>50</v>
      </c>
      <c r="D57" s="901" t="s">
        <v>797</v>
      </c>
      <c r="E57" s="921" t="str">
        <f>VLOOKUP($B57,직재산출!$A$4:$T$3731,5,FALSE)</f>
        <v>환봉</v>
      </c>
      <c r="F57" s="922">
        <f>VLOOKUP($B57,직재산출!$A$4:$T$3731,6,FALSE)</f>
        <v>35</v>
      </c>
      <c r="G57" s="922" t="str">
        <f>VLOOKUP($B57,직재산출!$A$4:$T$3731,7,FALSE)</f>
        <v>×</v>
      </c>
      <c r="H57" s="922">
        <f>VLOOKUP($B57,직재산출!$A$4:$T$3731,8,FALSE)</f>
        <v>0</v>
      </c>
      <c r="I57" s="922">
        <f>VLOOKUP($B57,직재산출!$A$4:$T$3731,9,FALSE)</f>
        <v>0</v>
      </c>
      <c r="J57" s="922">
        <f>VLOOKUP($B57,직재산출!$A$4:$T$3731,10,FALSE)</f>
        <v>0</v>
      </c>
      <c r="K57" s="922">
        <f>VLOOKUP($B57,직재산출!$A$4:$T$3731,11,FALSE)</f>
        <v>0</v>
      </c>
      <c r="L57" s="923">
        <f>VLOOKUP($B57,직재산출!$A$4:$T$3731,12,FALSE)</f>
        <v>75</v>
      </c>
      <c r="M57" s="927" t="s">
        <v>1467</v>
      </c>
      <c r="N57" s="928">
        <v>3</v>
      </c>
      <c r="O57" s="1004">
        <v>990</v>
      </c>
      <c r="P57" s="928">
        <v>5</v>
      </c>
      <c r="Q57" s="1004">
        <v>1010</v>
      </c>
      <c r="R57" s="918"/>
      <c r="S57" s="918"/>
      <c r="T57" s="918"/>
      <c r="U57" s="1006">
        <f t="shared" si="0"/>
        <v>990</v>
      </c>
      <c r="V57" s="917"/>
    </row>
    <row r="58" spans="1:22" ht="21" customHeight="1">
      <c r="A58" s="896" t="s">
        <v>1269</v>
      </c>
      <c r="B58" s="897" t="s">
        <v>1269</v>
      </c>
      <c r="C58" s="910">
        <v>51</v>
      </c>
      <c r="D58" s="901" t="s">
        <v>770</v>
      </c>
      <c r="E58" s="921" t="str">
        <f>VLOOKUP($B58,직재산출!$A$4:$T$3731,5,FALSE)</f>
        <v>앵글</v>
      </c>
      <c r="F58" s="922">
        <f>VLOOKUP($B58,직재산출!$A$4:$T$3731,6,FALSE)</f>
        <v>6</v>
      </c>
      <c r="G58" s="922" t="str">
        <f>VLOOKUP($B58,직재산출!$A$4:$T$3731,7,FALSE)</f>
        <v>×</v>
      </c>
      <c r="H58" s="922">
        <f>VLOOKUP($B58,직재산출!$A$4:$T$3731,8,FALSE)</f>
        <v>50</v>
      </c>
      <c r="I58" s="922">
        <f>VLOOKUP($B58,직재산출!$A$4:$T$3731,9,FALSE)</f>
        <v>0</v>
      </c>
      <c r="J58" s="922">
        <f>VLOOKUP($B58,직재산출!$A$4:$T$3731,10,FALSE)</f>
        <v>0</v>
      </c>
      <c r="K58" s="922">
        <f>VLOOKUP($B58,직재산출!$A$4:$T$3731,11,FALSE)</f>
        <v>0</v>
      </c>
      <c r="L58" s="923">
        <f>VLOOKUP($B58,직재산출!$A$4:$T$3731,12,FALSE)</f>
        <v>150</v>
      </c>
      <c r="M58" s="927" t="s">
        <v>1467</v>
      </c>
      <c r="N58" s="928">
        <v>5</v>
      </c>
      <c r="O58" s="1004">
        <v>1135</v>
      </c>
      <c r="P58" s="928">
        <v>7</v>
      </c>
      <c r="Q58" s="1004">
        <v>1040</v>
      </c>
      <c r="R58" s="918"/>
      <c r="S58" s="918"/>
      <c r="T58" s="918"/>
      <c r="U58" s="1006">
        <f t="shared" si="0"/>
        <v>1040</v>
      </c>
      <c r="V58" s="917"/>
    </row>
    <row r="59" spans="1:22" ht="21" customHeight="1">
      <c r="A59" s="896" t="s">
        <v>1270</v>
      </c>
      <c r="B59" s="897" t="s">
        <v>1270</v>
      </c>
      <c r="C59" s="910">
        <v>52</v>
      </c>
      <c r="D59" s="901" t="s">
        <v>798</v>
      </c>
      <c r="E59" s="921" t="str">
        <f>VLOOKUP($B59,직재산출!$A$4:$T$3731,5,FALSE)</f>
        <v>육각볼트</v>
      </c>
      <c r="F59" s="922" t="str">
        <f>VLOOKUP($B59,직재산출!$A$4:$T$3731,6,FALSE)</f>
        <v>M10</v>
      </c>
      <c r="G59" s="922" t="str">
        <f>VLOOKUP($B59,직재산출!$A$4:$T$3731,7,FALSE)</f>
        <v>×</v>
      </c>
      <c r="H59" s="922" t="str">
        <f>VLOOKUP($B59,직재산출!$A$4:$T$3731,8,FALSE)</f>
        <v>L60</v>
      </c>
      <c r="I59" s="922">
        <f>VLOOKUP($B59,직재산출!$A$4:$T$3731,9,FALSE)</f>
        <v>0</v>
      </c>
      <c r="J59" s="922">
        <f>VLOOKUP($B59,직재산출!$A$4:$T$3731,10,FALSE)</f>
        <v>0</v>
      </c>
      <c r="K59" s="922">
        <f>VLOOKUP($B59,직재산출!$A$4:$T$3731,11,FALSE)</f>
        <v>0</v>
      </c>
      <c r="L59" s="923">
        <f>VLOOKUP($B59,직재산출!$A$4:$T$3731,12,FALSE)</f>
        <v>0</v>
      </c>
      <c r="M59" s="927" t="s">
        <v>1473</v>
      </c>
      <c r="N59" s="928">
        <v>41</v>
      </c>
      <c r="O59" s="1004">
        <v>449</v>
      </c>
      <c r="P59" s="928">
        <v>48</v>
      </c>
      <c r="Q59" s="1004">
        <v>423</v>
      </c>
      <c r="R59" s="918"/>
      <c r="S59" s="918"/>
      <c r="T59" s="918"/>
      <c r="U59" s="1006">
        <f t="shared" si="0"/>
        <v>423</v>
      </c>
      <c r="V59" s="917"/>
    </row>
    <row r="60" spans="1:22" ht="21" customHeight="1">
      <c r="A60" s="896" t="s">
        <v>1271</v>
      </c>
      <c r="B60" s="897" t="s">
        <v>1271</v>
      </c>
      <c r="C60" s="910">
        <v>53</v>
      </c>
      <c r="D60" s="901" t="s">
        <v>795</v>
      </c>
      <c r="E60" s="921" t="str">
        <f>VLOOKUP($B60,직재산출!$A$4:$T$3731,5,FALSE)</f>
        <v>레이저</v>
      </c>
      <c r="F60" s="922">
        <f>VLOOKUP($B60,직재산출!$A$4:$T$3731,6,FALSE)</f>
        <v>1</v>
      </c>
      <c r="G60" s="922">
        <f>VLOOKUP($B60,직재산출!$A$4:$T$3731,7,FALSE)</f>
        <v>0</v>
      </c>
      <c r="H60" s="922">
        <f>VLOOKUP($B60,직재산출!$A$4:$T$3731,8,FALSE)</f>
        <v>50</v>
      </c>
      <c r="I60" s="922">
        <f>VLOOKUP($B60,직재산출!$A$4:$T$3731,9,FALSE)</f>
        <v>0</v>
      </c>
      <c r="J60" s="922">
        <f>VLOOKUP($B60,직재산출!$A$4:$T$3731,10,FALSE)</f>
        <v>0</v>
      </c>
      <c r="K60" s="922">
        <f>VLOOKUP($B60,직재산출!$A$4:$T$3731,11,FALSE)</f>
        <v>0</v>
      </c>
      <c r="L60" s="923">
        <f>VLOOKUP($B60,직재산출!$A$4:$T$3731,12,FALSE)</f>
        <v>270</v>
      </c>
      <c r="M60" s="927" t="s">
        <v>1467</v>
      </c>
      <c r="N60" s="928">
        <v>26</v>
      </c>
      <c r="O60" s="1004">
        <v>4232</v>
      </c>
      <c r="P60" s="928">
        <v>30</v>
      </c>
      <c r="Q60" s="1004">
        <v>4200</v>
      </c>
      <c r="R60" s="918"/>
      <c r="S60" s="918"/>
      <c r="T60" s="918"/>
      <c r="U60" s="1006">
        <f t="shared" si="0"/>
        <v>4200</v>
      </c>
      <c r="V60" s="917"/>
    </row>
    <row r="61" spans="1:22" ht="21" customHeight="1">
      <c r="A61" s="896" t="s">
        <v>1272</v>
      </c>
      <c r="B61" s="897" t="s">
        <v>1272</v>
      </c>
      <c r="C61" s="910">
        <v>54</v>
      </c>
      <c r="D61" s="901" t="s">
        <v>798</v>
      </c>
      <c r="E61" s="921" t="str">
        <f>VLOOKUP($B61,직재산출!$A$4:$T$3731,5,FALSE)</f>
        <v>육각볼트</v>
      </c>
      <c r="F61" s="922" t="str">
        <f>VLOOKUP($B61,직재산출!$A$4:$T$3731,6,FALSE)</f>
        <v>M6</v>
      </c>
      <c r="G61" s="922" t="str">
        <f>VLOOKUP($B61,직재산출!$A$4:$T$3731,7,FALSE)</f>
        <v>×</v>
      </c>
      <c r="H61" s="922" t="str">
        <f>VLOOKUP($B61,직재산출!$A$4:$T$3731,8,FALSE)</f>
        <v>L15</v>
      </c>
      <c r="I61" s="922">
        <f>VLOOKUP($B61,직재산출!$A$4:$T$3731,9,FALSE)</f>
        <v>0</v>
      </c>
      <c r="J61" s="922">
        <f>VLOOKUP($B61,직재산출!$A$4:$T$3731,10,FALSE)</f>
        <v>0</v>
      </c>
      <c r="K61" s="922">
        <f>VLOOKUP($B61,직재산출!$A$4:$T$3731,11,FALSE)</f>
        <v>0</v>
      </c>
      <c r="L61" s="923">
        <f>VLOOKUP($B61,직재산출!$A$4:$T$3731,12,FALSE)</f>
        <v>0</v>
      </c>
      <c r="M61" s="927" t="s">
        <v>1473</v>
      </c>
      <c r="N61" s="928">
        <v>41</v>
      </c>
      <c r="O61" s="1004">
        <v>52</v>
      </c>
      <c r="P61" s="928">
        <v>48</v>
      </c>
      <c r="Q61" s="1004">
        <v>94</v>
      </c>
      <c r="R61" s="918"/>
      <c r="S61" s="918"/>
      <c r="T61" s="918"/>
      <c r="U61" s="1006">
        <f t="shared" si="0"/>
        <v>52</v>
      </c>
      <c r="V61" s="917"/>
    </row>
    <row r="62" spans="1:22" ht="21" customHeight="1">
      <c r="A62" s="896" t="s">
        <v>1273</v>
      </c>
      <c r="B62" s="897" t="s">
        <v>1273</v>
      </c>
      <c r="C62" s="910">
        <v>55</v>
      </c>
      <c r="D62" s="901" t="s">
        <v>795</v>
      </c>
      <c r="E62" s="921" t="str">
        <f>VLOOKUP($B62,직재산출!$A$4:$T$3731,5,FALSE)</f>
        <v>레이저</v>
      </c>
      <c r="F62" s="922">
        <f>VLOOKUP($B62,직재산출!$A$4:$T$3731,6,FALSE)</f>
        <v>4</v>
      </c>
      <c r="G62" s="922">
        <f>VLOOKUP($B62,직재산출!$A$4:$T$3731,7,FALSE)</f>
        <v>0</v>
      </c>
      <c r="H62" s="922">
        <f>VLOOKUP($B62,직재산출!$A$4:$T$3731,8,FALSE)</f>
        <v>720</v>
      </c>
      <c r="I62" s="922">
        <f>VLOOKUP($B62,직재산출!$A$4:$T$3731,9,FALSE)</f>
        <v>0</v>
      </c>
      <c r="J62" s="922">
        <f>VLOOKUP($B62,직재산출!$A$4:$T$3731,10,FALSE)</f>
        <v>0</v>
      </c>
      <c r="K62" s="922">
        <f>VLOOKUP($B62,직재산출!$A$4:$T$3731,11,FALSE)</f>
        <v>0</v>
      </c>
      <c r="L62" s="923">
        <f>VLOOKUP($B62,직재산출!$A$4:$T$3731,12,FALSE)</f>
        <v>3870</v>
      </c>
      <c r="M62" s="927" t="s">
        <v>1467</v>
      </c>
      <c r="N62" s="928">
        <v>26</v>
      </c>
      <c r="O62" s="1004">
        <v>4100</v>
      </c>
      <c r="P62" s="928">
        <v>30</v>
      </c>
      <c r="Q62" s="1004">
        <v>4450</v>
      </c>
      <c r="R62" s="918"/>
      <c r="S62" s="918"/>
      <c r="T62" s="918"/>
      <c r="U62" s="1006">
        <f t="shared" si="0"/>
        <v>4100</v>
      </c>
      <c r="V62" s="917"/>
    </row>
    <row r="63" spans="1:22" ht="21" customHeight="1">
      <c r="A63" s="896" t="s">
        <v>1274</v>
      </c>
      <c r="B63" s="897" t="s">
        <v>1274</v>
      </c>
      <c r="C63" s="910">
        <v>56</v>
      </c>
      <c r="D63" s="901" t="s">
        <v>795</v>
      </c>
      <c r="E63" s="921" t="str">
        <f>VLOOKUP($B63,직재산출!$A$4:$T$3731,5,FALSE)</f>
        <v>레이저</v>
      </c>
      <c r="F63" s="922">
        <f>VLOOKUP($B63,직재산출!$A$4:$T$3731,6,FALSE)</f>
        <v>9</v>
      </c>
      <c r="G63" s="922" t="str">
        <f>VLOOKUP($B63,직재산출!$A$4:$T$3731,7,FALSE)</f>
        <v>×</v>
      </c>
      <c r="H63" s="922">
        <f>VLOOKUP($B63,직재산출!$A$4:$T$3731,8,FALSE)</f>
        <v>380</v>
      </c>
      <c r="I63" s="922" t="str">
        <f>VLOOKUP($B63,직재산출!$A$4:$T$3731,9,FALSE)</f>
        <v>×</v>
      </c>
      <c r="J63" s="922">
        <f>VLOOKUP($B63,직재산출!$A$4:$T$3731,10,FALSE)</f>
        <v>0</v>
      </c>
      <c r="K63" s="922">
        <f>VLOOKUP($B63,직재산출!$A$4:$T$3731,11,FALSE)</f>
        <v>0</v>
      </c>
      <c r="L63" s="923">
        <f>VLOOKUP($B63,직재산출!$A$4:$T$3731,12,FALSE)</f>
        <v>170</v>
      </c>
      <c r="M63" s="927" t="s">
        <v>1467</v>
      </c>
      <c r="N63" s="928">
        <v>26</v>
      </c>
      <c r="O63" s="1004">
        <v>4100</v>
      </c>
      <c r="P63" s="928">
        <v>30</v>
      </c>
      <c r="Q63" s="1004">
        <v>4450</v>
      </c>
      <c r="R63" s="918"/>
      <c r="S63" s="918"/>
      <c r="T63" s="918"/>
      <c r="U63" s="1006">
        <f t="shared" si="0"/>
        <v>4100</v>
      </c>
      <c r="V63" s="917"/>
    </row>
    <row r="64" spans="1:22" ht="21" customHeight="1">
      <c r="A64" s="896" t="s">
        <v>1275</v>
      </c>
      <c r="B64" s="897" t="s">
        <v>1275</v>
      </c>
      <c r="C64" s="910">
        <v>57</v>
      </c>
      <c r="D64" s="901" t="s">
        <v>816</v>
      </c>
      <c r="E64" s="921" t="str">
        <f>VLOOKUP($B64,직재산출!$A$4:$T$3731,5,FALSE)</f>
        <v>전산볼트</v>
      </c>
      <c r="F64" s="922" t="str">
        <f>VLOOKUP($B64,직재산출!$A$4:$T$3731,6,FALSE)</f>
        <v>M10</v>
      </c>
      <c r="G64" s="922" t="str">
        <f>VLOOKUP($B64,직재산출!$A$4:$T$3731,7,FALSE)</f>
        <v>×</v>
      </c>
      <c r="H64" s="922">
        <f>VLOOKUP($B64,직재산출!$A$4:$T$3731,8,FALSE)</f>
        <v>0</v>
      </c>
      <c r="I64" s="922">
        <f>VLOOKUP($B64,직재산출!$A$4:$T$3731,9,FALSE)</f>
        <v>0</v>
      </c>
      <c r="J64" s="922">
        <f>VLOOKUP($B64,직재산출!$A$4:$T$3731,10,FALSE)</f>
        <v>0</v>
      </c>
      <c r="K64" s="922">
        <f>VLOOKUP($B64,직재산출!$A$4:$T$3731,11,FALSE)</f>
        <v>0</v>
      </c>
      <c r="L64" s="923">
        <f>VLOOKUP($B64,직재산출!$A$4:$T$3731,12,FALSE)</f>
        <v>150</v>
      </c>
      <c r="M64" s="927" t="s">
        <v>1473</v>
      </c>
      <c r="N64" s="928">
        <v>43</v>
      </c>
      <c r="O64" s="1004">
        <v>4227</v>
      </c>
      <c r="P64" s="928">
        <v>46</v>
      </c>
      <c r="Q64" s="1004">
        <v>3923</v>
      </c>
      <c r="R64" s="918"/>
      <c r="S64" s="918"/>
      <c r="T64" s="918"/>
      <c r="U64" s="1006">
        <f t="shared" si="0"/>
        <v>3923</v>
      </c>
      <c r="V64" s="917"/>
    </row>
    <row r="65" spans="1:22" ht="21" customHeight="1">
      <c r="A65" s="896" t="s">
        <v>1276</v>
      </c>
      <c r="B65" s="897" t="s">
        <v>1276</v>
      </c>
      <c r="C65" s="910">
        <v>58</v>
      </c>
      <c r="D65" s="901" t="s">
        <v>795</v>
      </c>
      <c r="E65" s="921" t="str">
        <f>VLOOKUP($B65,직재산출!$A$4:$T$3731,5,FALSE)</f>
        <v>레이저</v>
      </c>
      <c r="F65" s="922">
        <f>VLOOKUP($B65,직재산출!$A$4:$T$3731,6,FALSE)</f>
        <v>3</v>
      </c>
      <c r="G65" s="922" t="str">
        <f>VLOOKUP($B65,직재산출!$A$4:$T$3731,7,FALSE)</f>
        <v>×</v>
      </c>
      <c r="H65" s="922">
        <f>VLOOKUP($B65,직재산출!$A$4:$T$3731,8,FALSE)</f>
        <v>320</v>
      </c>
      <c r="I65" s="922" t="str">
        <f>VLOOKUP($B65,직재산출!$A$4:$T$3731,9,FALSE)</f>
        <v>×</v>
      </c>
      <c r="J65" s="922">
        <f>VLOOKUP($B65,직재산출!$A$4:$T$3731,10,FALSE)</f>
        <v>0</v>
      </c>
      <c r="K65" s="922">
        <f>VLOOKUP($B65,직재산출!$A$4:$T$3731,11,FALSE)</f>
        <v>0</v>
      </c>
      <c r="L65" s="923">
        <f>VLOOKUP($B65,직재산출!$A$4:$T$3731,12,FALSE)</f>
        <v>3870</v>
      </c>
      <c r="M65" s="927" t="s">
        <v>1467</v>
      </c>
      <c r="N65" s="928">
        <v>26</v>
      </c>
      <c r="O65" s="1004">
        <v>4025</v>
      </c>
      <c r="P65" s="928">
        <v>30</v>
      </c>
      <c r="Q65" s="1004">
        <v>4050</v>
      </c>
      <c r="R65" s="918"/>
      <c r="S65" s="918"/>
      <c r="T65" s="918"/>
      <c r="U65" s="1006">
        <f t="shared" si="0"/>
        <v>4025</v>
      </c>
      <c r="V65" s="917"/>
    </row>
    <row r="66" spans="1:22" ht="21" customHeight="1">
      <c r="A66" s="896" t="s">
        <v>1277</v>
      </c>
      <c r="B66" s="897" t="s">
        <v>1277</v>
      </c>
      <c r="C66" s="910">
        <v>59</v>
      </c>
      <c r="D66" s="901" t="s">
        <v>798</v>
      </c>
      <c r="E66" s="921" t="str">
        <f>VLOOKUP($B66,직재산출!$A$4:$T$3731,5,FALSE)</f>
        <v>육각볼트</v>
      </c>
      <c r="F66" s="922" t="str">
        <f>VLOOKUP($B66,직재산출!$A$4:$T$3731,6,FALSE)</f>
        <v>M8</v>
      </c>
      <c r="G66" s="922" t="str">
        <f>VLOOKUP($B66,직재산출!$A$4:$T$3731,7,FALSE)</f>
        <v>×</v>
      </c>
      <c r="H66" s="922" t="str">
        <f>VLOOKUP($B66,직재산출!$A$4:$T$3731,8,FALSE)</f>
        <v>L20</v>
      </c>
      <c r="I66" s="922">
        <f>VLOOKUP($B66,직재산출!$A$4:$T$3731,9,FALSE)</f>
        <v>0</v>
      </c>
      <c r="J66" s="922">
        <f>VLOOKUP($B66,직재산출!$A$4:$T$3731,10,FALSE)</f>
        <v>0</v>
      </c>
      <c r="K66" s="922">
        <f>VLOOKUP($B66,직재산출!$A$4:$T$3731,11,FALSE)</f>
        <v>0</v>
      </c>
      <c r="L66" s="923">
        <f>VLOOKUP($B66,직재산출!$A$4:$T$3731,12,FALSE)</f>
        <v>0</v>
      </c>
      <c r="M66" s="927" t="s">
        <v>1473</v>
      </c>
      <c r="N66" s="928">
        <v>41</v>
      </c>
      <c r="O66" s="1004">
        <v>136</v>
      </c>
      <c r="P66" s="928"/>
      <c r="Q66" s="1004"/>
      <c r="R66" s="918"/>
      <c r="S66" s="918"/>
      <c r="T66" s="918"/>
      <c r="U66" s="1006">
        <f t="shared" si="0"/>
        <v>136</v>
      </c>
      <c r="V66" s="917"/>
    </row>
    <row r="67" spans="1:22" ht="21" customHeight="1">
      <c r="A67" s="896" t="s">
        <v>1278</v>
      </c>
      <c r="B67" s="897" t="s">
        <v>1278</v>
      </c>
      <c r="C67" s="910">
        <v>60</v>
      </c>
      <c r="D67" s="901" t="s">
        <v>796</v>
      </c>
      <c r="E67" s="921" t="str">
        <f>VLOOKUP($B67,직재산출!$A$4:$T$3731,5,FALSE)</f>
        <v>레이저</v>
      </c>
      <c r="F67" s="922">
        <f>VLOOKUP($B67,직재산출!$A$4:$T$3731,6,FALSE)</f>
        <v>1.5</v>
      </c>
      <c r="G67" s="922" t="str">
        <f>VLOOKUP($B67,직재산출!$A$4:$T$3731,7,FALSE)</f>
        <v>×</v>
      </c>
      <c r="H67" s="922">
        <f>VLOOKUP($B67,직재산출!$A$4:$T$3731,8,FALSE)</f>
        <v>90</v>
      </c>
      <c r="I67" s="922" t="str">
        <f>VLOOKUP($B67,직재산출!$A$4:$T$3731,9,FALSE)</f>
        <v>×</v>
      </c>
      <c r="J67" s="922">
        <f>VLOOKUP($B67,직재산출!$A$4:$T$3731,10,FALSE)</f>
        <v>0</v>
      </c>
      <c r="K67" s="922">
        <f>VLOOKUP($B67,직재산출!$A$4:$T$3731,11,FALSE)</f>
        <v>0</v>
      </c>
      <c r="L67" s="923">
        <f>VLOOKUP($B67,직재산출!$A$4:$T$3731,12,FALSE)</f>
        <v>130</v>
      </c>
      <c r="M67" s="927" t="s">
        <v>1467</v>
      </c>
      <c r="N67" s="928">
        <v>26</v>
      </c>
      <c r="O67" s="1004">
        <v>4140</v>
      </c>
      <c r="P67" s="928">
        <v>30</v>
      </c>
      <c r="Q67" s="1004">
        <v>4100</v>
      </c>
      <c r="R67" s="918"/>
      <c r="S67" s="918"/>
      <c r="T67" s="918"/>
      <c r="U67" s="1006">
        <f t="shared" si="0"/>
        <v>4100</v>
      </c>
      <c r="V67" s="917"/>
    </row>
    <row r="68" spans="1:22" ht="21" customHeight="1">
      <c r="A68" s="896" t="s">
        <v>1279</v>
      </c>
      <c r="B68" s="897" t="s">
        <v>1279</v>
      </c>
      <c r="C68" s="910">
        <v>61</v>
      </c>
      <c r="D68" s="901" t="s">
        <v>812</v>
      </c>
      <c r="E68" s="921" t="str">
        <f>VLOOKUP($B68,직재산출!$A$4:$T$3731,5,FALSE)</f>
        <v>파이프</v>
      </c>
      <c r="F68" s="922" t="str">
        <f>VLOOKUP($B68,직재산출!$A$4:$T$3731,6,FALSE)</f>
        <v>50A</v>
      </c>
      <c r="G68" s="922">
        <f>VLOOKUP($B68,직재산출!$A$4:$T$3731,7,FALSE)</f>
        <v>0</v>
      </c>
      <c r="H68" s="922">
        <f>VLOOKUP($B68,직재산출!$A$4:$T$3731,8,FALSE)</f>
        <v>0</v>
      </c>
      <c r="I68" s="922">
        <f>VLOOKUP($B68,직재산출!$A$4:$T$3731,9,FALSE)</f>
        <v>0</v>
      </c>
      <c r="J68" s="922">
        <f>VLOOKUP($B68,직재산출!$A$4:$T$3731,10,FALSE)</f>
        <v>0</v>
      </c>
      <c r="K68" s="922">
        <f>VLOOKUP($B68,직재산출!$A$4:$T$3731,11,FALSE)</f>
        <v>0</v>
      </c>
      <c r="L68" s="923">
        <f>VLOOKUP($B68,직재산출!$A$4:$T$3731,12,FALSE)</f>
        <v>70</v>
      </c>
      <c r="M68" s="927" t="s">
        <v>1469</v>
      </c>
      <c r="N68" s="928">
        <v>701</v>
      </c>
      <c r="O68" s="1004">
        <v>27058</v>
      </c>
      <c r="P68" s="928">
        <v>744</v>
      </c>
      <c r="Q68" s="1004">
        <v>23610</v>
      </c>
      <c r="R68" s="918"/>
      <c r="S68" s="918"/>
      <c r="T68" s="918"/>
      <c r="U68" s="1006">
        <f t="shared" si="0"/>
        <v>23610</v>
      </c>
      <c r="V68" s="917"/>
    </row>
    <row r="69" spans="1:22" ht="21" customHeight="1">
      <c r="A69" s="896" t="s">
        <v>1280</v>
      </c>
      <c r="B69" s="897" t="s">
        <v>1280</v>
      </c>
      <c r="C69" s="910">
        <v>62</v>
      </c>
      <c r="D69" s="901" t="s">
        <v>818</v>
      </c>
      <c r="E69" s="921" t="str">
        <f>E243</f>
        <v>각파이프</v>
      </c>
      <c r="F69" s="922">
        <v>3</v>
      </c>
      <c r="G69" s="922" t="s">
        <v>227</v>
      </c>
      <c r="H69" s="922">
        <v>120</v>
      </c>
      <c r="I69" s="922" t="s">
        <v>227</v>
      </c>
      <c r="J69" s="922">
        <v>100</v>
      </c>
      <c r="K69" s="922">
        <v>0</v>
      </c>
      <c r="L69" s="923">
        <v>3690</v>
      </c>
      <c r="M69" s="927" t="s">
        <v>1469</v>
      </c>
      <c r="N69" s="928">
        <v>25</v>
      </c>
      <c r="O69" s="1004">
        <v>63230</v>
      </c>
      <c r="P69" s="928"/>
      <c r="Q69" s="1004"/>
      <c r="R69" s="918"/>
      <c r="S69" s="918"/>
      <c r="T69" s="918"/>
      <c r="U69" s="1006">
        <f t="shared" ref="U69:U131" si="1">MIN(O69,Q69,R69,S69,T69)</f>
        <v>63230</v>
      </c>
      <c r="V69" s="917"/>
    </row>
    <row r="70" spans="1:22" ht="21" customHeight="1">
      <c r="A70" s="896" t="s">
        <v>1281</v>
      </c>
      <c r="B70" s="897" t="s">
        <v>1281</v>
      </c>
      <c r="C70" s="910">
        <v>63</v>
      </c>
      <c r="D70" s="901" t="s">
        <v>812</v>
      </c>
      <c r="E70" s="921" t="str">
        <f>E68</f>
        <v>파이프</v>
      </c>
      <c r="F70" s="922" t="s">
        <v>754</v>
      </c>
      <c r="G70" s="922">
        <v>0</v>
      </c>
      <c r="H70" s="922" t="s">
        <v>1681</v>
      </c>
      <c r="I70" s="922">
        <v>0</v>
      </c>
      <c r="J70" s="922">
        <v>0</v>
      </c>
      <c r="K70" s="922">
        <v>0</v>
      </c>
      <c r="L70" s="923">
        <v>150</v>
      </c>
      <c r="M70" s="927" t="s">
        <v>1469</v>
      </c>
      <c r="N70" s="928">
        <v>701</v>
      </c>
      <c r="O70" s="1004">
        <v>25529</v>
      </c>
      <c r="P70" s="928">
        <v>744</v>
      </c>
      <c r="Q70" s="1004">
        <v>22260</v>
      </c>
      <c r="R70" s="918"/>
      <c r="S70" s="918"/>
      <c r="T70" s="918"/>
      <c r="U70" s="1006">
        <f t="shared" si="1"/>
        <v>22260</v>
      </c>
      <c r="V70" s="917"/>
    </row>
    <row r="71" spans="1:22" ht="21" customHeight="1">
      <c r="A71" s="896" t="s">
        <v>1282</v>
      </c>
      <c r="B71" s="897" t="s">
        <v>1282</v>
      </c>
      <c r="C71" s="910">
        <v>64</v>
      </c>
      <c r="D71" s="901" t="s">
        <v>802</v>
      </c>
      <c r="E71" s="921" t="str">
        <f>VLOOKUP($B71,직재산출!$A$4:$T$3731,5,FALSE)</f>
        <v>베어링</v>
      </c>
      <c r="F71" s="922">
        <f>VLOOKUP($B71,직재산출!$A$4:$T$3731,6,FALSE)</f>
        <v>5202</v>
      </c>
      <c r="G71" s="922">
        <f>VLOOKUP($B71,직재산출!$A$4:$T$3731,7,FALSE)</f>
        <v>0</v>
      </c>
      <c r="H71" s="922">
        <f>VLOOKUP($B71,직재산출!$A$4:$T$3731,8,FALSE)</f>
        <v>0</v>
      </c>
      <c r="I71" s="922">
        <f>VLOOKUP($B71,직재산출!$A$4:$T$3731,9,FALSE)</f>
        <v>0</v>
      </c>
      <c r="J71" s="922">
        <f>VLOOKUP($B71,직재산출!$A$4:$T$3731,10,FALSE)</f>
        <v>0</v>
      </c>
      <c r="K71" s="922">
        <f>VLOOKUP($B71,직재산출!$A$4:$T$3731,11,FALSE)</f>
        <v>0</v>
      </c>
      <c r="L71" s="923">
        <f>VLOOKUP($B71,직재산출!$A$4:$T$3731,12,FALSE)</f>
        <v>0</v>
      </c>
      <c r="M71" s="927" t="s">
        <v>1473</v>
      </c>
      <c r="N71" s="928">
        <v>1069</v>
      </c>
      <c r="O71" s="1004">
        <v>16497</v>
      </c>
      <c r="P71" s="928"/>
      <c r="Q71" s="1004"/>
      <c r="R71" s="918"/>
      <c r="S71" s="918"/>
      <c r="T71" s="918"/>
      <c r="U71" s="1006">
        <f t="shared" si="1"/>
        <v>16497</v>
      </c>
      <c r="V71" s="917"/>
    </row>
    <row r="72" spans="1:22" ht="21" customHeight="1">
      <c r="A72" s="896" t="s">
        <v>1283</v>
      </c>
      <c r="B72" s="897" t="s">
        <v>1283</v>
      </c>
      <c r="C72" s="910">
        <v>65</v>
      </c>
      <c r="D72" s="901" t="s">
        <v>797</v>
      </c>
      <c r="E72" s="921" t="str">
        <f>VLOOKUP($B72,직재산출!$A$4:$T$3731,5,FALSE)</f>
        <v>환봉</v>
      </c>
      <c r="F72" s="922">
        <f>VLOOKUP($B72,직재산출!$A$4:$T$3731,6,FALSE)</f>
        <v>45</v>
      </c>
      <c r="G72" s="922" t="str">
        <f>VLOOKUP($B72,직재산출!$A$4:$T$3731,7,FALSE)</f>
        <v>×</v>
      </c>
      <c r="H72" s="922">
        <f>VLOOKUP($B72,직재산출!$A$4:$T$3731,8,FALSE)</f>
        <v>0</v>
      </c>
      <c r="I72" s="922">
        <f>VLOOKUP($B72,직재산출!$A$4:$T$3731,9,FALSE)</f>
        <v>0</v>
      </c>
      <c r="J72" s="922">
        <f>VLOOKUP($B72,직재산출!$A$4:$T$3731,10,FALSE)</f>
        <v>0</v>
      </c>
      <c r="K72" s="922">
        <f>VLOOKUP($B72,직재산출!$A$4:$T$3731,11,FALSE)</f>
        <v>0</v>
      </c>
      <c r="L72" s="923">
        <f>VLOOKUP($B72,직재산출!$A$4:$T$3731,12,FALSE)</f>
        <v>16</v>
      </c>
      <c r="M72" s="927" t="s">
        <v>1467</v>
      </c>
      <c r="N72" s="928">
        <v>3</v>
      </c>
      <c r="O72" s="1004">
        <v>990</v>
      </c>
      <c r="P72" s="928">
        <v>5</v>
      </c>
      <c r="Q72" s="1004">
        <v>1010</v>
      </c>
      <c r="R72" s="918"/>
      <c r="S72" s="918"/>
      <c r="T72" s="918"/>
      <c r="U72" s="1006">
        <f t="shared" si="1"/>
        <v>990</v>
      </c>
      <c r="V72" s="917"/>
    </row>
    <row r="73" spans="1:22" ht="21" customHeight="1">
      <c r="A73" s="896" t="s">
        <v>1284</v>
      </c>
      <c r="B73" s="897" t="s">
        <v>1284</v>
      </c>
      <c r="C73" s="910">
        <v>66</v>
      </c>
      <c r="D73" s="901" t="s">
        <v>797</v>
      </c>
      <c r="E73" s="921" t="str">
        <f>VLOOKUP($B73,직재산출!$A$4:$T$3731,5,FALSE)</f>
        <v>환봉</v>
      </c>
      <c r="F73" s="922">
        <f>VLOOKUP($B73,직재산출!$A$4:$T$3731,6,FALSE)</f>
        <v>110</v>
      </c>
      <c r="G73" s="922">
        <f>VLOOKUP($B73,직재산출!$A$4:$T$3731,7,FALSE)</f>
        <v>0</v>
      </c>
      <c r="H73" s="922">
        <f>VLOOKUP($B73,직재산출!$A$4:$T$3731,8,FALSE)</f>
        <v>0</v>
      </c>
      <c r="I73" s="922">
        <f>VLOOKUP($B73,직재산출!$A$4:$T$3731,9,FALSE)</f>
        <v>0</v>
      </c>
      <c r="J73" s="922">
        <f>VLOOKUP($B73,직재산출!$A$4:$T$3731,10,FALSE)</f>
        <v>0</v>
      </c>
      <c r="K73" s="922">
        <f>VLOOKUP($B73,직재산출!$A$4:$T$3731,11,FALSE)</f>
        <v>0</v>
      </c>
      <c r="L73" s="923">
        <f>VLOOKUP($B73,직재산출!$A$4:$T$3731,12,FALSE)</f>
        <v>125</v>
      </c>
      <c r="M73" s="927" t="s">
        <v>1467</v>
      </c>
      <c r="N73" s="928">
        <v>3</v>
      </c>
      <c r="O73" s="1004">
        <v>990</v>
      </c>
      <c r="P73" s="928">
        <v>5</v>
      </c>
      <c r="Q73" s="1004">
        <v>1010</v>
      </c>
      <c r="R73" s="918"/>
      <c r="S73" s="918"/>
      <c r="T73" s="918"/>
      <c r="U73" s="1006">
        <f t="shared" si="1"/>
        <v>990</v>
      </c>
      <c r="V73" s="917"/>
    </row>
    <row r="74" spans="1:22" ht="21" customHeight="1">
      <c r="A74" s="896" t="s">
        <v>1285</v>
      </c>
      <c r="B74" s="897" t="s">
        <v>1285</v>
      </c>
      <c r="C74" s="910">
        <v>67</v>
      </c>
      <c r="D74" s="901" t="s">
        <v>797</v>
      </c>
      <c r="E74" s="921" t="str">
        <f>VLOOKUP($B74,직재산출!$A$4:$T$3731,5,FALSE)</f>
        <v>환봉</v>
      </c>
      <c r="F74" s="922">
        <f>VLOOKUP($B74,직재산출!$A$4:$T$3731,6,FALSE)</f>
        <v>85</v>
      </c>
      <c r="G74" s="922">
        <f>VLOOKUP($B74,직재산출!$A$4:$T$3731,7,FALSE)</f>
        <v>0</v>
      </c>
      <c r="H74" s="922">
        <f>VLOOKUP($B74,직재산출!$A$4:$T$3731,8,FALSE)</f>
        <v>0</v>
      </c>
      <c r="I74" s="922">
        <f>VLOOKUP($B74,직재산출!$A$4:$T$3731,9,FALSE)</f>
        <v>0</v>
      </c>
      <c r="J74" s="922">
        <f>VLOOKUP($B74,직재산출!$A$4:$T$3731,10,FALSE)</f>
        <v>0</v>
      </c>
      <c r="K74" s="922">
        <f>VLOOKUP($B74,직재산출!$A$4:$T$3731,11,FALSE)</f>
        <v>0</v>
      </c>
      <c r="L74" s="923">
        <f>VLOOKUP($B74,직재산출!$A$4:$T$3731,12,FALSE)</f>
        <v>70</v>
      </c>
      <c r="M74" s="927" t="s">
        <v>1467</v>
      </c>
      <c r="N74" s="928">
        <v>3</v>
      </c>
      <c r="O74" s="1004">
        <v>990</v>
      </c>
      <c r="P74" s="928">
        <v>5</v>
      </c>
      <c r="Q74" s="1004">
        <v>1010</v>
      </c>
      <c r="R74" s="918"/>
      <c r="S74" s="918"/>
      <c r="T74" s="918"/>
      <c r="U74" s="1006">
        <f t="shared" si="1"/>
        <v>990</v>
      </c>
      <c r="V74" s="917"/>
    </row>
    <row r="75" spans="1:22" ht="21" customHeight="1">
      <c r="A75" s="896" t="s">
        <v>1286</v>
      </c>
      <c r="B75" s="897" t="s">
        <v>1286</v>
      </c>
      <c r="C75" s="910">
        <v>68</v>
      </c>
      <c r="D75" s="901" t="s">
        <v>796</v>
      </c>
      <c r="E75" s="921" t="str">
        <f>VLOOKUP($B75,직재산출!$A$4:$T$3731,5,FALSE)</f>
        <v>레이저</v>
      </c>
      <c r="F75" s="922">
        <f>VLOOKUP($B75,직재산출!$A$4:$T$3731,6,FALSE)</f>
        <v>12</v>
      </c>
      <c r="G75" s="922">
        <f>VLOOKUP($B75,직재산출!$A$4:$T$3731,7,FALSE)</f>
        <v>0</v>
      </c>
      <c r="H75" s="922">
        <f>VLOOKUP($B75,직재산출!$A$4:$T$3731,8,FALSE)</f>
        <v>130</v>
      </c>
      <c r="I75" s="922">
        <f>VLOOKUP($B75,직재산출!$A$4:$T$3731,9,FALSE)</f>
        <v>0</v>
      </c>
      <c r="J75" s="922">
        <f>VLOOKUP($B75,직재산출!$A$4:$T$3731,10,FALSE)</f>
        <v>0</v>
      </c>
      <c r="K75" s="922">
        <f>VLOOKUP($B75,직재산출!$A$4:$T$3731,11,FALSE)</f>
        <v>0</v>
      </c>
      <c r="L75" s="923">
        <f>VLOOKUP($B75,직재산출!$A$4:$T$3731,12,FALSE)</f>
        <v>314</v>
      </c>
      <c r="M75" s="927" t="s">
        <v>1467</v>
      </c>
      <c r="N75" s="928">
        <v>14</v>
      </c>
      <c r="O75" s="1004">
        <v>1079</v>
      </c>
      <c r="P75" s="928"/>
      <c r="Q75" s="1004"/>
      <c r="R75" s="918"/>
      <c r="S75" s="918"/>
      <c r="T75" s="918"/>
      <c r="U75" s="1006">
        <f t="shared" si="1"/>
        <v>1079</v>
      </c>
      <c r="V75" s="917"/>
    </row>
    <row r="76" spans="1:22" ht="21" customHeight="1">
      <c r="A76" s="896" t="s">
        <v>1287</v>
      </c>
      <c r="B76" s="897" t="s">
        <v>1287</v>
      </c>
      <c r="C76" s="910">
        <v>69</v>
      </c>
      <c r="D76" s="901" t="s">
        <v>802</v>
      </c>
      <c r="E76" s="921" t="str">
        <f>VLOOKUP($B76,직재산출!$A$4:$T$3731,5,FALSE)</f>
        <v>베어링</v>
      </c>
      <c r="F76" s="922">
        <f>VLOOKUP($B76,직재산출!$A$4:$T$3731,6,FALSE)</f>
        <v>6206</v>
      </c>
      <c r="G76" s="922">
        <f>VLOOKUP($B76,직재산출!$A$4:$T$3731,7,FALSE)</f>
        <v>0</v>
      </c>
      <c r="H76" s="922">
        <f>VLOOKUP($B76,직재산출!$A$4:$T$3731,8,FALSE)</f>
        <v>0</v>
      </c>
      <c r="I76" s="922">
        <f>VLOOKUP($B76,직재산출!$A$4:$T$3731,9,FALSE)</f>
        <v>0</v>
      </c>
      <c r="J76" s="922">
        <f>VLOOKUP($B76,직재산출!$A$4:$T$3731,10,FALSE)</f>
        <v>0</v>
      </c>
      <c r="K76" s="922">
        <f>VLOOKUP($B76,직재산출!$A$4:$T$3731,11,FALSE)</f>
        <v>0</v>
      </c>
      <c r="L76" s="923">
        <f>VLOOKUP($B76,직재산출!$A$4:$T$3731,12,FALSE)</f>
        <v>0</v>
      </c>
      <c r="M76" s="927" t="s">
        <v>1473</v>
      </c>
      <c r="N76" s="928">
        <v>1069</v>
      </c>
      <c r="O76" s="1004">
        <v>4192</v>
      </c>
      <c r="P76" s="928">
        <v>1418</v>
      </c>
      <c r="Q76" s="1004">
        <v>3830</v>
      </c>
      <c r="R76" s="918"/>
      <c r="S76" s="918"/>
      <c r="T76" s="918"/>
      <c r="U76" s="1006">
        <f t="shared" si="1"/>
        <v>3830</v>
      </c>
      <c r="V76" s="917"/>
    </row>
    <row r="77" spans="1:22" ht="21" customHeight="1">
      <c r="A77" s="896" t="s">
        <v>1288</v>
      </c>
      <c r="B77" s="897" t="s">
        <v>1288</v>
      </c>
      <c r="C77" s="910">
        <v>70</v>
      </c>
      <c r="D77" s="901" t="s">
        <v>798</v>
      </c>
      <c r="E77" s="921" t="str">
        <f>VLOOKUP($B77,직재산출!$A$4:$T$3731,5,FALSE)</f>
        <v>육각볼트</v>
      </c>
      <c r="F77" s="922" t="str">
        <f>VLOOKUP($B77,직재산출!$A$4:$T$3731,6,FALSE)</f>
        <v>M12</v>
      </c>
      <c r="G77" s="922" t="str">
        <f>VLOOKUP($B77,직재산출!$A$4:$T$3731,7,FALSE)</f>
        <v>×</v>
      </c>
      <c r="H77" s="922" t="str">
        <f>VLOOKUP($B77,직재산출!$A$4:$T$3731,8,FALSE)</f>
        <v>L45</v>
      </c>
      <c r="I77" s="922">
        <f>VLOOKUP($B77,직재산출!$A$4:$T$3731,9,FALSE)</f>
        <v>0</v>
      </c>
      <c r="J77" s="922">
        <f>VLOOKUP($B77,직재산출!$A$4:$T$3731,10,FALSE)</f>
        <v>0</v>
      </c>
      <c r="K77" s="922">
        <f>VLOOKUP($B77,직재산출!$A$4:$T$3731,11,FALSE)</f>
        <v>0</v>
      </c>
      <c r="L77" s="923">
        <f>VLOOKUP($B77,직재산출!$A$4:$T$3731,12,FALSE)</f>
        <v>0</v>
      </c>
      <c r="M77" s="927" t="s">
        <v>1473</v>
      </c>
      <c r="N77" s="928">
        <v>41</v>
      </c>
      <c r="O77" s="1004">
        <v>536</v>
      </c>
      <c r="P77" s="928"/>
      <c r="Q77" s="1004"/>
      <c r="R77" s="918"/>
      <c r="S77" s="918"/>
      <c r="T77" s="918"/>
      <c r="U77" s="1006">
        <f t="shared" si="1"/>
        <v>536</v>
      </c>
      <c r="V77" s="917"/>
    </row>
    <row r="78" spans="1:22" ht="21" customHeight="1">
      <c r="A78" s="896" t="s">
        <v>1289</v>
      </c>
      <c r="B78" s="897" t="s">
        <v>1289</v>
      </c>
      <c r="C78" s="910">
        <v>71</v>
      </c>
      <c r="D78" s="901" t="s">
        <v>814</v>
      </c>
      <c r="E78" s="921" t="str">
        <f>VLOOKUP($B78,직재산출!$A$4:$T$3731,5,FALSE)</f>
        <v>평철</v>
      </c>
      <c r="F78" s="922" t="str">
        <f>VLOOKUP($B78,직재산출!$A$4:$T$3731,6,FALSE)</f>
        <v>T3</v>
      </c>
      <c r="G78" s="922" t="str">
        <f>VLOOKUP($B78,직재산출!$A$4:$T$3731,7,FALSE)</f>
        <v>×</v>
      </c>
      <c r="H78" s="922">
        <f>VLOOKUP($B78,직재산출!$A$4:$T$3731,8,FALSE)</f>
        <v>25</v>
      </c>
      <c r="I78" s="922" t="str">
        <f>VLOOKUP($B78,직재산출!$A$4:$T$3731,9,FALSE)</f>
        <v>×</v>
      </c>
      <c r="J78" s="922">
        <f>VLOOKUP($B78,직재산출!$A$4:$T$3731,10,FALSE)</f>
        <v>0</v>
      </c>
      <c r="K78" s="922">
        <f>VLOOKUP($B78,직재산출!$A$4:$T$3731,11,FALSE)</f>
        <v>0</v>
      </c>
      <c r="L78" s="923">
        <f>VLOOKUP($B78,직재산출!$A$4:$T$3731,12,FALSE)</f>
        <v>170</v>
      </c>
      <c r="M78" s="927" t="s">
        <v>1467</v>
      </c>
      <c r="N78" s="928">
        <v>4</v>
      </c>
      <c r="O78" s="1004">
        <v>1040</v>
      </c>
      <c r="P78" s="928">
        <v>5</v>
      </c>
      <c r="Q78" s="1004">
        <v>1030</v>
      </c>
      <c r="R78" s="918"/>
      <c r="S78" s="918"/>
      <c r="T78" s="918"/>
      <c r="U78" s="1006">
        <f t="shared" si="1"/>
        <v>1030</v>
      </c>
      <c r="V78" s="917"/>
    </row>
    <row r="79" spans="1:22" ht="21" customHeight="1">
      <c r="A79" s="896" t="s">
        <v>1290</v>
      </c>
      <c r="B79" s="897" t="s">
        <v>1290</v>
      </c>
      <c r="C79" s="910">
        <v>72</v>
      </c>
      <c r="D79" s="901" t="s">
        <v>798</v>
      </c>
      <c r="E79" s="921" t="str">
        <f>VLOOKUP($B79,직재산출!$A$4:$T$3731,5,FALSE)</f>
        <v>육각볼트</v>
      </c>
      <c r="F79" s="922" t="str">
        <f>VLOOKUP($B79,직재산출!$A$4:$T$3731,6,FALSE)</f>
        <v>M10</v>
      </c>
      <c r="G79" s="922" t="str">
        <f>VLOOKUP($B79,직재산출!$A$4:$T$3731,7,FALSE)</f>
        <v>×</v>
      </c>
      <c r="H79" s="922" t="str">
        <f>VLOOKUP($B79,직재산출!$A$4:$T$3731,8,FALSE)</f>
        <v>L30</v>
      </c>
      <c r="I79" s="922">
        <f>VLOOKUP($B79,직재산출!$A$4:$T$3731,9,FALSE)</f>
        <v>0</v>
      </c>
      <c r="J79" s="922">
        <f>VLOOKUP($B79,직재산출!$A$4:$T$3731,10,FALSE)</f>
        <v>0</v>
      </c>
      <c r="K79" s="922">
        <f>VLOOKUP($B79,직재산출!$A$4:$T$3731,11,FALSE)</f>
        <v>0</v>
      </c>
      <c r="L79" s="923">
        <f>VLOOKUP($B79,직재산출!$A$4:$T$3731,12,FALSE)</f>
        <v>0</v>
      </c>
      <c r="M79" s="927" t="s">
        <v>1473</v>
      </c>
      <c r="N79" s="928">
        <v>41</v>
      </c>
      <c r="O79" s="1004">
        <v>292</v>
      </c>
      <c r="P79" s="928">
        <v>48</v>
      </c>
      <c r="Q79" s="1004">
        <v>298</v>
      </c>
      <c r="R79" s="918"/>
      <c r="S79" s="918"/>
      <c r="T79" s="918"/>
      <c r="U79" s="1006">
        <f t="shared" si="1"/>
        <v>292</v>
      </c>
      <c r="V79" s="917"/>
    </row>
    <row r="80" spans="1:22" ht="21" customHeight="1">
      <c r="A80" s="896" t="s">
        <v>1291</v>
      </c>
      <c r="B80" s="897" t="s">
        <v>1291</v>
      </c>
      <c r="C80" s="910">
        <v>73</v>
      </c>
      <c r="D80" s="901" t="s">
        <v>796</v>
      </c>
      <c r="E80" s="921" t="str">
        <f>VLOOKUP($B80,직재산출!$A$4:$T$3731,5,FALSE)</f>
        <v>레이저</v>
      </c>
      <c r="F80" s="922">
        <f>VLOOKUP($B80,직재산출!$A$4:$T$3731,6,FALSE)</f>
        <v>1.5</v>
      </c>
      <c r="G80" s="922">
        <f>VLOOKUP($B80,직재산출!$A$4:$T$3731,7,FALSE)</f>
        <v>0</v>
      </c>
      <c r="H80" s="922">
        <f>VLOOKUP($B80,직재산출!$A$4:$T$3731,8,FALSE)</f>
        <v>2100</v>
      </c>
      <c r="I80" s="922">
        <f>VLOOKUP($B80,직재산출!$A$4:$T$3731,9,FALSE)</f>
        <v>0</v>
      </c>
      <c r="J80" s="922">
        <f>VLOOKUP($B80,직재산출!$A$4:$T$3731,10,FALSE)</f>
        <v>0</v>
      </c>
      <c r="K80" s="922">
        <f>VLOOKUP($B80,직재산출!$A$4:$T$3731,11,FALSE)</f>
        <v>0</v>
      </c>
      <c r="L80" s="923">
        <f>VLOOKUP($B80,직재산출!$A$4:$T$3731,12,FALSE)</f>
        <v>1870</v>
      </c>
      <c r="M80" s="927" t="s">
        <v>1467</v>
      </c>
      <c r="N80" s="928">
        <v>26</v>
      </c>
      <c r="O80" s="1004">
        <v>4140</v>
      </c>
      <c r="P80" s="928">
        <v>30</v>
      </c>
      <c r="Q80" s="1004">
        <v>4100</v>
      </c>
      <c r="R80" s="918"/>
      <c r="S80" s="918"/>
      <c r="T80" s="918"/>
      <c r="U80" s="1006">
        <f t="shared" si="1"/>
        <v>4100</v>
      </c>
      <c r="V80" s="917"/>
    </row>
    <row r="81" spans="1:22" ht="21" customHeight="1">
      <c r="A81" s="896" t="s">
        <v>1292</v>
      </c>
      <c r="B81" s="897" t="s">
        <v>1292</v>
      </c>
      <c r="C81" s="910">
        <v>74</v>
      </c>
      <c r="D81" s="901" t="s">
        <v>798</v>
      </c>
      <c r="E81" s="921" t="str">
        <f>VLOOKUP($B81,직재산출!$A$4:$T$3731,5,FALSE)</f>
        <v>육각볼트</v>
      </c>
      <c r="F81" s="922" t="str">
        <f>VLOOKUP($B81,직재산출!$A$4:$T$3731,6,FALSE)</f>
        <v>M8</v>
      </c>
      <c r="G81" s="922" t="str">
        <f>VLOOKUP($B81,직재산출!$A$4:$T$3731,7,FALSE)</f>
        <v>×</v>
      </c>
      <c r="H81" s="922" t="str">
        <f>VLOOKUP($B81,직재산출!$A$4:$T$3731,8,FALSE)</f>
        <v>L25</v>
      </c>
      <c r="I81" s="922">
        <f>VLOOKUP($B81,직재산출!$A$4:$T$3731,9,FALSE)</f>
        <v>0</v>
      </c>
      <c r="J81" s="922">
        <f>VLOOKUP($B81,직재산출!$A$4:$T$3731,10,FALSE)</f>
        <v>0</v>
      </c>
      <c r="K81" s="922">
        <f>VLOOKUP($B81,직재산출!$A$4:$T$3731,11,FALSE)</f>
        <v>0</v>
      </c>
      <c r="L81" s="923">
        <f>VLOOKUP($B81,직재산출!$A$4:$T$3731,12,FALSE)</f>
        <v>0</v>
      </c>
      <c r="M81" s="927" t="s">
        <v>1473</v>
      </c>
      <c r="N81" s="928">
        <v>41</v>
      </c>
      <c r="O81" s="1004">
        <v>151</v>
      </c>
      <c r="P81" s="928"/>
      <c r="Q81" s="1004"/>
      <c r="R81" s="918"/>
      <c r="S81" s="918"/>
      <c r="T81" s="918"/>
      <c r="U81" s="1006">
        <f t="shared" si="1"/>
        <v>151</v>
      </c>
      <c r="V81" s="917"/>
    </row>
    <row r="82" spans="1:22" ht="21" customHeight="1">
      <c r="A82" s="896" t="s">
        <v>1293</v>
      </c>
      <c r="B82" s="897" t="s">
        <v>1293</v>
      </c>
      <c r="C82" s="910">
        <v>75</v>
      </c>
      <c r="D82" s="901" t="s">
        <v>814</v>
      </c>
      <c r="E82" s="921" t="str">
        <f>VLOOKUP($B82,직재산출!$A$4:$T$3731,5,FALSE)</f>
        <v>평철</v>
      </c>
      <c r="F82" s="922" t="str">
        <f>VLOOKUP($B82,직재산출!$A$4:$T$3731,6,FALSE)</f>
        <v>T9</v>
      </c>
      <c r="G82" s="922" t="str">
        <f>VLOOKUP($B82,직재산출!$A$4:$T$3731,7,FALSE)</f>
        <v>×</v>
      </c>
      <c r="H82" s="922">
        <f>VLOOKUP($B82,직재산출!$A$4:$T$3731,8,FALSE)</f>
        <v>50</v>
      </c>
      <c r="I82" s="922" t="str">
        <f>VLOOKUP($B82,직재산출!$A$4:$T$3731,9,FALSE)</f>
        <v>x</v>
      </c>
      <c r="J82" s="922">
        <f>VLOOKUP($B82,직재산출!$A$4:$T$3731,10,FALSE)</f>
        <v>0</v>
      </c>
      <c r="K82" s="922" t="str">
        <f>VLOOKUP($B82,직재산출!$A$4:$T$3731,11,FALSE)</f>
        <v>x</v>
      </c>
      <c r="L82" s="923">
        <f>VLOOKUP($B82,직재산출!$A$4:$T$3731,12,FALSE)</f>
        <v>105</v>
      </c>
      <c r="M82" s="927" t="s">
        <v>1467</v>
      </c>
      <c r="N82" s="928">
        <v>4</v>
      </c>
      <c r="O82" s="1004">
        <v>1020</v>
      </c>
      <c r="P82" s="928">
        <v>5</v>
      </c>
      <c r="Q82" s="1004">
        <v>1030</v>
      </c>
      <c r="R82" s="918"/>
      <c r="S82" s="918"/>
      <c r="T82" s="918"/>
      <c r="U82" s="1006">
        <f t="shared" si="1"/>
        <v>1020</v>
      </c>
      <c r="V82" s="917"/>
    </row>
    <row r="83" spans="1:22" ht="21" customHeight="1">
      <c r="A83" s="896" t="s">
        <v>1294</v>
      </c>
      <c r="B83" s="897" t="s">
        <v>1294</v>
      </c>
      <c r="C83" s="910">
        <v>76</v>
      </c>
      <c r="D83" s="901" t="s">
        <v>797</v>
      </c>
      <c r="E83" s="921" t="str">
        <f>VLOOKUP($B83,직재산출!$A$4:$T$3731,5,FALSE)</f>
        <v>환봉</v>
      </c>
      <c r="F83" s="922">
        <f>VLOOKUP($B83,직재산출!$A$4:$T$3731,6,FALSE)</f>
        <v>30</v>
      </c>
      <c r="G83" s="922" t="str">
        <f>VLOOKUP($B83,직재산출!$A$4:$T$3731,7,FALSE)</f>
        <v>×</v>
      </c>
      <c r="H83" s="922">
        <f>VLOOKUP($B83,직재산출!$A$4:$T$3731,8,FALSE)</f>
        <v>0</v>
      </c>
      <c r="I83" s="922">
        <f>VLOOKUP($B83,직재산출!$A$4:$T$3731,9,FALSE)</f>
        <v>0</v>
      </c>
      <c r="J83" s="922">
        <f>VLOOKUP($B83,직재산출!$A$4:$T$3731,10,FALSE)</f>
        <v>0</v>
      </c>
      <c r="K83" s="922">
        <f>VLOOKUP($B83,직재산출!$A$4:$T$3731,11,FALSE)</f>
        <v>0</v>
      </c>
      <c r="L83" s="923">
        <f>VLOOKUP($B83,직재산출!$A$4:$T$3731,12,FALSE)</f>
        <v>100</v>
      </c>
      <c r="M83" s="927" t="s">
        <v>1467</v>
      </c>
      <c r="N83" s="928">
        <v>3</v>
      </c>
      <c r="O83" s="1004">
        <v>990</v>
      </c>
      <c r="P83" s="928">
        <v>5</v>
      </c>
      <c r="Q83" s="1004">
        <v>1010</v>
      </c>
      <c r="R83" s="918"/>
      <c r="S83" s="918"/>
      <c r="T83" s="918"/>
      <c r="U83" s="1006">
        <f t="shared" si="1"/>
        <v>990</v>
      </c>
      <c r="V83" s="917"/>
    </row>
    <row r="84" spans="1:22" ht="21" customHeight="1">
      <c r="A84" s="896" t="s">
        <v>1295</v>
      </c>
      <c r="B84" s="897" t="s">
        <v>1295</v>
      </c>
      <c r="C84" s="910">
        <v>77</v>
      </c>
      <c r="D84" s="901" t="s">
        <v>807</v>
      </c>
      <c r="E84" s="921" t="str">
        <f>VLOOKUP($B84,직재산출!$A$4:$T$3731,5,FALSE)</f>
        <v>무두볼트</v>
      </c>
      <c r="F84" s="922" t="str">
        <f>VLOOKUP($B84,직재산출!$A$4:$T$3731,6,FALSE)</f>
        <v>M12</v>
      </c>
      <c r="G84" s="922" t="str">
        <f>VLOOKUP($B84,직재산출!$A$4:$T$3731,7,FALSE)</f>
        <v>×</v>
      </c>
      <c r="H84" s="922" t="str">
        <f>VLOOKUP($B84,직재산출!$A$4:$T$3731,8,FALSE)</f>
        <v>L10</v>
      </c>
      <c r="I84" s="922">
        <f>VLOOKUP($B84,직재산출!$A$4:$T$3731,9,FALSE)</f>
        <v>0</v>
      </c>
      <c r="J84" s="922">
        <f>VLOOKUP($B84,직재산출!$A$4:$T$3731,10,FALSE)</f>
        <v>0</v>
      </c>
      <c r="K84" s="922">
        <f>VLOOKUP($B84,직재산출!$A$4:$T$3731,11,FALSE)</f>
        <v>0</v>
      </c>
      <c r="L84" s="923">
        <f>VLOOKUP($B84,직재산출!$A$4:$T$3731,12,FALSE)</f>
        <v>0</v>
      </c>
      <c r="M84" s="927" t="s">
        <v>1473</v>
      </c>
      <c r="N84" s="928">
        <v>45</v>
      </c>
      <c r="O84" s="1004">
        <v>36.1</v>
      </c>
      <c r="P84" s="928"/>
      <c r="Q84" s="1004"/>
      <c r="R84" s="918"/>
      <c r="S84" s="918"/>
      <c r="T84" s="918"/>
      <c r="U84" s="1006">
        <f t="shared" si="1"/>
        <v>36.1</v>
      </c>
      <c r="V84" s="917"/>
    </row>
    <row r="85" spans="1:22" ht="21" customHeight="1">
      <c r="A85" s="896" t="s">
        <v>1297</v>
      </c>
      <c r="B85" s="897" t="s">
        <v>1297</v>
      </c>
      <c r="C85" s="910">
        <v>78</v>
      </c>
      <c r="D85" s="901" t="s">
        <v>807</v>
      </c>
      <c r="E85" s="921" t="str">
        <f>VLOOKUP($B85,직재산출!$A$4:$T$3731,5,FALSE)</f>
        <v>무두볼트</v>
      </c>
      <c r="F85" s="922" t="str">
        <f>VLOOKUP($B85,직재산출!$A$4:$T$3731,6,FALSE)</f>
        <v>M10</v>
      </c>
      <c r="G85" s="922" t="str">
        <f>VLOOKUP($B85,직재산출!$A$4:$T$3731,7,FALSE)</f>
        <v>×</v>
      </c>
      <c r="H85" s="922" t="str">
        <f>VLOOKUP($B85,직재산출!$A$4:$T$3731,8,FALSE)</f>
        <v>L12</v>
      </c>
      <c r="I85" s="922">
        <f>VLOOKUP($B85,직재산출!$A$4:$T$3731,9,FALSE)</f>
        <v>0</v>
      </c>
      <c r="J85" s="922">
        <f>VLOOKUP($B85,직재산출!$A$4:$T$3731,10,FALSE)</f>
        <v>0</v>
      </c>
      <c r="K85" s="922">
        <f>VLOOKUP($B85,직재산출!$A$4:$T$3731,11,FALSE)</f>
        <v>0</v>
      </c>
      <c r="L85" s="923">
        <f>VLOOKUP($B85,직재산출!$A$4:$T$3731,12,FALSE)</f>
        <v>0</v>
      </c>
      <c r="M85" s="927" t="s">
        <v>1473</v>
      </c>
      <c r="N85" s="928">
        <v>45</v>
      </c>
      <c r="O85" s="1004">
        <v>25.3</v>
      </c>
      <c r="P85" s="928"/>
      <c r="Q85" s="1004"/>
      <c r="R85" s="918"/>
      <c r="S85" s="918"/>
      <c r="T85" s="918"/>
      <c r="U85" s="1006">
        <f t="shared" si="1"/>
        <v>25.3</v>
      </c>
      <c r="V85" s="917"/>
    </row>
    <row r="86" spans="1:22" ht="21" customHeight="1">
      <c r="A86" s="896" t="s">
        <v>1298</v>
      </c>
      <c r="B86" s="897" t="s">
        <v>1298</v>
      </c>
      <c r="C86" s="910">
        <v>79</v>
      </c>
      <c r="D86" s="901" t="s">
        <v>798</v>
      </c>
      <c r="E86" s="921" t="str">
        <f>VLOOKUP($B86,직재산출!$A$4:$T$3731,5,FALSE)</f>
        <v>육각볼트</v>
      </c>
      <c r="F86" s="922" t="str">
        <f>VLOOKUP($B86,직재산출!$A$4:$T$3731,6,FALSE)</f>
        <v>M12</v>
      </c>
      <c r="G86" s="922" t="str">
        <f>VLOOKUP($B86,직재산출!$A$4:$T$3731,7,FALSE)</f>
        <v>×</v>
      </c>
      <c r="H86" s="922" t="str">
        <f>VLOOKUP($B86,직재산출!$A$4:$T$3731,8,FALSE)</f>
        <v>L50</v>
      </c>
      <c r="I86" s="922">
        <f>VLOOKUP($B86,직재산출!$A$4:$T$3731,9,FALSE)</f>
        <v>0</v>
      </c>
      <c r="J86" s="922">
        <f>VLOOKUP($B86,직재산출!$A$4:$T$3731,10,FALSE)</f>
        <v>0</v>
      </c>
      <c r="K86" s="922">
        <f>VLOOKUP($B86,직재산출!$A$4:$T$3731,11,FALSE)</f>
        <v>0</v>
      </c>
      <c r="L86" s="923">
        <f>VLOOKUP($B86,직재산출!$A$4:$T$3731,12,FALSE)</f>
        <v>0</v>
      </c>
      <c r="M86" s="927" t="s">
        <v>1473</v>
      </c>
      <c r="N86" s="928">
        <v>41</v>
      </c>
      <c r="O86" s="1004">
        <v>570</v>
      </c>
      <c r="P86" s="928">
        <v>48</v>
      </c>
      <c r="Q86" s="1004">
        <v>533</v>
      </c>
      <c r="R86" s="918"/>
      <c r="S86" s="918"/>
      <c r="T86" s="918"/>
      <c r="U86" s="1006">
        <f t="shared" si="1"/>
        <v>533</v>
      </c>
      <c r="V86" s="917"/>
    </row>
    <row r="87" spans="1:22" ht="21" customHeight="1">
      <c r="A87" s="896" t="s">
        <v>1299</v>
      </c>
      <c r="B87" s="897" t="s">
        <v>1299</v>
      </c>
      <c r="C87" s="910">
        <v>80</v>
      </c>
      <c r="D87" s="901" t="s">
        <v>816</v>
      </c>
      <c r="E87" s="921" t="str">
        <f>VLOOKUP($B87,직재산출!$A$4:$T$3731,5,FALSE)</f>
        <v>전산볼트</v>
      </c>
      <c r="F87" s="922" t="str">
        <f>VLOOKUP($B87,직재산출!$A$4:$T$3731,6,FALSE)</f>
        <v>M12</v>
      </c>
      <c r="G87" s="922" t="str">
        <f>VLOOKUP($B87,직재산출!$A$4:$T$3731,7,FALSE)</f>
        <v>×</v>
      </c>
      <c r="H87" s="922">
        <f>VLOOKUP($B87,직재산출!$A$4:$T$3731,8,FALSE)</f>
        <v>0</v>
      </c>
      <c r="I87" s="922">
        <f>VLOOKUP($B87,직재산출!$A$4:$T$3731,9,FALSE)</f>
        <v>0</v>
      </c>
      <c r="J87" s="922">
        <f>VLOOKUP($B87,직재산출!$A$4:$T$3731,10,FALSE)</f>
        <v>0</v>
      </c>
      <c r="K87" s="922">
        <f>VLOOKUP($B87,직재산출!$A$4:$T$3731,11,FALSE)</f>
        <v>0</v>
      </c>
      <c r="L87" s="923">
        <f>VLOOKUP($B87,직재산출!$A$4:$T$3731,12,FALSE)</f>
        <v>150</v>
      </c>
      <c r="M87" s="927" t="s">
        <v>1473</v>
      </c>
      <c r="N87" s="928">
        <v>43</v>
      </c>
      <c r="O87" s="1004">
        <v>6128</v>
      </c>
      <c r="P87" s="928">
        <v>46</v>
      </c>
      <c r="Q87" s="1004">
        <v>5990</v>
      </c>
      <c r="R87" s="918"/>
      <c r="S87" s="918"/>
      <c r="T87" s="918"/>
      <c r="U87" s="1006">
        <f t="shared" si="1"/>
        <v>5990</v>
      </c>
      <c r="V87" s="917"/>
    </row>
    <row r="88" spans="1:22" ht="21" customHeight="1">
      <c r="A88" s="896" t="s">
        <v>1300</v>
      </c>
      <c r="B88" s="897" t="s">
        <v>1300</v>
      </c>
      <c r="C88" s="910">
        <v>81</v>
      </c>
      <c r="D88" s="901" t="s">
        <v>817</v>
      </c>
      <c r="E88" s="921" t="str">
        <f>VLOOKUP($B88,직재산출!$A$4:$T$3731,5,FALSE)</f>
        <v>잔넬</v>
      </c>
      <c r="F88" s="922">
        <f>VLOOKUP($B88,직재산출!$A$4:$T$3731,6,FALSE)</f>
        <v>130</v>
      </c>
      <c r="G88" s="922" t="str">
        <f>VLOOKUP($B88,직재산출!$A$4:$T$3731,7,FALSE)</f>
        <v>×</v>
      </c>
      <c r="H88" s="922">
        <f>VLOOKUP($B88,직재산출!$A$4:$T$3731,8,FALSE)</f>
        <v>65</v>
      </c>
      <c r="I88" s="922" t="str">
        <f>VLOOKUP($B88,직재산출!$A$4:$T$3731,9,FALSE)</f>
        <v>×</v>
      </c>
      <c r="J88" s="922">
        <f>VLOOKUP($B88,직재산출!$A$4:$T$3731,10,FALSE)</f>
        <v>0</v>
      </c>
      <c r="K88" s="922">
        <f>VLOOKUP($B88,직재산출!$A$4:$T$3731,11,FALSE)</f>
        <v>0</v>
      </c>
      <c r="L88" s="923">
        <f>VLOOKUP($B88,직재산출!$A$4:$T$3731,12,FALSE)</f>
        <v>4130</v>
      </c>
      <c r="M88" s="927" t="s">
        <v>1467</v>
      </c>
      <c r="N88" s="928">
        <v>6</v>
      </c>
      <c r="O88" s="1004">
        <v>1090</v>
      </c>
      <c r="P88" s="928">
        <v>6</v>
      </c>
      <c r="Q88" s="1004">
        <v>1040</v>
      </c>
      <c r="R88" s="918"/>
      <c r="S88" s="918"/>
      <c r="T88" s="918"/>
      <c r="U88" s="1006">
        <f t="shared" si="1"/>
        <v>1040</v>
      </c>
      <c r="V88" s="917"/>
    </row>
    <row r="89" spans="1:22" ht="21" customHeight="1">
      <c r="A89" s="896" t="s">
        <v>1301</v>
      </c>
      <c r="B89" s="897" t="s">
        <v>1301</v>
      </c>
      <c r="C89" s="910">
        <v>82</v>
      </c>
      <c r="D89" s="901" t="s">
        <v>770</v>
      </c>
      <c r="E89" s="921" t="str">
        <f>VLOOKUP($B89,직재산출!$A$4:$T$3731,5,FALSE)</f>
        <v>앵글</v>
      </c>
      <c r="F89" s="922" t="str">
        <f>VLOOKUP($B89,직재산출!$A$4:$T$3731,6,FALSE)</f>
        <v>T7</v>
      </c>
      <c r="G89" s="922" t="str">
        <f>VLOOKUP($B89,직재산출!$A$4:$T$3731,7,FALSE)</f>
        <v>×</v>
      </c>
      <c r="H89" s="922">
        <f>VLOOKUP($B89,직재산출!$A$4:$T$3731,8,FALSE)</f>
        <v>90</v>
      </c>
      <c r="I89" s="922" t="str">
        <f>VLOOKUP($B89,직재산출!$A$4:$T$3731,9,FALSE)</f>
        <v>×</v>
      </c>
      <c r="J89" s="922">
        <f>VLOOKUP($B89,직재산출!$A$4:$T$3731,10,FALSE)</f>
        <v>0</v>
      </c>
      <c r="K89" s="922">
        <f>VLOOKUP($B89,직재산출!$A$4:$T$3731,11,FALSE)</f>
        <v>0</v>
      </c>
      <c r="L89" s="923">
        <f>VLOOKUP($B89,직재산출!$A$4:$T$3731,12,FALSE)</f>
        <v>485</v>
      </c>
      <c r="M89" s="927" t="s">
        <v>1467</v>
      </c>
      <c r="N89" s="928">
        <v>5</v>
      </c>
      <c r="O89" s="1004">
        <v>1135</v>
      </c>
      <c r="P89" s="928">
        <v>7</v>
      </c>
      <c r="Q89" s="1004">
        <v>1040</v>
      </c>
      <c r="R89" s="918"/>
      <c r="S89" s="918"/>
      <c r="T89" s="918"/>
      <c r="U89" s="1006">
        <f t="shared" si="1"/>
        <v>1040</v>
      </c>
      <c r="V89" s="917"/>
    </row>
    <row r="90" spans="1:22" ht="21" customHeight="1">
      <c r="A90" s="896" t="s">
        <v>1302</v>
      </c>
      <c r="B90" s="897" t="s">
        <v>1302</v>
      </c>
      <c r="C90" s="910">
        <v>83</v>
      </c>
      <c r="D90" s="901" t="s">
        <v>796</v>
      </c>
      <c r="E90" s="921" t="str">
        <f>VLOOKUP($B90,직재산출!$A$4:$T$3731,5,FALSE)</f>
        <v>레이저</v>
      </c>
      <c r="F90" s="922">
        <f>VLOOKUP($B90,직재산출!$A$4:$T$3731,6,FALSE)</f>
        <v>9</v>
      </c>
      <c r="G90" s="922">
        <f>VLOOKUP($B90,직재산출!$A$4:$T$3731,7,FALSE)</f>
        <v>0</v>
      </c>
      <c r="H90" s="922">
        <f>VLOOKUP($B90,직재산출!$A$4:$T$3731,8,FALSE)</f>
        <v>200</v>
      </c>
      <c r="I90" s="922">
        <f>VLOOKUP($B90,직재산출!$A$4:$T$3731,9,FALSE)</f>
        <v>0</v>
      </c>
      <c r="J90" s="922">
        <f>VLOOKUP($B90,직재산출!$A$4:$T$3731,10,FALSE)</f>
        <v>0</v>
      </c>
      <c r="K90" s="922">
        <f>VLOOKUP($B90,직재산출!$A$4:$T$3731,11,FALSE)</f>
        <v>0</v>
      </c>
      <c r="L90" s="923">
        <f>VLOOKUP($B90,직재산출!$A$4:$T$3731,12,FALSE)</f>
        <v>130</v>
      </c>
      <c r="M90" s="927" t="s">
        <v>1467</v>
      </c>
      <c r="N90" s="928">
        <v>14</v>
      </c>
      <c r="O90" s="1004">
        <v>1145</v>
      </c>
      <c r="P90" s="928">
        <v>13</v>
      </c>
      <c r="Q90" s="1004">
        <v>960</v>
      </c>
      <c r="R90" s="918"/>
      <c r="S90" s="918"/>
      <c r="T90" s="918"/>
      <c r="U90" s="1006">
        <f t="shared" si="1"/>
        <v>960</v>
      </c>
      <c r="V90" s="917"/>
    </row>
    <row r="91" spans="1:22" ht="21" customHeight="1">
      <c r="A91" s="896" t="s">
        <v>1303</v>
      </c>
      <c r="B91" s="897" t="s">
        <v>1303</v>
      </c>
      <c r="C91" s="910">
        <v>84</v>
      </c>
      <c r="D91" s="901" t="s">
        <v>804</v>
      </c>
      <c r="E91" s="921" t="str">
        <f>VLOOKUP($B91,직재산출!$A$4:$T$3731,5,FALSE)</f>
        <v>볼트</v>
      </c>
      <c r="F91" s="922" t="str">
        <f>VLOOKUP($B91,직재산출!$A$4:$T$3731,6,FALSE)</f>
        <v>M12</v>
      </c>
      <c r="G91" s="922">
        <f>VLOOKUP($B91,직재산출!$A$4:$T$3731,7,FALSE)</f>
        <v>0</v>
      </c>
      <c r="H91" s="922">
        <f>VLOOKUP($B91,직재산출!$A$4:$T$3731,8,FALSE)</f>
        <v>0</v>
      </c>
      <c r="I91" s="922">
        <f>VLOOKUP($B91,직재산출!$A$4:$T$3731,9,FALSE)</f>
        <v>0</v>
      </c>
      <c r="J91" s="922">
        <f>VLOOKUP($B91,직재산출!$A$4:$T$3731,10,FALSE)</f>
        <v>0</v>
      </c>
      <c r="K91" s="922">
        <f>VLOOKUP($B91,직재산출!$A$4:$T$3731,11,FALSE)</f>
        <v>0</v>
      </c>
      <c r="L91" s="923">
        <f>VLOOKUP($B91,직재산출!$A$4:$T$3731,12,FALSE)</f>
        <v>35</v>
      </c>
      <c r="M91" s="927" t="s">
        <v>1473</v>
      </c>
      <c r="N91" s="928">
        <v>41</v>
      </c>
      <c r="O91" s="1004">
        <v>463</v>
      </c>
      <c r="P91" s="928">
        <v>48</v>
      </c>
      <c r="Q91" s="1004">
        <v>470</v>
      </c>
      <c r="R91" s="918"/>
      <c r="S91" s="918"/>
      <c r="T91" s="918"/>
      <c r="U91" s="1006">
        <f t="shared" si="1"/>
        <v>463</v>
      </c>
      <c r="V91" s="917"/>
    </row>
    <row r="92" spans="1:22" ht="21" customHeight="1">
      <c r="A92" s="896" t="s">
        <v>1304</v>
      </c>
      <c r="B92" s="897" t="s">
        <v>1304</v>
      </c>
      <c r="C92" s="910">
        <v>85</v>
      </c>
      <c r="D92" s="901" t="s">
        <v>802</v>
      </c>
      <c r="E92" s="921" t="str">
        <f>VLOOKUP($B92,직재산출!$A$4:$T$3731,5,FALSE)</f>
        <v>베어링</v>
      </c>
      <c r="F92" s="922">
        <f>VLOOKUP($B92,직재산출!$A$4:$T$3731,6,FALSE)</f>
        <v>6005</v>
      </c>
      <c r="G92" s="922">
        <f>VLOOKUP($B92,직재산출!$A$4:$T$3731,7,FALSE)</f>
        <v>0</v>
      </c>
      <c r="H92" s="922">
        <f>VLOOKUP($B92,직재산출!$A$4:$T$3731,8,FALSE)</f>
        <v>0</v>
      </c>
      <c r="I92" s="922">
        <f>VLOOKUP($B92,직재산출!$A$4:$T$3731,9,FALSE)</f>
        <v>0</v>
      </c>
      <c r="J92" s="922">
        <f>VLOOKUP($B92,직재산출!$A$4:$T$3731,10,FALSE)</f>
        <v>0</v>
      </c>
      <c r="K92" s="922">
        <f>VLOOKUP($B92,직재산출!$A$4:$T$3731,11,FALSE)</f>
        <v>0</v>
      </c>
      <c r="L92" s="923">
        <f>VLOOKUP($B92,직재산출!$A$4:$T$3731,12,FALSE)</f>
        <v>0</v>
      </c>
      <c r="M92" s="927" t="s">
        <v>1473</v>
      </c>
      <c r="N92" s="928">
        <v>1069</v>
      </c>
      <c r="O92" s="1004">
        <v>3699</v>
      </c>
      <c r="P92" s="928">
        <v>1418</v>
      </c>
      <c r="Q92" s="1004">
        <v>3720</v>
      </c>
      <c r="R92" s="918"/>
      <c r="S92" s="918"/>
      <c r="T92" s="918"/>
      <c r="U92" s="1006">
        <f t="shared" si="1"/>
        <v>3699</v>
      </c>
      <c r="V92" s="917"/>
    </row>
    <row r="93" spans="1:22" ht="21" customHeight="1">
      <c r="A93" s="896" t="s">
        <v>1483</v>
      </c>
      <c r="B93" s="897" t="s">
        <v>1304</v>
      </c>
      <c r="C93" s="910">
        <v>86</v>
      </c>
      <c r="D93" s="901" t="s">
        <v>802</v>
      </c>
      <c r="E93" s="921" t="str">
        <f>VLOOKUP($B93,직재산출!$A$4:$T$3731,5,FALSE)</f>
        <v>베어링</v>
      </c>
      <c r="F93" s="922">
        <f>VLOOKUP($B93,직재산출!$A$4:$T$3731,6,FALSE)</f>
        <v>6005</v>
      </c>
      <c r="G93" s="922">
        <f>VLOOKUP($B93,직재산출!$A$4:$T$3731,7,FALSE)</f>
        <v>0</v>
      </c>
      <c r="H93" s="922">
        <f>VLOOKUP($B93,직재산출!$A$4:$T$3731,8,FALSE)</f>
        <v>0</v>
      </c>
      <c r="I93" s="922">
        <f>VLOOKUP($B93,직재산출!$A$4:$T$3731,9,FALSE)</f>
        <v>0</v>
      </c>
      <c r="J93" s="922">
        <f>VLOOKUP($B93,직재산출!$A$4:$T$3731,10,FALSE)</f>
        <v>0</v>
      </c>
      <c r="K93" s="922">
        <f>VLOOKUP($B93,직재산출!$A$4:$T$3731,11,FALSE)</f>
        <v>0</v>
      </c>
      <c r="L93" s="923">
        <f>VLOOKUP($B93,직재산출!$A$4:$T$3731,12,FALSE)</f>
        <v>0</v>
      </c>
      <c r="M93" s="927" t="s">
        <v>1473</v>
      </c>
      <c r="N93" s="928">
        <v>1069</v>
      </c>
      <c r="O93" s="1004">
        <v>3699</v>
      </c>
      <c r="P93" s="928">
        <v>1418</v>
      </c>
      <c r="Q93" s="1004">
        <v>3720</v>
      </c>
      <c r="R93" s="918"/>
      <c r="S93" s="918"/>
      <c r="T93" s="918"/>
      <c r="U93" s="1006">
        <f t="shared" si="1"/>
        <v>3699</v>
      </c>
      <c r="V93" s="917"/>
    </row>
    <row r="94" spans="1:22" ht="21" customHeight="1">
      <c r="A94" s="896" t="s">
        <v>1305</v>
      </c>
      <c r="B94" s="897" t="s">
        <v>1305</v>
      </c>
      <c r="C94" s="910">
        <v>87</v>
      </c>
      <c r="D94" s="901" t="s">
        <v>802</v>
      </c>
      <c r="E94" s="921" t="str">
        <f>VLOOKUP($B94,직재산출!$A$4:$T$3731,5,FALSE)</f>
        <v>베어링</v>
      </c>
      <c r="F94" s="922">
        <f>VLOOKUP($B94,직재산출!$A$4:$T$3731,6,FALSE)</f>
        <v>6205</v>
      </c>
      <c r="G94" s="922">
        <f>VLOOKUP($B94,직재산출!$A$4:$T$3731,7,FALSE)</f>
        <v>0</v>
      </c>
      <c r="H94" s="922">
        <f>VLOOKUP($B94,직재산출!$A$4:$T$3731,8,FALSE)</f>
        <v>0</v>
      </c>
      <c r="I94" s="922">
        <f>VLOOKUP($B94,직재산출!$A$4:$T$3731,9,FALSE)</f>
        <v>0</v>
      </c>
      <c r="J94" s="922">
        <f>VLOOKUP($B94,직재산출!$A$4:$T$3731,10,FALSE)</f>
        <v>0</v>
      </c>
      <c r="K94" s="922">
        <f>VLOOKUP($B94,직재산출!$A$4:$T$3731,11,FALSE)</f>
        <v>0</v>
      </c>
      <c r="L94" s="923">
        <f>VLOOKUP($B94,직재산출!$A$4:$T$3731,12,FALSE)</f>
        <v>0</v>
      </c>
      <c r="M94" s="927" t="s">
        <v>1473</v>
      </c>
      <c r="N94" s="928">
        <v>1069</v>
      </c>
      <c r="O94" s="1004">
        <v>3229</v>
      </c>
      <c r="P94" s="928">
        <v>1418</v>
      </c>
      <c r="Q94" s="1004">
        <v>2960</v>
      </c>
      <c r="R94" s="918"/>
      <c r="S94" s="918"/>
      <c r="T94" s="918"/>
      <c r="U94" s="1006">
        <f t="shared" si="1"/>
        <v>2960</v>
      </c>
      <c r="V94" s="917"/>
    </row>
    <row r="95" spans="1:22" ht="21" customHeight="1">
      <c r="A95" s="896" t="s">
        <v>1306</v>
      </c>
      <c r="B95" s="897" t="s">
        <v>1306</v>
      </c>
      <c r="C95" s="910">
        <v>88</v>
      </c>
      <c r="D95" s="901" t="s">
        <v>797</v>
      </c>
      <c r="E95" s="921" t="str">
        <f>VLOOKUP($B95,직재산출!$A$4:$T$3731,5,FALSE)</f>
        <v>환봉</v>
      </c>
      <c r="F95" s="922">
        <f>VLOOKUP($B95,직재산출!$A$4:$T$3731,6,FALSE)</f>
        <v>25</v>
      </c>
      <c r="G95" s="922">
        <f>VLOOKUP($B95,직재산출!$A$4:$T$3731,7,FALSE)</f>
        <v>0</v>
      </c>
      <c r="H95" s="922">
        <f>VLOOKUP($B95,직재산출!$A$4:$T$3731,8,FALSE)</f>
        <v>0</v>
      </c>
      <c r="I95" s="922">
        <f>VLOOKUP($B95,직재산출!$A$4:$T$3731,9,FALSE)</f>
        <v>0</v>
      </c>
      <c r="J95" s="922">
        <f>VLOOKUP($B95,직재산출!$A$4:$T$3731,10,FALSE)</f>
        <v>0</v>
      </c>
      <c r="K95" s="922">
        <f>VLOOKUP($B95,직재산출!$A$4:$T$3731,11,FALSE)</f>
        <v>0</v>
      </c>
      <c r="L95" s="923">
        <f>VLOOKUP($B95,직재산출!$A$4:$T$3731,12,FALSE)</f>
        <v>227</v>
      </c>
      <c r="M95" s="927" t="s">
        <v>1467</v>
      </c>
      <c r="N95" s="928">
        <v>3</v>
      </c>
      <c r="O95" s="1004">
        <v>990</v>
      </c>
      <c r="P95" s="928">
        <v>5</v>
      </c>
      <c r="Q95" s="1004">
        <v>1010</v>
      </c>
      <c r="R95" s="918"/>
      <c r="S95" s="918"/>
      <c r="T95" s="918"/>
      <c r="U95" s="1006">
        <f t="shared" si="1"/>
        <v>990</v>
      </c>
      <c r="V95" s="917"/>
    </row>
    <row r="96" spans="1:22" ht="21" customHeight="1">
      <c r="A96" s="896" t="s">
        <v>1307</v>
      </c>
      <c r="B96" s="897" t="s">
        <v>1307</v>
      </c>
      <c r="C96" s="910">
        <v>89</v>
      </c>
      <c r="D96" s="901" t="s">
        <v>804</v>
      </c>
      <c r="E96" s="921" t="str">
        <f>VLOOKUP($B96,직재산출!$A$4:$T$3731,5,FALSE)</f>
        <v>볼트</v>
      </c>
      <c r="F96" s="922" t="str">
        <f>VLOOKUP($B96,직재산출!$A$4:$T$3731,6,FALSE)</f>
        <v>M12</v>
      </c>
      <c r="G96" s="922">
        <f>VLOOKUP($B96,직재산출!$A$4:$T$3731,7,FALSE)</f>
        <v>0</v>
      </c>
      <c r="H96" s="922">
        <f>VLOOKUP($B96,직재산출!$A$4:$T$3731,8,FALSE)</f>
        <v>0</v>
      </c>
      <c r="I96" s="922">
        <f>VLOOKUP($B96,직재산출!$A$4:$T$3731,9,FALSE)</f>
        <v>0</v>
      </c>
      <c r="J96" s="922">
        <f>VLOOKUP($B96,직재산출!$A$4:$T$3731,10,FALSE)</f>
        <v>0</v>
      </c>
      <c r="K96" s="922">
        <f>VLOOKUP($B96,직재산출!$A$4:$T$3731,11,FALSE)</f>
        <v>0</v>
      </c>
      <c r="L96" s="923">
        <f>VLOOKUP($B96,직재산출!$A$4:$T$3731,12,FALSE)</f>
        <v>35</v>
      </c>
      <c r="M96" s="927" t="s">
        <v>1473</v>
      </c>
      <c r="N96" s="928">
        <v>41</v>
      </c>
      <c r="O96" s="1004">
        <v>463</v>
      </c>
      <c r="P96" s="928"/>
      <c r="Q96" s="1004"/>
      <c r="R96" s="918"/>
      <c r="S96" s="918"/>
      <c r="T96" s="918"/>
      <c r="U96" s="1006">
        <f t="shared" si="1"/>
        <v>463</v>
      </c>
      <c r="V96" s="917"/>
    </row>
    <row r="97" spans="1:22" ht="21" customHeight="1">
      <c r="A97" s="896" t="s">
        <v>1308</v>
      </c>
      <c r="B97" s="897" t="s">
        <v>1308</v>
      </c>
      <c r="C97" s="910">
        <v>90</v>
      </c>
      <c r="D97" s="901" t="s">
        <v>797</v>
      </c>
      <c r="E97" s="921" t="str">
        <f>VLOOKUP($B97,직재산출!$A$4:$T$3731,5,FALSE)</f>
        <v>환봉</v>
      </c>
      <c r="F97" s="922">
        <f>VLOOKUP($B97,직재산출!$A$4:$T$3731,6,FALSE)</f>
        <v>40</v>
      </c>
      <c r="G97" s="922">
        <f>VLOOKUP($B97,직재산출!$A$4:$T$3731,7,FALSE)</f>
        <v>0</v>
      </c>
      <c r="H97" s="922">
        <f>VLOOKUP($B97,직재산출!$A$4:$T$3731,8,FALSE)</f>
        <v>0</v>
      </c>
      <c r="I97" s="922">
        <f>VLOOKUP($B97,직재산출!$A$4:$T$3731,9,FALSE)</f>
        <v>0</v>
      </c>
      <c r="J97" s="922">
        <f>VLOOKUP($B97,직재산출!$A$4:$T$3731,10,FALSE)</f>
        <v>0</v>
      </c>
      <c r="K97" s="922">
        <f>VLOOKUP($B97,직재산출!$A$4:$T$3731,11,FALSE)</f>
        <v>0</v>
      </c>
      <c r="L97" s="923">
        <f>VLOOKUP($B97,직재산출!$A$4:$T$3731,12,FALSE)</f>
        <v>155</v>
      </c>
      <c r="M97" s="927" t="s">
        <v>1467</v>
      </c>
      <c r="N97" s="928">
        <v>3</v>
      </c>
      <c r="O97" s="1004">
        <v>990</v>
      </c>
      <c r="P97" s="928">
        <v>5</v>
      </c>
      <c r="Q97" s="1004">
        <v>1010</v>
      </c>
      <c r="R97" s="918"/>
      <c r="S97" s="918"/>
      <c r="T97" s="918"/>
      <c r="U97" s="1006">
        <f t="shared" si="1"/>
        <v>990</v>
      </c>
      <c r="V97" s="917"/>
    </row>
    <row r="98" spans="1:22" ht="21" customHeight="1">
      <c r="A98" s="896" t="s">
        <v>1309</v>
      </c>
      <c r="B98" s="897" t="s">
        <v>1309</v>
      </c>
      <c r="C98" s="910">
        <v>91</v>
      </c>
      <c r="D98" s="901" t="s">
        <v>798</v>
      </c>
      <c r="E98" s="921" t="str">
        <f>VLOOKUP($B98,직재산출!$A$4:$T$3731,5,FALSE)</f>
        <v>육각볼트</v>
      </c>
      <c r="F98" s="922" t="str">
        <f>VLOOKUP($B98,직재산출!$A$4:$T$3731,6,FALSE)</f>
        <v>M24</v>
      </c>
      <c r="G98" s="922" t="str">
        <f>VLOOKUP($B98,직재산출!$A$4:$T$3731,7,FALSE)</f>
        <v>×</v>
      </c>
      <c r="H98" s="922">
        <f>VLOOKUP($B98,직재산출!$A$4:$T$3731,8,FALSE)</f>
        <v>0</v>
      </c>
      <c r="I98" s="922">
        <f>VLOOKUP($B98,직재산출!$A$4:$T$3731,9,FALSE)</f>
        <v>0</v>
      </c>
      <c r="J98" s="922">
        <f>VLOOKUP($B98,직재산출!$A$4:$T$3731,10,FALSE)</f>
        <v>0</v>
      </c>
      <c r="K98" s="922">
        <f>VLOOKUP($B98,직재산출!$A$4:$T$3731,11,FALSE)</f>
        <v>0</v>
      </c>
      <c r="L98" s="923">
        <f>VLOOKUP($B98,직재산출!$A$4:$T$3731,12,FALSE)</f>
        <v>75</v>
      </c>
      <c r="M98" s="927" t="s">
        <v>1473</v>
      </c>
      <c r="N98" s="928">
        <v>41</v>
      </c>
      <c r="O98" s="1004">
        <v>1210</v>
      </c>
      <c r="P98" s="928">
        <v>47</v>
      </c>
      <c r="Q98" s="1004">
        <v>1656</v>
      </c>
      <c r="R98" s="918"/>
      <c r="S98" s="918"/>
      <c r="T98" s="918"/>
      <c r="U98" s="1006">
        <f t="shared" si="1"/>
        <v>1210</v>
      </c>
      <c r="V98" s="917"/>
    </row>
    <row r="99" spans="1:22" ht="21" customHeight="1">
      <c r="A99" s="896" t="s">
        <v>1310</v>
      </c>
      <c r="B99" s="897" t="s">
        <v>1310</v>
      </c>
      <c r="C99" s="910">
        <v>92</v>
      </c>
      <c r="D99" s="901" t="s">
        <v>799</v>
      </c>
      <c r="E99" s="921" t="str">
        <f>VLOOKUP($B99,직재산출!$A$4:$T$3731,5,FALSE)</f>
        <v>너트</v>
      </c>
      <c r="F99" s="922" t="str">
        <f>VLOOKUP($B99,직재산출!$A$4:$T$3731,6,FALSE)</f>
        <v>M24</v>
      </c>
      <c r="G99" s="922">
        <f>VLOOKUP($B99,직재산출!$A$4:$T$3731,7,FALSE)</f>
        <v>0</v>
      </c>
      <c r="H99" s="922">
        <f>VLOOKUP($B99,직재산출!$A$4:$T$3731,8,FALSE)</f>
        <v>0</v>
      </c>
      <c r="I99" s="922">
        <f>VLOOKUP($B99,직재산출!$A$4:$T$3731,9,FALSE)</f>
        <v>0</v>
      </c>
      <c r="J99" s="922">
        <f>VLOOKUP($B99,직재산출!$A$4:$T$3731,10,FALSE)</f>
        <v>0</v>
      </c>
      <c r="K99" s="922">
        <f>VLOOKUP($B99,직재산출!$A$4:$T$3731,11,FALSE)</f>
        <v>0</v>
      </c>
      <c r="L99" s="923">
        <f>VLOOKUP($B99,직재산출!$A$4:$T$3731,12,FALSE)</f>
        <v>0</v>
      </c>
      <c r="M99" s="927" t="s">
        <v>1473</v>
      </c>
      <c r="N99" s="928">
        <v>39</v>
      </c>
      <c r="O99" s="1004">
        <v>283.8</v>
      </c>
      <c r="P99" s="928">
        <v>51</v>
      </c>
      <c r="Q99" s="1004">
        <v>315.7</v>
      </c>
      <c r="R99" s="918"/>
      <c r="S99" s="918"/>
      <c r="T99" s="918"/>
      <c r="U99" s="1006">
        <f t="shared" si="1"/>
        <v>283.8</v>
      </c>
      <c r="V99" s="917"/>
    </row>
    <row r="100" spans="1:22" ht="21" customHeight="1">
      <c r="A100" s="896" t="s">
        <v>1311</v>
      </c>
      <c r="B100" s="897" t="s">
        <v>1311</v>
      </c>
      <c r="C100" s="910">
        <v>93</v>
      </c>
      <c r="D100" s="901" t="s">
        <v>797</v>
      </c>
      <c r="E100" s="921" t="str">
        <f>VLOOKUP($B100,직재산출!$A$4:$T$3731,5,FALSE)</f>
        <v>환봉</v>
      </c>
      <c r="F100" s="922">
        <f>VLOOKUP($B100,직재산출!$A$4:$T$3731,6,FALSE)</f>
        <v>140</v>
      </c>
      <c r="G100" s="922" t="str">
        <f>VLOOKUP($B100,직재산출!$A$4:$T$3731,7,FALSE)</f>
        <v>×</v>
      </c>
      <c r="H100" s="922">
        <f>VLOOKUP($B100,직재산출!$A$4:$T$3731,8,FALSE)</f>
        <v>0</v>
      </c>
      <c r="I100" s="922">
        <f>VLOOKUP($B100,직재산출!$A$4:$T$3731,9,FALSE)</f>
        <v>0</v>
      </c>
      <c r="J100" s="922">
        <f>VLOOKUP($B100,직재산출!$A$4:$T$3731,10,FALSE)</f>
        <v>0</v>
      </c>
      <c r="K100" s="922">
        <f>VLOOKUP($B100,직재산출!$A$4:$T$3731,11,FALSE)</f>
        <v>0</v>
      </c>
      <c r="L100" s="923">
        <f>VLOOKUP($B100,직재산출!$A$4:$T$3731,12,FALSE)</f>
        <v>110</v>
      </c>
      <c r="M100" s="927" t="s">
        <v>1467</v>
      </c>
      <c r="N100" s="928">
        <v>3</v>
      </c>
      <c r="O100" s="1004">
        <v>990</v>
      </c>
      <c r="P100" s="928">
        <v>5</v>
      </c>
      <c r="Q100" s="1004">
        <v>1010</v>
      </c>
      <c r="R100" s="918"/>
      <c r="S100" s="918"/>
      <c r="T100" s="918"/>
      <c r="U100" s="1006">
        <f t="shared" si="1"/>
        <v>990</v>
      </c>
      <c r="V100" s="917"/>
    </row>
    <row r="101" spans="1:22" ht="21" customHeight="1">
      <c r="A101" s="896" t="s">
        <v>1312</v>
      </c>
      <c r="B101" s="897" t="s">
        <v>1312</v>
      </c>
      <c r="C101" s="910">
        <v>94</v>
      </c>
      <c r="D101" s="901" t="s">
        <v>810</v>
      </c>
      <c r="E101" s="921" t="str">
        <f>VLOOKUP($B101,직재산출!$A$4:$T$3731,5,FALSE)</f>
        <v>유두볼트</v>
      </c>
      <c r="F101" s="922" t="str">
        <f>VLOOKUP($B101,직재산출!$A$4:$T$3731,6,FALSE)</f>
        <v>M12</v>
      </c>
      <c r="G101" s="922" t="str">
        <f>VLOOKUP($B101,직재산출!$A$4:$T$3731,7,FALSE)</f>
        <v>×</v>
      </c>
      <c r="H101" s="922" t="str">
        <f>VLOOKUP($B101,직재산출!$A$4:$T$3731,8,FALSE)</f>
        <v>L20</v>
      </c>
      <c r="I101" s="922">
        <f>VLOOKUP($B101,직재산출!$A$4:$T$3731,9,FALSE)</f>
        <v>0</v>
      </c>
      <c r="J101" s="922">
        <f>VLOOKUP($B101,직재산출!$A$4:$T$3731,10,FALSE)</f>
        <v>0</v>
      </c>
      <c r="K101" s="922">
        <f>VLOOKUP($B101,직재산출!$A$4:$T$3731,11,FALSE)</f>
        <v>0</v>
      </c>
      <c r="L101" s="923">
        <f>VLOOKUP($B101,직재산출!$A$4:$T$3731,12,FALSE)</f>
        <v>0</v>
      </c>
      <c r="M101" s="927" t="s">
        <v>1473</v>
      </c>
      <c r="N101" s="928">
        <v>44</v>
      </c>
      <c r="O101" s="1004">
        <v>345</v>
      </c>
      <c r="P101" s="928"/>
      <c r="Q101" s="1004"/>
      <c r="R101" s="918"/>
      <c r="S101" s="918"/>
      <c r="T101" s="918"/>
      <c r="U101" s="1006">
        <f t="shared" si="1"/>
        <v>345</v>
      </c>
      <c r="V101" s="917"/>
    </row>
    <row r="102" spans="1:22" ht="21" customHeight="1">
      <c r="A102" s="896" t="s">
        <v>1313</v>
      </c>
      <c r="B102" s="897" t="s">
        <v>1313</v>
      </c>
      <c r="C102" s="910">
        <v>95</v>
      </c>
      <c r="D102" s="901" t="s">
        <v>797</v>
      </c>
      <c r="E102" s="921" t="str">
        <f>VLOOKUP($B102,직재산출!$A$4:$T$3731,5,FALSE)</f>
        <v>환봉</v>
      </c>
      <c r="F102" s="922">
        <f>VLOOKUP($B102,직재산출!$A$4:$T$3731,6,FALSE)</f>
        <v>200</v>
      </c>
      <c r="G102" s="922" t="str">
        <f>VLOOKUP($B102,직재산출!$A$4:$T$3731,7,FALSE)</f>
        <v>×</v>
      </c>
      <c r="H102" s="922">
        <f>VLOOKUP($B102,직재산출!$A$4:$T$3731,8,FALSE)</f>
        <v>0</v>
      </c>
      <c r="I102" s="922">
        <f>VLOOKUP($B102,직재산출!$A$4:$T$3731,9,FALSE)</f>
        <v>0</v>
      </c>
      <c r="J102" s="922">
        <f>VLOOKUP($B102,직재산출!$A$4:$T$3731,10,FALSE)</f>
        <v>0</v>
      </c>
      <c r="K102" s="922">
        <f>VLOOKUP($B102,직재산출!$A$4:$T$3731,11,FALSE)</f>
        <v>0</v>
      </c>
      <c r="L102" s="923">
        <f>VLOOKUP($B102,직재산출!$A$4:$T$3731,12,FALSE)</f>
        <v>28</v>
      </c>
      <c r="M102" s="927" t="s">
        <v>1468</v>
      </c>
      <c r="N102" s="928">
        <v>30</v>
      </c>
      <c r="O102" s="1004">
        <v>5350</v>
      </c>
      <c r="P102" s="928">
        <v>35</v>
      </c>
      <c r="Q102" s="1004">
        <v>5900</v>
      </c>
      <c r="R102" s="918"/>
      <c r="S102" s="918"/>
      <c r="T102" s="918"/>
      <c r="U102" s="1006">
        <f t="shared" si="1"/>
        <v>5350</v>
      </c>
      <c r="V102" s="917"/>
    </row>
    <row r="103" spans="1:22" ht="21" customHeight="1">
      <c r="A103" s="896" t="s">
        <v>1314</v>
      </c>
      <c r="B103" s="897" t="s">
        <v>1314</v>
      </c>
      <c r="C103" s="910">
        <v>96</v>
      </c>
      <c r="D103" s="901" t="s">
        <v>798</v>
      </c>
      <c r="E103" s="921" t="str">
        <f>VLOOKUP($B103,직재산출!$A$4:$T$3731,5,FALSE)</f>
        <v>육각볼트</v>
      </c>
      <c r="F103" s="922" t="str">
        <f>VLOOKUP($B103,직재산출!$A$4:$T$3731,6,FALSE)</f>
        <v>M12</v>
      </c>
      <c r="G103" s="922" t="str">
        <f>VLOOKUP($B103,직재산출!$A$4:$T$3731,7,FALSE)</f>
        <v>×</v>
      </c>
      <c r="H103" s="922" t="str">
        <f>VLOOKUP($B103,직재산출!$A$4:$T$3731,8,FALSE)</f>
        <v>L40</v>
      </c>
      <c r="I103" s="922">
        <f>VLOOKUP($B103,직재산출!$A$4:$T$3731,9,FALSE)</f>
        <v>0</v>
      </c>
      <c r="J103" s="922">
        <f>VLOOKUP($B103,직재산출!$A$4:$T$3731,10,FALSE)</f>
        <v>0</v>
      </c>
      <c r="K103" s="922">
        <f>VLOOKUP($B103,직재산출!$A$4:$T$3731,11,FALSE)</f>
        <v>0</v>
      </c>
      <c r="L103" s="923">
        <f>VLOOKUP($B103,직재산출!$A$4:$T$3731,12,FALSE)</f>
        <v>0</v>
      </c>
      <c r="M103" s="927" t="s">
        <v>1473</v>
      </c>
      <c r="N103" s="928">
        <v>41</v>
      </c>
      <c r="O103" s="1004">
        <v>151.80000000000001</v>
      </c>
      <c r="P103" s="928">
        <v>47</v>
      </c>
      <c r="Q103" s="1004">
        <v>248</v>
      </c>
      <c r="R103" s="918"/>
      <c r="S103" s="918"/>
      <c r="T103" s="918"/>
      <c r="U103" s="1006">
        <f t="shared" si="1"/>
        <v>151.80000000000001</v>
      </c>
      <c r="V103" s="917"/>
    </row>
    <row r="104" spans="1:22" ht="21" customHeight="1">
      <c r="A104" s="896" t="s">
        <v>1315</v>
      </c>
      <c r="B104" s="897" t="s">
        <v>1315</v>
      </c>
      <c r="C104" s="910">
        <v>97</v>
      </c>
      <c r="D104" s="901" t="s">
        <v>798</v>
      </c>
      <c r="E104" s="921" t="str">
        <f>VLOOKUP($B104,직재산출!$A$4:$T$3731,5,FALSE)</f>
        <v>육각볼트</v>
      </c>
      <c r="F104" s="922" t="str">
        <f>VLOOKUP($B104,직재산출!$A$4:$T$3731,6,FALSE)</f>
        <v>M12</v>
      </c>
      <c r="G104" s="922" t="str">
        <f>VLOOKUP($B104,직재산출!$A$4:$T$3731,7,FALSE)</f>
        <v>×</v>
      </c>
      <c r="H104" s="922" t="str">
        <f>VLOOKUP($B104,직재산출!$A$4:$T$3731,8,FALSE)</f>
        <v>L25</v>
      </c>
      <c r="I104" s="922">
        <f>VLOOKUP($B104,직재산출!$A$4:$T$3731,9,FALSE)</f>
        <v>0</v>
      </c>
      <c r="J104" s="922">
        <f>VLOOKUP($B104,직재산출!$A$4:$T$3731,10,FALSE)</f>
        <v>0</v>
      </c>
      <c r="K104" s="922">
        <f>VLOOKUP($B104,직재산출!$A$4:$T$3731,11,FALSE)</f>
        <v>0</v>
      </c>
      <c r="L104" s="923">
        <f>VLOOKUP($B104,직재산출!$A$4:$T$3731,12,FALSE)</f>
        <v>0</v>
      </c>
      <c r="M104" s="927" t="s">
        <v>1473</v>
      </c>
      <c r="N104" s="928">
        <v>41</v>
      </c>
      <c r="O104" s="1004">
        <v>124.3</v>
      </c>
      <c r="P104" s="928">
        <v>47</v>
      </c>
      <c r="Q104" s="1004">
        <v>186</v>
      </c>
      <c r="R104" s="918"/>
      <c r="S104" s="918"/>
      <c r="T104" s="918"/>
      <c r="U104" s="1006">
        <f t="shared" si="1"/>
        <v>124.3</v>
      </c>
      <c r="V104" s="917"/>
    </row>
    <row r="105" spans="1:22" ht="21" customHeight="1">
      <c r="A105" s="896" t="s">
        <v>1316</v>
      </c>
      <c r="B105" s="897" t="s">
        <v>1316</v>
      </c>
      <c r="C105" s="910">
        <v>98</v>
      </c>
      <c r="D105" s="901" t="s">
        <v>812</v>
      </c>
      <c r="E105" s="921" t="str">
        <f>VLOOKUP($B105,직재산출!$A$4:$T$3731,5,FALSE)</f>
        <v>파이프</v>
      </c>
      <c r="F105" s="922">
        <f>VLOOKUP($B105,직재산출!$A$4:$T$3731,6,FALSE)</f>
        <v>60</v>
      </c>
      <c r="G105" s="922" t="str">
        <f>VLOOKUP($B105,직재산출!$A$4:$T$3731,7,FALSE)</f>
        <v>×</v>
      </c>
      <c r="H105" s="922">
        <f>VLOOKUP($B105,직재산출!$A$4:$T$3731,8,FALSE)</f>
        <v>0</v>
      </c>
      <c r="I105" s="922">
        <f>VLOOKUP($B105,직재산출!$A$4:$T$3731,9,FALSE)</f>
        <v>0</v>
      </c>
      <c r="J105" s="922">
        <f>VLOOKUP($B105,직재산출!$A$4:$T$3731,10,FALSE)</f>
        <v>0</v>
      </c>
      <c r="K105" s="922">
        <f>VLOOKUP($B105,직재산출!$A$4:$T$3731,11,FALSE)</f>
        <v>0</v>
      </c>
      <c r="L105" s="923">
        <f>VLOOKUP($B105,직재산출!$A$4:$T$3731,12,FALSE)</f>
        <v>330</v>
      </c>
      <c r="M105" s="927" t="s">
        <v>1469</v>
      </c>
      <c r="N105" s="928">
        <v>663</v>
      </c>
      <c r="O105" s="1004">
        <v>25524</v>
      </c>
      <c r="P105" s="928">
        <v>707</v>
      </c>
      <c r="Q105" s="1004">
        <v>25960</v>
      </c>
      <c r="R105" s="918"/>
      <c r="S105" s="918"/>
      <c r="T105" s="918"/>
      <c r="U105" s="1006">
        <f t="shared" si="1"/>
        <v>25524</v>
      </c>
      <c r="V105" s="917"/>
    </row>
    <row r="106" spans="1:22" ht="21" customHeight="1">
      <c r="A106" s="896" t="s">
        <v>1317</v>
      </c>
      <c r="B106" s="897" t="s">
        <v>1317</v>
      </c>
      <c r="C106" s="910">
        <v>99</v>
      </c>
      <c r="D106" s="901" t="s">
        <v>807</v>
      </c>
      <c r="E106" s="921" t="str">
        <f>VLOOKUP($B106,직재산출!$A$4:$T$3731,5,FALSE)</f>
        <v>무두볼트</v>
      </c>
      <c r="F106" s="922" t="str">
        <f>VLOOKUP($B106,직재산출!$A$4:$T$3731,6,FALSE)</f>
        <v>M10</v>
      </c>
      <c r="G106" s="922" t="str">
        <f>VLOOKUP($B106,직재산출!$A$4:$T$3731,7,FALSE)</f>
        <v>×</v>
      </c>
      <c r="H106" s="922" t="str">
        <f>VLOOKUP($B106,직재산출!$A$4:$T$3731,8,FALSE)</f>
        <v>L10</v>
      </c>
      <c r="I106" s="922">
        <f>VLOOKUP($B106,직재산출!$A$4:$T$3731,9,FALSE)</f>
        <v>0</v>
      </c>
      <c r="J106" s="922">
        <f>VLOOKUP($B106,직재산출!$A$4:$T$3731,10,FALSE)</f>
        <v>0</v>
      </c>
      <c r="K106" s="922">
        <f>VLOOKUP($B106,직재산출!$A$4:$T$3731,11,FALSE)</f>
        <v>0</v>
      </c>
      <c r="L106" s="923">
        <f>VLOOKUP($B106,직재산출!$A$4:$T$3731,12,FALSE)</f>
        <v>0</v>
      </c>
      <c r="M106" s="927" t="s">
        <v>1473</v>
      </c>
      <c r="N106" s="928">
        <v>45</v>
      </c>
      <c r="O106" s="1004">
        <v>22.8</v>
      </c>
      <c r="P106" s="928"/>
      <c r="Q106" s="1004"/>
      <c r="R106" s="918"/>
      <c r="S106" s="918"/>
      <c r="T106" s="918"/>
      <c r="U106" s="1006">
        <f t="shared" si="1"/>
        <v>22.8</v>
      </c>
      <c r="V106" s="917"/>
    </row>
    <row r="107" spans="1:22" ht="21" customHeight="1">
      <c r="A107" s="896" t="s">
        <v>1318</v>
      </c>
      <c r="B107" s="897" t="s">
        <v>1318</v>
      </c>
      <c r="C107" s="910">
        <v>100</v>
      </c>
      <c r="D107" s="901" t="s">
        <v>797</v>
      </c>
      <c r="E107" s="921" t="str">
        <f>VLOOKUP($B107,직재산출!$A$4:$T$3731,5,FALSE)</f>
        <v>환봉</v>
      </c>
      <c r="F107" s="922">
        <f>VLOOKUP($B107,직재산출!$A$4:$T$3731,6,FALSE)</f>
        <v>60</v>
      </c>
      <c r="G107" s="922" t="str">
        <f>VLOOKUP($B107,직재산출!$A$4:$T$3731,7,FALSE)</f>
        <v>×</v>
      </c>
      <c r="H107" s="922">
        <f>VLOOKUP($B107,직재산출!$A$4:$T$3731,8,FALSE)</f>
        <v>0</v>
      </c>
      <c r="I107" s="922">
        <f>VLOOKUP($B107,직재산출!$A$4:$T$3731,9,FALSE)</f>
        <v>0</v>
      </c>
      <c r="J107" s="922">
        <f>VLOOKUP($B107,직재산출!$A$4:$T$3731,10,FALSE)</f>
        <v>0</v>
      </c>
      <c r="K107" s="922">
        <f>VLOOKUP($B107,직재산출!$A$4:$T$3731,11,FALSE)</f>
        <v>0</v>
      </c>
      <c r="L107" s="923">
        <f>VLOOKUP($B107,직재산출!$A$4:$T$3731,12,FALSE)</f>
        <v>100</v>
      </c>
      <c r="M107" s="927" t="s">
        <v>1467</v>
      </c>
      <c r="N107" s="928">
        <v>3</v>
      </c>
      <c r="O107" s="1004">
        <v>990</v>
      </c>
      <c r="P107" s="928">
        <v>5</v>
      </c>
      <c r="Q107" s="1004">
        <v>1010</v>
      </c>
      <c r="R107" s="918"/>
      <c r="S107" s="918"/>
      <c r="T107" s="918"/>
      <c r="U107" s="1006">
        <f t="shared" si="1"/>
        <v>990</v>
      </c>
      <c r="V107" s="917"/>
    </row>
    <row r="108" spans="1:22" ht="21" customHeight="1">
      <c r="A108" s="896" t="s">
        <v>1319</v>
      </c>
      <c r="B108" s="897" t="s">
        <v>1319</v>
      </c>
      <c r="C108" s="910">
        <v>101</v>
      </c>
      <c r="D108" s="901" t="s">
        <v>798</v>
      </c>
      <c r="E108" s="921" t="str">
        <f>VLOOKUP($B108,직재산출!$A$4:$T$3731,5,FALSE)</f>
        <v>육각볼트</v>
      </c>
      <c r="F108" s="922" t="str">
        <f>VLOOKUP($B108,직재산출!$A$4:$T$3731,6,FALSE)</f>
        <v>M12</v>
      </c>
      <c r="G108" s="922" t="str">
        <f>VLOOKUP($B108,직재산출!$A$4:$T$3731,7,FALSE)</f>
        <v>×</v>
      </c>
      <c r="H108" s="922" t="str">
        <f>VLOOKUP($B108,직재산출!$A$4:$T$3731,8,FALSE)</f>
        <v>L100</v>
      </c>
      <c r="I108" s="922">
        <f>VLOOKUP($B108,직재산출!$A$4:$T$3731,9,FALSE)</f>
        <v>0</v>
      </c>
      <c r="J108" s="922">
        <f>VLOOKUP($B108,직재산출!$A$4:$T$3731,10,FALSE)</f>
        <v>0</v>
      </c>
      <c r="K108" s="922">
        <f>VLOOKUP($B108,직재산출!$A$4:$T$3731,11,FALSE)</f>
        <v>0</v>
      </c>
      <c r="L108" s="923">
        <f>VLOOKUP($B108,직재산출!$A$4:$T$3731,12,FALSE)</f>
        <v>0</v>
      </c>
      <c r="M108" s="927" t="s">
        <v>1473</v>
      </c>
      <c r="N108" s="928">
        <v>41</v>
      </c>
      <c r="O108" s="1004">
        <v>290.39999999999998</v>
      </c>
      <c r="P108" s="928">
        <v>47</v>
      </c>
      <c r="Q108" s="1004">
        <v>432</v>
      </c>
      <c r="R108" s="918"/>
      <c r="S108" s="918"/>
      <c r="T108" s="918"/>
      <c r="U108" s="1006">
        <f t="shared" si="1"/>
        <v>290.39999999999998</v>
      </c>
      <c r="V108" s="917"/>
    </row>
    <row r="109" spans="1:22" ht="21" customHeight="1">
      <c r="A109" s="896" t="s">
        <v>1320</v>
      </c>
      <c r="B109" s="897" t="s">
        <v>1320</v>
      </c>
      <c r="C109" s="910">
        <v>102</v>
      </c>
      <c r="D109" s="901" t="s">
        <v>817</v>
      </c>
      <c r="E109" s="921" t="str">
        <f>VLOOKUP($B109,직재산출!$A$4:$T$3731,5,FALSE)</f>
        <v>잔넬</v>
      </c>
      <c r="F109" s="922">
        <f>VLOOKUP($B109,직재산출!$A$4:$T$3731,6,FALSE)</f>
        <v>9</v>
      </c>
      <c r="G109" s="922" t="str">
        <f>VLOOKUP($B109,직재산출!$A$4:$T$3731,7,FALSE)</f>
        <v>×</v>
      </c>
      <c r="H109" s="922">
        <f>VLOOKUP($B109,직재산출!$A$4:$T$3731,8,FALSE)</f>
        <v>150</v>
      </c>
      <c r="I109" s="922" t="str">
        <f>VLOOKUP($B109,직재산출!$A$4:$T$3731,9,FALSE)</f>
        <v>×</v>
      </c>
      <c r="J109" s="922">
        <f>VLOOKUP($B109,직재산출!$A$4:$T$3731,10,FALSE)</f>
        <v>75</v>
      </c>
      <c r="K109" s="922">
        <f>VLOOKUP($B109,직재산출!$A$4:$T$3731,11,FALSE)</f>
        <v>0</v>
      </c>
      <c r="L109" s="923">
        <f>VLOOKUP($B109,직재산출!$A$4:$T$3731,12,FALSE)</f>
        <v>4050</v>
      </c>
      <c r="M109" s="927" t="s">
        <v>1467</v>
      </c>
      <c r="N109" s="928">
        <v>6</v>
      </c>
      <c r="O109" s="1004">
        <v>1090</v>
      </c>
      <c r="P109" s="928">
        <v>6</v>
      </c>
      <c r="Q109" s="1004">
        <v>1040</v>
      </c>
      <c r="R109" s="918"/>
      <c r="S109" s="918"/>
      <c r="T109" s="918"/>
      <c r="U109" s="1006">
        <f t="shared" si="1"/>
        <v>1040</v>
      </c>
      <c r="V109" s="917"/>
    </row>
    <row r="110" spans="1:22" ht="21" customHeight="1">
      <c r="A110" s="896" t="s">
        <v>1321</v>
      </c>
      <c r="B110" s="897" t="s">
        <v>1321</v>
      </c>
      <c r="C110" s="910">
        <v>103</v>
      </c>
      <c r="D110" s="901" t="s">
        <v>824</v>
      </c>
      <c r="E110" s="921" t="str">
        <f>VLOOKUP($B110,직재산출!$A$4:$T$3731,5,FALSE)</f>
        <v>H빔</v>
      </c>
      <c r="F110" s="922">
        <f>VLOOKUP($B110,직재산출!$A$4:$T$3731,6,FALSE)</f>
        <v>244</v>
      </c>
      <c r="G110" s="922" t="str">
        <f>VLOOKUP($B110,직재산출!$A$4:$T$3731,7,FALSE)</f>
        <v>×</v>
      </c>
      <c r="H110" s="922">
        <f>VLOOKUP($B110,직재산출!$A$4:$T$3731,8,FALSE)</f>
        <v>175</v>
      </c>
      <c r="I110" s="922" t="str">
        <f>VLOOKUP($B110,직재산출!$A$4:$T$3731,9,FALSE)</f>
        <v>×</v>
      </c>
      <c r="J110" s="922">
        <f>VLOOKUP($B110,직재산출!$A$4:$T$3731,10,FALSE)</f>
        <v>0</v>
      </c>
      <c r="K110" s="922">
        <f>VLOOKUP($B110,직재산출!$A$4:$T$3731,11,FALSE)</f>
        <v>0</v>
      </c>
      <c r="L110" s="923">
        <f>VLOOKUP($B110,직재산출!$A$4:$T$3731,12,FALSE)</f>
        <v>4408</v>
      </c>
      <c r="M110" s="927" t="s">
        <v>1470</v>
      </c>
      <c r="N110" s="928">
        <v>12</v>
      </c>
      <c r="O110" s="1004">
        <v>1220</v>
      </c>
      <c r="P110" s="928">
        <v>9</v>
      </c>
      <c r="Q110" s="1004">
        <v>1210</v>
      </c>
      <c r="R110" s="918"/>
      <c r="S110" s="918"/>
      <c r="T110" s="918"/>
      <c r="U110" s="1006">
        <f t="shared" si="1"/>
        <v>1210</v>
      </c>
      <c r="V110" s="917"/>
    </row>
    <row r="111" spans="1:22" ht="21" customHeight="1">
      <c r="A111" s="896" t="s">
        <v>1322</v>
      </c>
      <c r="B111" s="897" t="s">
        <v>1322</v>
      </c>
      <c r="C111" s="910">
        <v>104</v>
      </c>
      <c r="D111" s="901" t="s">
        <v>1474</v>
      </c>
      <c r="E111" s="921" t="str">
        <f>VLOOKUP($B111,직재산출!$A$4:$T$3731,5,FALSE)</f>
        <v>산소절단</v>
      </c>
      <c r="F111" s="922">
        <f>VLOOKUP($B111,직재산출!$A$4:$T$3731,6,FALSE)</f>
        <v>40</v>
      </c>
      <c r="G111" s="922" t="str">
        <f>VLOOKUP($B111,직재산출!$A$4:$T$3731,7,FALSE)</f>
        <v>×</v>
      </c>
      <c r="H111" s="922">
        <f>VLOOKUP($B111,직재산출!$A$4:$T$3731,8,FALSE)</f>
        <v>150</v>
      </c>
      <c r="I111" s="922" t="str">
        <f>VLOOKUP($B111,직재산출!$A$4:$T$3731,9,FALSE)</f>
        <v>×</v>
      </c>
      <c r="J111" s="922">
        <f>VLOOKUP($B111,직재산출!$A$4:$T$3731,10,FALSE)</f>
        <v>0</v>
      </c>
      <c r="K111" s="922">
        <f>VLOOKUP($B111,직재산출!$A$4:$T$3731,11,FALSE)</f>
        <v>0</v>
      </c>
      <c r="L111" s="923">
        <f>VLOOKUP($B111,직재산출!$A$4:$T$3731,12,FALSE)</f>
        <v>230</v>
      </c>
      <c r="M111" s="927" t="s">
        <v>1467</v>
      </c>
      <c r="N111" s="928">
        <v>14</v>
      </c>
      <c r="O111" s="1004">
        <v>1069</v>
      </c>
      <c r="P111" s="928"/>
      <c r="Q111" s="1004"/>
      <c r="R111" s="918"/>
      <c r="S111" s="918"/>
      <c r="T111" s="918"/>
      <c r="U111" s="1006">
        <f t="shared" si="1"/>
        <v>1069</v>
      </c>
      <c r="V111" s="917"/>
    </row>
    <row r="112" spans="1:22" ht="21" customHeight="1">
      <c r="A112" s="896" t="s">
        <v>1323</v>
      </c>
      <c r="B112" s="897" t="s">
        <v>1323</v>
      </c>
      <c r="C112" s="910">
        <v>105</v>
      </c>
      <c r="D112" s="901" t="s">
        <v>814</v>
      </c>
      <c r="E112" s="921" t="str">
        <f>VLOOKUP($B112,직재산출!$A$4:$T$3731,5,FALSE)</f>
        <v>평철</v>
      </c>
      <c r="F112" s="922">
        <f>VLOOKUP($B112,직재산출!$A$4:$T$3731,6,FALSE)</f>
        <v>4</v>
      </c>
      <c r="G112" s="922" t="str">
        <f>VLOOKUP($B112,직재산출!$A$4:$T$3731,7,FALSE)</f>
        <v>×</v>
      </c>
      <c r="H112" s="922">
        <f>VLOOKUP($B112,직재산출!$A$4:$T$3731,8,FALSE)</f>
        <v>25</v>
      </c>
      <c r="I112" s="922" t="str">
        <f>VLOOKUP($B112,직재산출!$A$4:$T$3731,9,FALSE)</f>
        <v>×</v>
      </c>
      <c r="J112" s="922">
        <f>VLOOKUP($B112,직재산출!$A$4:$T$3731,10,FALSE)</f>
        <v>0</v>
      </c>
      <c r="K112" s="922">
        <f>VLOOKUP($B112,직재산출!$A$4:$T$3731,11,FALSE)</f>
        <v>0</v>
      </c>
      <c r="L112" s="923">
        <f>VLOOKUP($B112,직재산출!$A$4:$T$3731,12,FALSE)</f>
        <v>250</v>
      </c>
      <c r="M112" s="927" t="s">
        <v>1467</v>
      </c>
      <c r="N112" s="928">
        <v>4</v>
      </c>
      <c r="O112" s="1004">
        <v>1020</v>
      </c>
      <c r="P112" s="928">
        <v>5</v>
      </c>
      <c r="Q112" s="1004">
        <v>1030</v>
      </c>
      <c r="R112" s="918"/>
      <c r="S112" s="918"/>
      <c r="T112" s="918"/>
      <c r="U112" s="1006">
        <f t="shared" si="1"/>
        <v>1020</v>
      </c>
      <c r="V112" s="917"/>
    </row>
    <row r="113" spans="1:22" ht="21" customHeight="1">
      <c r="A113" s="896" t="s">
        <v>1324</v>
      </c>
      <c r="B113" s="897" t="s">
        <v>1324</v>
      </c>
      <c r="C113" s="910">
        <v>106</v>
      </c>
      <c r="D113" s="901" t="s">
        <v>796</v>
      </c>
      <c r="E113" s="921" t="str">
        <f>VLOOKUP($B113,직재산출!$A$4:$T$3731,5,FALSE)</f>
        <v>레이저</v>
      </c>
      <c r="F113" s="922">
        <f>VLOOKUP($B113,직재산출!$A$4:$T$3731,6,FALSE)</f>
        <v>16</v>
      </c>
      <c r="G113" s="922" t="str">
        <f>VLOOKUP($B113,직재산출!$A$4:$T$3731,7,FALSE)</f>
        <v>×</v>
      </c>
      <c r="H113" s="922">
        <f>VLOOKUP($B113,직재산출!$A$4:$T$3731,8,FALSE)</f>
        <v>120</v>
      </c>
      <c r="I113" s="922" t="str">
        <f>VLOOKUP($B113,직재산출!$A$4:$T$3731,9,FALSE)</f>
        <v>×</v>
      </c>
      <c r="J113" s="922">
        <f>VLOOKUP($B113,직재산출!$A$4:$T$3731,10,FALSE)</f>
        <v>0</v>
      </c>
      <c r="K113" s="922">
        <f>VLOOKUP($B113,직재산출!$A$4:$T$3731,11,FALSE)</f>
        <v>0</v>
      </c>
      <c r="L113" s="923">
        <f>VLOOKUP($B113,직재산출!$A$4:$T$3731,12,FALSE)</f>
        <v>120</v>
      </c>
      <c r="M113" s="927" t="s">
        <v>1467</v>
      </c>
      <c r="N113" s="928">
        <v>14</v>
      </c>
      <c r="O113" s="1004">
        <v>1044</v>
      </c>
      <c r="P113" s="928"/>
      <c r="Q113" s="1004"/>
      <c r="R113" s="918"/>
      <c r="S113" s="918"/>
      <c r="T113" s="918"/>
      <c r="U113" s="1006">
        <f t="shared" si="1"/>
        <v>1044</v>
      </c>
      <c r="V113" s="917"/>
    </row>
    <row r="114" spans="1:22" ht="21" customHeight="1">
      <c r="A114" s="896" t="s">
        <v>1325</v>
      </c>
      <c r="B114" s="897" t="s">
        <v>1325</v>
      </c>
      <c r="C114" s="910">
        <v>107</v>
      </c>
      <c r="D114" s="901" t="s">
        <v>797</v>
      </c>
      <c r="E114" s="921" t="str">
        <f>VLOOKUP($B114,직재산출!$A$4:$T$3731,5,FALSE)</f>
        <v>가공</v>
      </c>
      <c r="F114" s="922">
        <f>VLOOKUP($B114,직재산출!$A$4:$T$3731,6,FALSE)</f>
        <v>156</v>
      </c>
      <c r="G114" s="922" t="str">
        <f>VLOOKUP($B114,직재산출!$A$4:$T$3731,7,FALSE)</f>
        <v>×</v>
      </c>
      <c r="H114" s="922">
        <f>VLOOKUP($B114,직재산출!$A$4:$T$3731,8,FALSE)</f>
        <v>0</v>
      </c>
      <c r="I114" s="922">
        <f>VLOOKUP($B114,직재산출!$A$4:$T$3731,9,FALSE)</f>
        <v>0</v>
      </c>
      <c r="J114" s="922">
        <f>VLOOKUP($B114,직재산출!$A$4:$T$3731,10,FALSE)</f>
        <v>0</v>
      </c>
      <c r="K114" s="922">
        <f>VLOOKUP($B114,직재산출!$A$4:$T$3731,11,FALSE)</f>
        <v>0</v>
      </c>
      <c r="L114" s="923">
        <f>VLOOKUP($B114,직재산출!$A$4:$T$3731,12,FALSE)</f>
        <v>36</v>
      </c>
      <c r="M114" s="927" t="s">
        <v>1467</v>
      </c>
      <c r="N114" s="928">
        <v>3</v>
      </c>
      <c r="O114" s="1004">
        <v>990</v>
      </c>
      <c r="P114" s="928">
        <v>5</v>
      </c>
      <c r="Q114" s="1004">
        <v>1010</v>
      </c>
      <c r="R114" s="918"/>
      <c r="S114" s="918"/>
      <c r="T114" s="918"/>
      <c r="U114" s="1006">
        <f t="shared" si="1"/>
        <v>990</v>
      </c>
      <c r="V114" s="917"/>
    </row>
    <row r="115" spans="1:22" ht="21" customHeight="1">
      <c r="A115" s="896" t="s">
        <v>1326</v>
      </c>
      <c r="B115" s="897" t="s">
        <v>1326</v>
      </c>
      <c r="C115" s="910">
        <v>108</v>
      </c>
      <c r="D115" s="901" t="s">
        <v>801</v>
      </c>
      <c r="E115" s="921" t="str">
        <f>VLOOKUP($B115,직재산출!$A$4:$T$3731,5,FALSE)</f>
        <v>와셔 P</v>
      </c>
      <c r="F115" s="922" t="str">
        <f>VLOOKUP($B115,직재산출!$A$4:$T$3731,6,FALSE)</f>
        <v>M12</v>
      </c>
      <c r="G115" s="922">
        <f>VLOOKUP($B115,직재산출!$A$4:$T$3731,7,FALSE)</f>
        <v>0</v>
      </c>
      <c r="H115" s="922">
        <f>VLOOKUP($B115,직재산출!$A$4:$T$3731,8,FALSE)</f>
        <v>0</v>
      </c>
      <c r="I115" s="922">
        <f>VLOOKUP($B115,직재산출!$A$4:$T$3731,9,FALSE)</f>
        <v>0</v>
      </c>
      <c r="J115" s="922">
        <f>VLOOKUP($B115,직재산출!$A$4:$T$3731,10,FALSE)</f>
        <v>0</v>
      </c>
      <c r="K115" s="922">
        <f>VLOOKUP($B115,직재산출!$A$4:$T$3731,11,FALSE)</f>
        <v>0</v>
      </c>
      <c r="L115" s="923">
        <f>VLOOKUP($B115,직재산출!$A$4:$T$3731,12,FALSE)</f>
        <v>0</v>
      </c>
      <c r="M115" s="927" t="s">
        <v>1473</v>
      </c>
      <c r="N115" s="928">
        <v>43</v>
      </c>
      <c r="O115" s="1004">
        <v>22.9</v>
      </c>
      <c r="P115" s="928">
        <v>48</v>
      </c>
      <c r="Q115" s="1004">
        <v>25.17</v>
      </c>
      <c r="R115" s="918"/>
      <c r="S115" s="918"/>
      <c r="T115" s="918"/>
      <c r="U115" s="1006">
        <f t="shared" si="1"/>
        <v>22.9</v>
      </c>
      <c r="V115" s="917"/>
    </row>
    <row r="116" spans="1:22" ht="21" customHeight="1">
      <c r="A116" s="896" t="s">
        <v>1327</v>
      </c>
      <c r="B116" s="897" t="s">
        <v>1327</v>
      </c>
      <c r="C116" s="910">
        <v>109</v>
      </c>
      <c r="D116" s="901" t="s">
        <v>798</v>
      </c>
      <c r="E116" s="921" t="str">
        <f>VLOOKUP($B116,직재산출!$A$4:$T$3731,5,FALSE)</f>
        <v>육각볼트</v>
      </c>
      <c r="F116" s="922" t="str">
        <f>VLOOKUP($B116,직재산출!$A$4:$T$3731,6,FALSE)</f>
        <v>M12</v>
      </c>
      <c r="G116" s="922" t="str">
        <f>VLOOKUP($B116,직재산출!$A$4:$T$3731,7,FALSE)</f>
        <v>×</v>
      </c>
      <c r="H116" s="922" t="str">
        <f>VLOOKUP($B116,직재산출!$A$4:$T$3731,8,FALSE)</f>
        <v>L75</v>
      </c>
      <c r="I116" s="922">
        <f>VLOOKUP($B116,직재산출!$A$4:$T$3731,9,FALSE)</f>
        <v>0</v>
      </c>
      <c r="J116" s="922">
        <f>VLOOKUP($B116,직재산출!$A$4:$T$3731,10,FALSE)</f>
        <v>0</v>
      </c>
      <c r="K116" s="922">
        <f>VLOOKUP($B116,직재산출!$A$4:$T$3731,11,FALSE)</f>
        <v>0</v>
      </c>
      <c r="L116" s="923">
        <f>VLOOKUP($B116,직재산출!$A$4:$T$3731,12,FALSE)</f>
        <v>0</v>
      </c>
      <c r="M116" s="927" t="s">
        <v>1473</v>
      </c>
      <c r="N116" s="928">
        <v>41</v>
      </c>
      <c r="O116" s="1004">
        <v>233.2</v>
      </c>
      <c r="P116" s="928">
        <v>47</v>
      </c>
      <c r="Q116" s="1004">
        <v>347</v>
      </c>
      <c r="R116" s="918"/>
      <c r="S116" s="918"/>
      <c r="T116" s="918"/>
      <c r="U116" s="1006">
        <f t="shared" si="1"/>
        <v>233.2</v>
      </c>
      <c r="V116" s="917"/>
    </row>
    <row r="117" spans="1:22" ht="21" customHeight="1">
      <c r="A117" s="896" t="s">
        <v>1328</v>
      </c>
      <c r="B117" s="897" t="s">
        <v>1328</v>
      </c>
      <c r="C117" s="910">
        <v>110</v>
      </c>
      <c r="D117" s="901" t="s">
        <v>799</v>
      </c>
      <c r="E117" s="921" t="str">
        <f>VLOOKUP($B117,직재산출!$A$4:$T$3731,5,FALSE)</f>
        <v>너트</v>
      </c>
      <c r="F117" s="922" t="str">
        <f>VLOOKUP($B117,직재산출!$A$4:$T$3731,6,FALSE)</f>
        <v>M12</v>
      </c>
      <c r="G117" s="922">
        <f>VLOOKUP($B117,직재산출!$A$4:$T$3731,7,FALSE)</f>
        <v>0</v>
      </c>
      <c r="H117" s="922">
        <f>VLOOKUP($B117,직재산출!$A$4:$T$3731,8,FALSE)</f>
        <v>0</v>
      </c>
      <c r="I117" s="922">
        <f>VLOOKUP($B117,직재산출!$A$4:$T$3731,9,FALSE)</f>
        <v>0</v>
      </c>
      <c r="J117" s="922">
        <f>VLOOKUP($B117,직재산출!$A$4:$T$3731,10,FALSE)</f>
        <v>0</v>
      </c>
      <c r="K117" s="922">
        <f>VLOOKUP($B117,직재산출!$A$4:$T$3731,11,FALSE)</f>
        <v>0</v>
      </c>
      <c r="L117" s="923">
        <f>VLOOKUP($B117,직재산출!$A$4:$T$3731,12,FALSE)</f>
        <v>0</v>
      </c>
      <c r="M117" s="927" t="s">
        <v>1473</v>
      </c>
      <c r="N117" s="928">
        <v>39</v>
      </c>
      <c r="O117" s="1004">
        <v>41.2</v>
      </c>
      <c r="P117" s="928">
        <v>51</v>
      </c>
      <c r="Q117" s="1004">
        <v>47.7</v>
      </c>
      <c r="R117" s="918"/>
      <c r="S117" s="918"/>
      <c r="T117" s="918"/>
      <c r="U117" s="1006">
        <f t="shared" si="1"/>
        <v>41.2</v>
      </c>
      <c r="V117" s="917"/>
    </row>
    <row r="118" spans="1:22" ht="21" customHeight="1">
      <c r="A118" s="896" t="s">
        <v>1329</v>
      </c>
      <c r="B118" s="897" t="s">
        <v>1329</v>
      </c>
      <c r="C118" s="910">
        <v>111</v>
      </c>
      <c r="D118" s="901" t="s">
        <v>770</v>
      </c>
      <c r="E118" s="921" t="str">
        <f>VLOOKUP($B118,직재산출!$A$4:$T$3731,5,FALSE)</f>
        <v>앵글</v>
      </c>
      <c r="F118" s="922">
        <f>VLOOKUP($B118,직재산출!$A$4:$T$3731,6,FALSE)</f>
        <v>30</v>
      </c>
      <c r="G118" s="922" t="str">
        <f>VLOOKUP($B118,직재산출!$A$4:$T$3731,7,FALSE)</f>
        <v>x</v>
      </c>
      <c r="H118" s="922">
        <f>VLOOKUP($B118,직재산출!$A$4:$T$3731,8,FALSE)</f>
        <v>30</v>
      </c>
      <c r="I118" s="922" t="str">
        <f>VLOOKUP($B118,직재산출!$A$4:$T$3731,9,FALSE)</f>
        <v>x</v>
      </c>
      <c r="J118" s="922" t="str">
        <f>VLOOKUP($B118,직재산출!$A$4:$T$3731,10,FALSE)</f>
        <v>3T</v>
      </c>
      <c r="K118" s="922" t="str">
        <f>VLOOKUP($B118,직재산출!$A$4:$T$3731,11,FALSE)</f>
        <v>x</v>
      </c>
      <c r="L118" s="923">
        <f>VLOOKUP($B118,직재산출!$A$4:$T$3731,12,FALSE)</f>
        <v>100</v>
      </c>
      <c r="M118" s="927" t="s">
        <v>1467</v>
      </c>
      <c r="N118" s="928">
        <v>5</v>
      </c>
      <c r="O118" s="1004">
        <v>1135</v>
      </c>
      <c r="P118" s="928">
        <v>7</v>
      </c>
      <c r="Q118" s="1004">
        <v>1040</v>
      </c>
      <c r="R118" s="918"/>
      <c r="S118" s="918"/>
      <c r="T118" s="918"/>
      <c r="U118" s="1006">
        <f t="shared" si="1"/>
        <v>1040</v>
      </c>
      <c r="V118" s="917"/>
    </row>
    <row r="119" spans="1:22" ht="21" customHeight="1">
      <c r="A119" s="896" t="s">
        <v>1330</v>
      </c>
      <c r="B119" s="897" t="s">
        <v>1330</v>
      </c>
      <c r="C119" s="910">
        <v>112</v>
      </c>
      <c r="D119" s="901" t="s">
        <v>798</v>
      </c>
      <c r="E119" s="921" t="str">
        <f>VLOOKUP($B119,직재산출!$A$4:$T$3731,5,FALSE)</f>
        <v>육각볼트</v>
      </c>
      <c r="F119" s="922" t="str">
        <f>VLOOKUP($B119,직재산출!$A$4:$T$3731,6,FALSE)</f>
        <v>M14</v>
      </c>
      <c r="G119" s="922" t="str">
        <f>VLOOKUP($B119,직재산출!$A$4:$T$3731,7,FALSE)</f>
        <v>×</v>
      </c>
      <c r="H119" s="922" t="str">
        <f>VLOOKUP($B119,직재산출!$A$4:$T$3731,8,FALSE)</f>
        <v>L25</v>
      </c>
      <c r="I119" s="922">
        <f>VLOOKUP($B119,직재산출!$A$4:$T$3731,9,FALSE)</f>
        <v>0</v>
      </c>
      <c r="J119" s="922">
        <f>VLOOKUP($B119,직재산출!$A$4:$T$3731,10,FALSE)</f>
        <v>0</v>
      </c>
      <c r="K119" s="922">
        <f>VLOOKUP($B119,직재산출!$A$4:$T$3731,11,FALSE)</f>
        <v>0</v>
      </c>
      <c r="L119" s="923">
        <f>VLOOKUP($B119,직재산출!$A$4:$T$3731,12,FALSE)</f>
        <v>0</v>
      </c>
      <c r="M119" s="927" t="s">
        <v>1473</v>
      </c>
      <c r="N119" s="928">
        <v>41</v>
      </c>
      <c r="O119" s="1004">
        <v>225.5</v>
      </c>
      <c r="P119" s="928">
        <v>47</v>
      </c>
      <c r="Q119" s="1004">
        <v>333</v>
      </c>
      <c r="R119" s="918"/>
      <c r="S119" s="918"/>
      <c r="T119" s="918"/>
      <c r="U119" s="1006">
        <f t="shared" si="1"/>
        <v>225.5</v>
      </c>
      <c r="V119" s="917"/>
    </row>
    <row r="120" spans="1:22" ht="21" customHeight="1">
      <c r="A120" s="896" t="s">
        <v>1331</v>
      </c>
      <c r="B120" s="897" t="s">
        <v>1331</v>
      </c>
      <c r="C120" s="910">
        <v>113</v>
      </c>
      <c r="D120" s="901" t="s">
        <v>807</v>
      </c>
      <c r="E120" s="921" t="str">
        <f>VLOOKUP($B120,직재산출!$A$4:$T$3731,5,FALSE)</f>
        <v>무두볼트</v>
      </c>
      <c r="F120" s="922" t="str">
        <f>VLOOKUP($B120,직재산출!$A$4:$T$3731,6,FALSE)</f>
        <v>M12</v>
      </c>
      <c r="G120" s="922" t="str">
        <f>VLOOKUP($B120,직재산출!$A$4:$T$3731,7,FALSE)</f>
        <v>×</v>
      </c>
      <c r="H120" s="922" t="str">
        <f>VLOOKUP($B120,직재산출!$A$4:$T$3731,8,FALSE)</f>
        <v>L12</v>
      </c>
      <c r="I120" s="922">
        <f>VLOOKUP($B120,직재산출!$A$4:$T$3731,9,FALSE)</f>
        <v>0</v>
      </c>
      <c r="J120" s="922">
        <f>VLOOKUP($B120,직재산출!$A$4:$T$3731,10,FALSE)</f>
        <v>0</v>
      </c>
      <c r="K120" s="922">
        <f>VLOOKUP($B120,직재산출!$A$4:$T$3731,11,FALSE)</f>
        <v>0</v>
      </c>
      <c r="L120" s="923">
        <f>VLOOKUP($B120,직재산출!$A$4:$T$3731,12,FALSE)</f>
        <v>0</v>
      </c>
      <c r="M120" s="927" t="s">
        <v>1473</v>
      </c>
      <c r="N120" s="928">
        <v>45</v>
      </c>
      <c r="O120" s="1004">
        <v>37.5</v>
      </c>
      <c r="P120" s="928"/>
      <c r="Q120" s="1004"/>
      <c r="R120" s="918"/>
      <c r="S120" s="918"/>
      <c r="T120" s="918"/>
      <c r="U120" s="1006">
        <f t="shared" si="1"/>
        <v>37.5</v>
      </c>
      <c r="V120" s="917"/>
    </row>
    <row r="121" spans="1:22" ht="21" customHeight="1">
      <c r="A121" s="896" t="s">
        <v>1332</v>
      </c>
      <c r="B121" s="897" t="s">
        <v>1332</v>
      </c>
      <c r="C121" s="910">
        <v>114</v>
      </c>
      <c r="D121" s="901" t="s">
        <v>802</v>
      </c>
      <c r="E121" s="921" t="str">
        <f>VLOOKUP($B121,직재산출!$A$4:$T$3731,5,FALSE)</f>
        <v>베어링</v>
      </c>
      <c r="F121" s="922">
        <f>VLOOKUP($B121,직재산출!$A$4:$T$3731,6,FALSE)</f>
        <v>6010</v>
      </c>
      <c r="G121" s="922">
        <f>VLOOKUP($B121,직재산출!$A$4:$T$3731,7,FALSE)</f>
        <v>0</v>
      </c>
      <c r="H121" s="922">
        <f>VLOOKUP($B121,직재산출!$A$4:$T$3731,8,FALSE)</f>
        <v>0</v>
      </c>
      <c r="I121" s="922">
        <f>VLOOKUP($B121,직재산출!$A$4:$T$3731,9,FALSE)</f>
        <v>0</v>
      </c>
      <c r="J121" s="922">
        <f>VLOOKUP($B121,직재산출!$A$4:$T$3731,10,FALSE)</f>
        <v>0</v>
      </c>
      <c r="K121" s="922">
        <f>VLOOKUP($B121,직재산출!$A$4:$T$3731,11,FALSE)</f>
        <v>0</v>
      </c>
      <c r="L121" s="923">
        <f>VLOOKUP($B121,직재산출!$A$4:$T$3731,12,FALSE)</f>
        <v>0</v>
      </c>
      <c r="M121" s="927" t="s">
        <v>1473</v>
      </c>
      <c r="N121" s="928">
        <v>1069</v>
      </c>
      <c r="O121" s="1004">
        <v>9056</v>
      </c>
      <c r="P121" s="928">
        <v>1418</v>
      </c>
      <c r="Q121" s="1004">
        <v>8730</v>
      </c>
      <c r="R121" s="918"/>
      <c r="S121" s="918"/>
      <c r="T121" s="918"/>
      <c r="U121" s="1006">
        <f t="shared" si="1"/>
        <v>8730</v>
      </c>
      <c r="V121" s="917"/>
    </row>
    <row r="122" spans="1:22" ht="21" customHeight="1">
      <c r="A122" s="896" t="s">
        <v>1333</v>
      </c>
      <c r="B122" s="897" t="s">
        <v>1333</v>
      </c>
      <c r="C122" s="910">
        <v>115</v>
      </c>
      <c r="D122" s="901" t="s">
        <v>798</v>
      </c>
      <c r="E122" s="921" t="str">
        <f>VLOOKUP($B122,직재산출!$A$4:$T$3731,5,FALSE)</f>
        <v>육각볼트</v>
      </c>
      <c r="F122" s="922" t="str">
        <f>VLOOKUP($B122,직재산출!$A$4:$T$3731,6,FALSE)</f>
        <v>M8</v>
      </c>
      <c r="G122" s="922" t="str">
        <f>VLOOKUP($B122,직재산출!$A$4:$T$3731,7,FALSE)</f>
        <v>×</v>
      </c>
      <c r="H122" s="922">
        <f>VLOOKUP($B122,직재산출!$A$4:$T$3731,8,FALSE)</f>
        <v>20</v>
      </c>
      <c r="I122" s="922">
        <f>VLOOKUP($B122,직재산출!$A$4:$T$3731,9,FALSE)</f>
        <v>0</v>
      </c>
      <c r="J122" s="922">
        <f>VLOOKUP($B122,직재산출!$A$4:$T$3731,10,FALSE)</f>
        <v>0</v>
      </c>
      <c r="K122" s="922">
        <f>VLOOKUP($B122,직재산출!$A$4:$T$3731,11,FALSE)</f>
        <v>0</v>
      </c>
      <c r="L122" s="923">
        <f>VLOOKUP($B122,직재산출!$A$4:$T$3731,12,FALSE)</f>
        <v>0</v>
      </c>
      <c r="M122" s="927" t="s">
        <v>1473</v>
      </c>
      <c r="N122" s="928">
        <v>41</v>
      </c>
      <c r="O122" s="1004">
        <v>51</v>
      </c>
      <c r="P122" s="928">
        <v>47</v>
      </c>
      <c r="Q122" s="1004">
        <v>75</v>
      </c>
      <c r="R122" s="918"/>
      <c r="S122" s="918"/>
      <c r="T122" s="918"/>
      <c r="U122" s="1006">
        <f t="shared" si="1"/>
        <v>51</v>
      </c>
      <c r="V122" s="917"/>
    </row>
    <row r="123" spans="1:22" ht="21" customHeight="1">
      <c r="A123" s="896" t="s">
        <v>1334</v>
      </c>
      <c r="B123" s="897" t="s">
        <v>1334</v>
      </c>
      <c r="C123" s="910">
        <v>116</v>
      </c>
      <c r="D123" s="901" t="s">
        <v>799</v>
      </c>
      <c r="E123" s="921" t="str">
        <f>VLOOKUP($B123,직재산출!$A$4:$T$3731,5,FALSE)</f>
        <v>너트</v>
      </c>
      <c r="F123" s="922" t="str">
        <f>VLOOKUP($B123,직재산출!$A$4:$T$3731,6,FALSE)</f>
        <v>M12</v>
      </c>
      <c r="G123" s="922">
        <f>VLOOKUP($B123,직재산출!$A$4:$T$3731,7,FALSE)</f>
        <v>0</v>
      </c>
      <c r="H123" s="922">
        <f>VLOOKUP($B123,직재산출!$A$4:$T$3731,8,FALSE)</f>
        <v>0</v>
      </c>
      <c r="I123" s="922">
        <f>VLOOKUP($B123,직재산출!$A$4:$T$3731,9,FALSE)</f>
        <v>0</v>
      </c>
      <c r="J123" s="922">
        <f>VLOOKUP($B123,직재산출!$A$4:$T$3731,10,FALSE)</f>
        <v>0</v>
      </c>
      <c r="K123" s="922">
        <f>VLOOKUP($B123,직재산출!$A$4:$T$3731,11,FALSE)</f>
        <v>0</v>
      </c>
      <c r="L123" s="923">
        <f>VLOOKUP($B123,직재산출!$A$4:$T$3731,12,FALSE)</f>
        <v>0</v>
      </c>
      <c r="M123" s="927" t="s">
        <v>1473</v>
      </c>
      <c r="N123" s="928">
        <v>39</v>
      </c>
      <c r="O123" s="1004">
        <v>41.2</v>
      </c>
      <c r="P123" s="928">
        <v>51</v>
      </c>
      <c r="Q123" s="1004">
        <v>47.7</v>
      </c>
      <c r="R123" s="918"/>
      <c r="S123" s="918"/>
      <c r="T123" s="918"/>
      <c r="U123" s="1006">
        <f t="shared" si="1"/>
        <v>41.2</v>
      </c>
      <c r="V123" s="917"/>
    </row>
    <row r="124" spans="1:22" ht="21" customHeight="1">
      <c r="A124" s="896" t="s">
        <v>1335</v>
      </c>
      <c r="B124" s="897" t="s">
        <v>1335</v>
      </c>
      <c r="C124" s="910">
        <v>117</v>
      </c>
      <c r="D124" s="901" t="s">
        <v>801</v>
      </c>
      <c r="E124" s="921" t="str">
        <f>VLOOKUP($B124,직재산출!$A$4:$T$3731,5,FALSE)</f>
        <v>와셔 P</v>
      </c>
      <c r="F124" s="922" t="str">
        <f>VLOOKUP($B124,직재산출!$A$4:$T$3731,6,FALSE)</f>
        <v>M8</v>
      </c>
      <c r="G124" s="922">
        <f>VLOOKUP($B124,직재산출!$A$4:$T$3731,7,FALSE)</f>
        <v>0</v>
      </c>
      <c r="H124" s="922">
        <f>VLOOKUP($B124,직재산출!$A$4:$T$3731,8,FALSE)</f>
        <v>0</v>
      </c>
      <c r="I124" s="922">
        <f>VLOOKUP($B124,직재산출!$A$4:$T$3731,9,FALSE)</f>
        <v>0</v>
      </c>
      <c r="J124" s="922">
        <f>VLOOKUP($B124,직재산출!$A$4:$T$3731,10,FALSE)</f>
        <v>0</v>
      </c>
      <c r="K124" s="922">
        <f>VLOOKUP($B124,직재산출!$A$4:$T$3731,11,FALSE)</f>
        <v>0</v>
      </c>
      <c r="L124" s="923">
        <f>VLOOKUP($B124,직재산출!$A$4:$T$3731,12,FALSE)</f>
        <v>0</v>
      </c>
      <c r="M124" s="927" t="s">
        <v>1473</v>
      </c>
      <c r="N124" s="928">
        <v>43</v>
      </c>
      <c r="O124" s="1004">
        <v>7.4</v>
      </c>
      <c r="P124" s="928">
        <v>48</v>
      </c>
      <c r="Q124" s="1004">
        <v>9.7799999999999994</v>
      </c>
      <c r="R124" s="918"/>
      <c r="S124" s="918"/>
      <c r="T124" s="918"/>
      <c r="U124" s="1006">
        <f t="shared" si="1"/>
        <v>7.4</v>
      </c>
      <c r="V124" s="917"/>
    </row>
    <row r="125" spans="1:22" ht="21" customHeight="1">
      <c r="A125" s="896" t="s">
        <v>1336</v>
      </c>
      <c r="B125" s="897" t="s">
        <v>1336</v>
      </c>
      <c r="C125" s="910">
        <v>118</v>
      </c>
      <c r="D125" s="901" t="s">
        <v>816</v>
      </c>
      <c r="E125" s="921" t="str">
        <f>VLOOKUP($B125,직재산출!$A$4:$T$3731,5,FALSE)</f>
        <v>전산볼트</v>
      </c>
      <c r="F125" s="922" t="str">
        <f>VLOOKUP($B125,직재산출!$A$4:$T$3731,6,FALSE)</f>
        <v>전산 M12</v>
      </c>
      <c r="G125" s="922" t="str">
        <f>VLOOKUP($B125,직재산출!$A$4:$T$3731,7,FALSE)</f>
        <v>×</v>
      </c>
      <c r="H125" s="922">
        <f>VLOOKUP($B125,직재산출!$A$4:$T$3731,8,FALSE)</f>
        <v>0</v>
      </c>
      <c r="I125" s="922">
        <f>VLOOKUP($B125,직재산출!$A$4:$T$3731,9,FALSE)</f>
        <v>0</v>
      </c>
      <c r="J125" s="922">
        <f>VLOOKUP($B125,직재산출!$A$4:$T$3731,10,FALSE)</f>
        <v>0</v>
      </c>
      <c r="K125" s="922">
        <f>VLOOKUP($B125,직재산출!$A$4:$T$3731,11,FALSE)</f>
        <v>0</v>
      </c>
      <c r="L125" s="923">
        <f>VLOOKUP($B125,직재산출!$A$4:$T$3731,12,FALSE)</f>
        <v>570</v>
      </c>
      <c r="M125" s="927" t="s">
        <v>1473</v>
      </c>
      <c r="N125" s="928">
        <v>43</v>
      </c>
      <c r="O125" s="1004">
        <v>1785</v>
      </c>
      <c r="P125" s="928">
        <v>46</v>
      </c>
      <c r="Q125" s="1004">
        <v>1857</v>
      </c>
      <c r="R125" s="918"/>
      <c r="S125" s="918"/>
      <c r="T125" s="918"/>
      <c r="U125" s="1006">
        <f t="shared" si="1"/>
        <v>1785</v>
      </c>
      <c r="V125" s="917"/>
    </row>
    <row r="126" spans="1:22" ht="21" customHeight="1">
      <c r="A126" s="896" t="s">
        <v>1337</v>
      </c>
      <c r="B126" s="897" t="s">
        <v>1337</v>
      </c>
      <c r="C126" s="910">
        <v>119</v>
      </c>
      <c r="D126" s="901" t="s">
        <v>797</v>
      </c>
      <c r="E126" s="921" t="str">
        <f>VLOOKUP($B126,직재산출!$A$4:$T$3731,5,FALSE)</f>
        <v>환봉</v>
      </c>
      <c r="F126" s="922">
        <f>VLOOKUP($B126,직재산출!$A$4:$T$3731,6,FALSE)</f>
        <v>75</v>
      </c>
      <c r="G126" s="922" t="str">
        <f>VLOOKUP($B126,직재산출!$A$4:$T$3731,7,FALSE)</f>
        <v>×</v>
      </c>
      <c r="H126" s="922">
        <f>VLOOKUP($B126,직재산출!$A$4:$T$3731,8,FALSE)</f>
        <v>0</v>
      </c>
      <c r="I126" s="922">
        <f>VLOOKUP($B126,직재산출!$A$4:$T$3731,9,FALSE)</f>
        <v>0</v>
      </c>
      <c r="J126" s="922">
        <f>VLOOKUP($B126,직재산출!$A$4:$T$3731,10,FALSE)</f>
        <v>0</v>
      </c>
      <c r="K126" s="922">
        <f>VLOOKUP($B126,직재산출!$A$4:$T$3731,11,FALSE)</f>
        <v>0</v>
      </c>
      <c r="L126" s="923">
        <f>VLOOKUP($B126,직재산출!$A$4:$T$3731,12,FALSE)</f>
        <v>20</v>
      </c>
      <c r="M126" s="927" t="s">
        <v>1467</v>
      </c>
      <c r="N126" s="928">
        <v>3</v>
      </c>
      <c r="O126" s="1004">
        <v>990</v>
      </c>
      <c r="P126" s="928">
        <v>5</v>
      </c>
      <c r="Q126" s="1004">
        <v>1010</v>
      </c>
      <c r="R126" s="918"/>
      <c r="S126" s="918"/>
      <c r="T126" s="918"/>
      <c r="U126" s="1006">
        <f t="shared" si="1"/>
        <v>990</v>
      </c>
      <c r="V126" s="917"/>
    </row>
    <row r="127" spans="1:22" ht="21" customHeight="1">
      <c r="A127" s="896" t="s">
        <v>1338</v>
      </c>
      <c r="B127" s="897" t="s">
        <v>1338</v>
      </c>
      <c r="C127" s="910">
        <v>120</v>
      </c>
      <c r="D127" s="901" t="s">
        <v>816</v>
      </c>
      <c r="E127" s="921" t="str">
        <f>VLOOKUP($B127,직재산출!$A$4:$T$3731,5,FALSE)</f>
        <v>전산볼트</v>
      </c>
      <c r="F127" s="922" t="str">
        <f>VLOOKUP($B127,직재산출!$A$4:$T$3731,6,FALSE)</f>
        <v>전산 M8</v>
      </c>
      <c r="G127" s="922" t="str">
        <f>VLOOKUP($B127,직재산출!$A$4:$T$3731,7,FALSE)</f>
        <v>×</v>
      </c>
      <c r="H127" s="922">
        <f>VLOOKUP($B127,직재산출!$A$4:$T$3731,8,FALSE)</f>
        <v>0</v>
      </c>
      <c r="I127" s="922">
        <f>VLOOKUP($B127,직재산출!$A$4:$T$3731,9,FALSE)</f>
        <v>0</v>
      </c>
      <c r="J127" s="922">
        <f>VLOOKUP($B127,직재산출!$A$4:$T$3731,10,FALSE)</f>
        <v>0</v>
      </c>
      <c r="K127" s="922">
        <f>VLOOKUP($B127,직재산출!$A$4:$T$3731,11,FALSE)</f>
        <v>0</v>
      </c>
      <c r="L127" s="923">
        <f>VLOOKUP($B127,직재산출!$A$4:$T$3731,12,FALSE)</f>
        <v>205</v>
      </c>
      <c r="M127" s="927" t="s">
        <v>1473</v>
      </c>
      <c r="N127" s="928">
        <v>43</v>
      </c>
      <c r="O127" s="1004">
        <v>801</v>
      </c>
      <c r="P127" s="928">
        <v>46</v>
      </c>
      <c r="Q127" s="1004">
        <v>1000</v>
      </c>
      <c r="R127" s="918"/>
      <c r="S127" s="918"/>
      <c r="T127" s="918"/>
      <c r="U127" s="1006">
        <f t="shared" si="1"/>
        <v>801</v>
      </c>
      <c r="V127" s="917"/>
    </row>
    <row r="128" spans="1:22" ht="21" customHeight="1">
      <c r="A128" s="896" t="s">
        <v>1339</v>
      </c>
      <c r="B128" s="897" t="s">
        <v>1339</v>
      </c>
      <c r="C128" s="910">
        <v>121</v>
      </c>
      <c r="D128" s="901" t="s">
        <v>800</v>
      </c>
      <c r="E128" s="921" t="str">
        <f>VLOOKUP($B128,직재산출!$A$4:$T$3731,5,FALSE)</f>
        <v>와셔 S</v>
      </c>
      <c r="F128" s="922" t="str">
        <f>VLOOKUP($B128,직재산출!$A$4:$T$3731,6,FALSE)</f>
        <v>M8</v>
      </c>
      <c r="G128" s="922">
        <f>VLOOKUP($B128,직재산출!$A$4:$T$3731,7,FALSE)</f>
        <v>0</v>
      </c>
      <c r="H128" s="922">
        <f>VLOOKUP($B128,직재산출!$A$4:$T$3731,8,FALSE)</f>
        <v>0</v>
      </c>
      <c r="I128" s="922">
        <f>VLOOKUP($B128,직재산출!$A$4:$T$3731,9,FALSE)</f>
        <v>0</v>
      </c>
      <c r="J128" s="922">
        <f>VLOOKUP($B128,직재산출!$A$4:$T$3731,10,FALSE)</f>
        <v>0</v>
      </c>
      <c r="K128" s="922">
        <f>VLOOKUP($B128,직재산출!$A$4:$T$3731,11,FALSE)</f>
        <v>0</v>
      </c>
      <c r="L128" s="923">
        <f>VLOOKUP($B128,직재산출!$A$4:$T$3731,12,FALSE)</f>
        <v>0</v>
      </c>
      <c r="M128" s="927" t="s">
        <v>1473</v>
      </c>
      <c r="N128" s="928">
        <v>43</v>
      </c>
      <c r="O128" s="1004">
        <v>5.8</v>
      </c>
      <c r="P128" s="928">
        <v>48</v>
      </c>
      <c r="Q128" s="1004">
        <v>7.58</v>
      </c>
      <c r="R128" s="918"/>
      <c r="S128" s="918"/>
      <c r="T128" s="918"/>
      <c r="U128" s="1006">
        <f t="shared" si="1"/>
        <v>5.8</v>
      </c>
      <c r="V128" s="917"/>
    </row>
    <row r="129" spans="1:22" ht="21" customHeight="1">
      <c r="A129" s="896" t="s">
        <v>1341</v>
      </c>
      <c r="B129" s="897" t="s">
        <v>1341</v>
      </c>
      <c r="C129" s="910">
        <v>122</v>
      </c>
      <c r="D129" s="901" t="s">
        <v>799</v>
      </c>
      <c r="E129" s="921" t="str">
        <f>VLOOKUP($B129,직재산출!$A$4:$T$3731,5,FALSE)</f>
        <v>너트</v>
      </c>
      <c r="F129" s="922" t="str">
        <f>VLOOKUP($B129,직재산출!$A$4:$T$3731,6,FALSE)</f>
        <v>M6</v>
      </c>
      <c r="G129" s="922">
        <f>VLOOKUP($B129,직재산출!$A$4:$T$3731,7,FALSE)</f>
        <v>0</v>
      </c>
      <c r="H129" s="922">
        <f>VLOOKUP($B129,직재산출!$A$4:$T$3731,8,FALSE)</f>
        <v>0</v>
      </c>
      <c r="I129" s="922">
        <f>VLOOKUP($B129,직재산출!$A$4:$T$3731,9,FALSE)</f>
        <v>0</v>
      </c>
      <c r="J129" s="922">
        <f>VLOOKUP($B129,직재산출!$A$4:$T$3731,10,FALSE)</f>
        <v>0</v>
      </c>
      <c r="K129" s="922">
        <f>VLOOKUP($B129,직재산출!$A$4:$T$3731,11,FALSE)</f>
        <v>0</v>
      </c>
      <c r="L129" s="923">
        <f>VLOOKUP($B129,직재산출!$A$4:$T$3731,12,FALSE)</f>
        <v>0</v>
      </c>
      <c r="M129" s="927" t="s">
        <v>1473</v>
      </c>
      <c r="N129" s="928">
        <v>39</v>
      </c>
      <c r="O129" s="1004">
        <v>6.4</v>
      </c>
      <c r="P129" s="928">
        <v>51</v>
      </c>
      <c r="Q129" s="1004">
        <v>8.3000000000000007</v>
      </c>
      <c r="R129" s="918"/>
      <c r="S129" s="918"/>
      <c r="T129" s="918"/>
      <c r="U129" s="1006">
        <f t="shared" si="1"/>
        <v>6.4</v>
      </c>
      <c r="V129" s="917"/>
    </row>
    <row r="130" spans="1:22" ht="21" customHeight="1">
      <c r="A130" s="896" t="s">
        <v>1342</v>
      </c>
      <c r="B130" s="897" t="s">
        <v>1342</v>
      </c>
      <c r="C130" s="910">
        <v>123</v>
      </c>
      <c r="D130" s="901" t="s">
        <v>800</v>
      </c>
      <c r="E130" s="921" t="str">
        <f>VLOOKUP($B130,직재산출!$A$4:$T$3731,5,FALSE)</f>
        <v>와셔 S</v>
      </c>
      <c r="F130" s="922" t="str">
        <f>VLOOKUP($B130,직재산출!$A$4:$T$3731,6,FALSE)</f>
        <v>M6</v>
      </c>
      <c r="G130" s="922">
        <f>VLOOKUP($B130,직재산출!$A$4:$T$3731,7,FALSE)</f>
        <v>0</v>
      </c>
      <c r="H130" s="922">
        <f>VLOOKUP($B130,직재산출!$A$4:$T$3731,8,FALSE)</f>
        <v>0</v>
      </c>
      <c r="I130" s="922">
        <f>VLOOKUP($B130,직재산출!$A$4:$T$3731,9,FALSE)</f>
        <v>0</v>
      </c>
      <c r="J130" s="922">
        <f>VLOOKUP($B130,직재산출!$A$4:$T$3731,10,FALSE)</f>
        <v>0</v>
      </c>
      <c r="K130" s="922">
        <f>VLOOKUP($B130,직재산출!$A$4:$T$3731,11,FALSE)</f>
        <v>0</v>
      </c>
      <c r="L130" s="923">
        <f>VLOOKUP($B130,직재산출!$A$4:$T$3731,12,FALSE)</f>
        <v>0</v>
      </c>
      <c r="M130" s="927" t="s">
        <v>1473</v>
      </c>
      <c r="N130" s="928">
        <v>43</v>
      </c>
      <c r="O130" s="1004">
        <v>3.3</v>
      </c>
      <c r="P130" s="928">
        <v>48</v>
      </c>
      <c r="Q130" s="1004">
        <v>4.9400000000000004</v>
      </c>
      <c r="R130" s="918"/>
      <c r="S130" s="918"/>
      <c r="T130" s="918"/>
      <c r="U130" s="1006">
        <f t="shared" si="1"/>
        <v>3.3</v>
      </c>
      <c r="V130" s="917"/>
    </row>
    <row r="131" spans="1:22" ht="21" customHeight="1">
      <c r="A131" s="896" t="s">
        <v>1343</v>
      </c>
      <c r="B131" s="897" t="s">
        <v>1343</v>
      </c>
      <c r="C131" s="910">
        <v>124</v>
      </c>
      <c r="D131" s="901" t="s">
        <v>801</v>
      </c>
      <c r="E131" s="921" t="str">
        <f>VLOOKUP($B131,직재산출!$A$4:$T$3731,5,FALSE)</f>
        <v>와셔 P</v>
      </c>
      <c r="F131" s="922" t="str">
        <f>VLOOKUP($B131,직재산출!$A$4:$T$3731,6,FALSE)</f>
        <v>M6</v>
      </c>
      <c r="G131" s="922">
        <f>VLOOKUP($B131,직재산출!$A$4:$T$3731,7,FALSE)</f>
        <v>0</v>
      </c>
      <c r="H131" s="922">
        <f>VLOOKUP($B131,직재산출!$A$4:$T$3731,8,FALSE)</f>
        <v>0</v>
      </c>
      <c r="I131" s="922">
        <f>VLOOKUP($B131,직재산출!$A$4:$T$3731,9,FALSE)</f>
        <v>0</v>
      </c>
      <c r="J131" s="922">
        <f>VLOOKUP($B131,직재산출!$A$4:$T$3731,10,FALSE)</f>
        <v>0</v>
      </c>
      <c r="K131" s="922">
        <f>VLOOKUP($B131,직재산출!$A$4:$T$3731,11,FALSE)</f>
        <v>0</v>
      </c>
      <c r="L131" s="923">
        <f>VLOOKUP($B131,직재산출!$A$4:$T$3731,12,FALSE)</f>
        <v>0</v>
      </c>
      <c r="M131" s="927" t="s">
        <v>1473</v>
      </c>
      <c r="N131" s="928">
        <v>43</v>
      </c>
      <c r="O131" s="1004">
        <v>4.8</v>
      </c>
      <c r="P131" s="928">
        <v>48</v>
      </c>
      <c r="Q131" s="1004">
        <v>8.3800000000000008</v>
      </c>
      <c r="R131" s="918"/>
      <c r="S131" s="918"/>
      <c r="T131" s="918"/>
      <c r="U131" s="1006">
        <f t="shared" si="1"/>
        <v>4.8</v>
      </c>
      <c r="V131" s="917"/>
    </row>
    <row r="132" spans="1:22" ht="21" customHeight="1">
      <c r="A132" s="896" t="s">
        <v>1344</v>
      </c>
      <c r="B132" s="897" t="s">
        <v>1344</v>
      </c>
      <c r="C132" s="910">
        <v>125</v>
      </c>
      <c r="D132" s="901" t="s">
        <v>798</v>
      </c>
      <c r="E132" s="921" t="str">
        <f>VLOOKUP($B132,직재산출!$A$4:$T$3731,5,FALSE)</f>
        <v>볼트</v>
      </c>
      <c r="F132" s="922" t="str">
        <f>VLOOKUP($B132,직재산출!$A$4:$T$3731,6,FALSE)</f>
        <v>M10</v>
      </c>
      <c r="G132" s="922" t="str">
        <f>VLOOKUP($B132,직재산출!$A$4:$T$3731,7,FALSE)</f>
        <v>×</v>
      </c>
      <c r="H132" s="922" t="str">
        <f>VLOOKUP($B132,직재산출!$A$4:$T$3731,8,FALSE)</f>
        <v>L30</v>
      </c>
      <c r="I132" s="922">
        <f>VLOOKUP($B132,직재산출!$A$4:$T$3731,9,FALSE)</f>
        <v>0</v>
      </c>
      <c r="J132" s="922">
        <f>VLOOKUP($B132,직재산출!$A$4:$T$3731,10,FALSE)</f>
        <v>0</v>
      </c>
      <c r="K132" s="922">
        <f>VLOOKUP($B132,직재산출!$A$4:$T$3731,11,FALSE)</f>
        <v>0</v>
      </c>
      <c r="L132" s="923">
        <f>VLOOKUP($B132,직재산출!$A$4:$T$3731,12,FALSE)</f>
        <v>0</v>
      </c>
      <c r="M132" s="927" t="s">
        <v>1473</v>
      </c>
      <c r="N132" s="928">
        <v>41</v>
      </c>
      <c r="O132" s="1004">
        <v>88.9</v>
      </c>
      <c r="P132" s="928">
        <v>47</v>
      </c>
      <c r="Q132" s="1004">
        <v>147</v>
      </c>
      <c r="R132" s="918"/>
      <c r="S132" s="918"/>
      <c r="T132" s="918"/>
      <c r="U132" s="1006">
        <f t="shared" ref="U132:U185" si="2">MIN(O132,Q132,R132,S132,T132)</f>
        <v>88.9</v>
      </c>
      <c r="V132" s="917"/>
    </row>
    <row r="133" spans="1:22" ht="21" customHeight="1">
      <c r="A133" s="896" t="s">
        <v>1346</v>
      </c>
      <c r="B133" s="897" t="s">
        <v>1346</v>
      </c>
      <c r="C133" s="910">
        <v>126</v>
      </c>
      <c r="D133" s="901" t="s">
        <v>797</v>
      </c>
      <c r="E133" s="921" t="str">
        <f>VLOOKUP($B133,직재산출!$A$4:$T$3731,5,FALSE)</f>
        <v>환봉</v>
      </c>
      <c r="F133" s="922">
        <f>VLOOKUP($B133,직재산출!$A$4:$T$3731,6,FALSE)</f>
        <v>70</v>
      </c>
      <c r="G133" s="922">
        <f>VLOOKUP($B133,직재산출!$A$4:$T$3731,7,FALSE)</f>
        <v>0</v>
      </c>
      <c r="H133" s="922">
        <f>VLOOKUP($B133,직재산출!$A$4:$T$3731,8,FALSE)</f>
        <v>0</v>
      </c>
      <c r="I133" s="922">
        <f>VLOOKUP($B133,직재산출!$A$4:$T$3731,9,FALSE)</f>
        <v>0</v>
      </c>
      <c r="J133" s="922">
        <f>VLOOKUP($B133,직재산출!$A$4:$T$3731,10,FALSE)</f>
        <v>0</v>
      </c>
      <c r="K133" s="922">
        <f>VLOOKUP($B133,직재산출!$A$4:$T$3731,11,FALSE)</f>
        <v>0</v>
      </c>
      <c r="L133" s="923">
        <f>VLOOKUP($B133,직재산출!$A$4:$T$3731,12,FALSE)</f>
        <v>25</v>
      </c>
      <c r="M133" s="927" t="s">
        <v>1467</v>
      </c>
      <c r="N133" s="928">
        <v>3</v>
      </c>
      <c r="O133" s="1004">
        <v>990</v>
      </c>
      <c r="P133" s="928">
        <v>5</v>
      </c>
      <c r="Q133" s="1004">
        <v>1010</v>
      </c>
      <c r="R133" s="918"/>
      <c r="S133" s="918"/>
      <c r="T133" s="918"/>
      <c r="U133" s="1006">
        <f t="shared" si="2"/>
        <v>990</v>
      </c>
      <c r="V133" s="917"/>
    </row>
    <row r="134" spans="1:22" ht="21" customHeight="1">
      <c r="A134" s="896" t="s">
        <v>1347</v>
      </c>
      <c r="B134" s="897" t="s">
        <v>1347</v>
      </c>
      <c r="C134" s="910">
        <v>127</v>
      </c>
      <c r="D134" s="901" t="s">
        <v>798</v>
      </c>
      <c r="E134" s="921" t="str">
        <f>VLOOKUP($B134,직재산출!$A$4:$T$3731,5,FALSE)</f>
        <v>육각볼트</v>
      </c>
      <c r="F134" s="922" t="str">
        <f>VLOOKUP($B134,직재산출!$A$4:$T$3731,6,FALSE)</f>
        <v>M14</v>
      </c>
      <c r="G134" s="922" t="str">
        <f>VLOOKUP($B134,직재산출!$A$4:$T$3731,7,FALSE)</f>
        <v>×</v>
      </c>
      <c r="H134" s="922" t="str">
        <f>VLOOKUP($B134,직재산출!$A$4:$T$3731,8,FALSE)</f>
        <v>L30</v>
      </c>
      <c r="I134" s="922">
        <f>VLOOKUP($B134,직재산출!$A$4:$T$3731,9,FALSE)</f>
        <v>0</v>
      </c>
      <c r="J134" s="922">
        <f>VLOOKUP($B134,직재산출!$A$4:$T$3731,10,FALSE)</f>
        <v>0</v>
      </c>
      <c r="K134" s="922">
        <f>VLOOKUP($B134,직재산출!$A$4:$T$3731,11,FALSE)</f>
        <v>0</v>
      </c>
      <c r="L134" s="923">
        <f>VLOOKUP($B134,직재산출!$A$4:$T$3731,12,FALSE)</f>
        <v>0</v>
      </c>
      <c r="M134" s="927" t="s">
        <v>1473</v>
      </c>
      <c r="N134" s="928">
        <v>41</v>
      </c>
      <c r="O134" s="1004">
        <v>235.4</v>
      </c>
      <c r="P134" s="928">
        <v>47</v>
      </c>
      <c r="Q134" s="1004">
        <v>333</v>
      </c>
      <c r="R134" s="918"/>
      <c r="S134" s="918"/>
      <c r="T134" s="918"/>
      <c r="U134" s="1006">
        <f t="shared" si="2"/>
        <v>235.4</v>
      </c>
      <c r="V134" s="917"/>
    </row>
    <row r="135" spans="1:22" ht="21" customHeight="1">
      <c r="A135" s="896" t="s">
        <v>1348</v>
      </c>
      <c r="B135" s="897" t="s">
        <v>1348</v>
      </c>
      <c r="C135" s="910">
        <v>128</v>
      </c>
      <c r="D135" s="901" t="s">
        <v>798</v>
      </c>
      <c r="E135" s="921" t="str">
        <f>VLOOKUP($B135,직재산출!$A$4:$T$3731,5,FALSE)</f>
        <v>육각볼트</v>
      </c>
      <c r="F135" s="922" t="str">
        <f>VLOOKUP($B135,직재산출!$A$4:$T$3731,6,FALSE)</f>
        <v>M10</v>
      </c>
      <c r="G135" s="922" t="str">
        <f>VLOOKUP($B135,직재산출!$A$4:$T$3731,7,FALSE)</f>
        <v>×</v>
      </c>
      <c r="H135" s="922" t="str">
        <f>VLOOKUP($B135,직재산출!$A$4:$T$3731,8,FALSE)</f>
        <v>L65</v>
      </c>
      <c r="I135" s="922">
        <f>VLOOKUP($B135,직재산출!$A$4:$T$3731,9,FALSE)</f>
        <v>0</v>
      </c>
      <c r="J135" s="922">
        <f>VLOOKUP($B135,직재산출!$A$4:$T$3731,10,FALSE)</f>
        <v>0</v>
      </c>
      <c r="K135" s="922">
        <f>VLOOKUP($B135,직재산출!$A$4:$T$3731,11,FALSE)</f>
        <v>0</v>
      </c>
      <c r="L135" s="923">
        <f>VLOOKUP($B135,직재산출!$A$4:$T$3731,12,FALSE)</f>
        <v>0</v>
      </c>
      <c r="M135" s="927" t="s">
        <v>1473</v>
      </c>
      <c r="N135" s="928">
        <v>41</v>
      </c>
      <c r="O135" s="1004">
        <v>148.5</v>
      </c>
      <c r="P135" s="928">
        <v>47</v>
      </c>
      <c r="Q135" s="1004">
        <v>210</v>
      </c>
      <c r="R135" s="918"/>
      <c r="S135" s="918"/>
      <c r="T135" s="918"/>
      <c r="U135" s="1006">
        <f t="shared" si="2"/>
        <v>148.5</v>
      </c>
      <c r="V135" s="917"/>
    </row>
    <row r="136" spans="1:22" ht="21" customHeight="1">
      <c r="A136" s="896" t="s">
        <v>1349</v>
      </c>
      <c r="B136" s="897" t="s">
        <v>1349</v>
      </c>
      <c r="C136" s="910">
        <v>129</v>
      </c>
      <c r="D136" s="901" t="s">
        <v>795</v>
      </c>
      <c r="E136" s="921" t="str">
        <f>VLOOKUP($B136,직재산출!$A$4:$T$3731,5,FALSE)</f>
        <v>철판</v>
      </c>
      <c r="F136" s="922">
        <f>VLOOKUP($B136,직재산출!$A$4:$T$3731,6,FALSE)</f>
        <v>3</v>
      </c>
      <c r="G136" s="922" t="str">
        <f>VLOOKUP($B136,직재산출!$A$4:$T$3731,7,FALSE)</f>
        <v>×</v>
      </c>
      <c r="H136" s="922">
        <f>VLOOKUP($B136,직재산출!$A$4:$T$3731,8,FALSE)</f>
        <v>248</v>
      </c>
      <c r="I136" s="922" t="str">
        <f>VLOOKUP($B136,직재산출!$A$4:$T$3731,9,FALSE)</f>
        <v>×</v>
      </c>
      <c r="J136" s="922">
        <f>VLOOKUP($B136,직재산출!$A$4:$T$3731,10,FALSE)</f>
        <v>0</v>
      </c>
      <c r="K136" s="922">
        <f>VLOOKUP($B136,직재산출!$A$4:$T$3731,11,FALSE)</f>
        <v>0</v>
      </c>
      <c r="L136" s="923">
        <f>VLOOKUP($B136,직재산출!$A$4:$T$3731,12,FALSE)</f>
        <v>25</v>
      </c>
      <c r="M136" s="927" t="s">
        <v>1467</v>
      </c>
      <c r="N136" s="928">
        <v>14</v>
      </c>
      <c r="O136" s="1004">
        <v>939</v>
      </c>
      <c r="P136" s="928">
        <v>13</v>
      </c>
      <c r="Q136" s="1004">
        <v>960</v>
      </c>
      <c r="R136" s="918"/>
      <c r="S136" s="918"/>
      <c r="T136" s="918"/>
      <c r="U136" s="1006">
        <f t="shared" si="2"/>
        <v>939</v>
      </c>
      <c r="V136" s="917"/>
    </row>
    <row r="137" spans="1:22" ht="21" customHeight="1">
      <c r="A137" s="896" t="s">
        <v>1350</v>
      </c>
      <c r="B137" s="897" t="s">
        <v>1350</v>
      </c>
      <c r="C137" s="910">
        <v>130</v>
      </c>
      <c r="D137" s="901" t="s">
        <v>795</v>
      </c>
      <c r="E137" s="921" t="str">
        <f>VLOOKUP($B137,직재산출!$A$4:$T$3731,5,FALSE)</f>
        <v>철판</v>
      </c>
      <c r="F137" s="922">
        <f>VLOOKUP($B137,직재산출!$A$4:$T$3731,6,FALSE)</f>
        <v>2.2999999999999998</v>
      </c>
      <c r="G137" s="922" t="str">
        <f>VLOOKUP($B137,직재산출!$A$4:$T$3731,7,FALSE)</f>
        <v>×</v>
      </c>
      <c r="H137" s="922">
        <f>VLOOKUP($B137,직재산출!$A$4:$T$3731,8,FALSE)</f>
        <v>200</v>
      </c>
      <c r="I137" s="922" t="str">
        <f>VLOOKUP($B137,직재산출!$A$4:$T$3731,9,FALSE)</f>
        <v>×</v>
      </c>
      <c r="J137" s="922">
        <f>VLOOKUP($B137,직재산출!$A$4:$T$3731,10,FALSE)</f>
        <v>0</v>
      </c>
      <c r="K137" s="922">
        <f>VLOOKUP($B137,직재산출!$A$4:$T$3731,11,FALSE)</f>
        <v>0</v>
      </c>
      <c r="L137" s="923">
        <f>VLOOKUP($B137,직재산출!$A$4:$T$3731,12,FALSE)</f>
        <v>109</v>
      </c>
      <c r="M137" s="927" t="s">
        <v>1467</v>
      </c>
      <c r="N137" s="928">
        <v>14</v>
      </c>
      <c r="O137" s="1004">
        <v>939</v>
      </c>
      <c r="P137" s="928">
        <v>13</v>
      </c>
      <c r="Q137" s="1004">
        <v>960</v>
      </c>
      <c r="R137" s="918"/>
      <c r="S137" s="918"/>
      <c r="T137" s="918"/>
      <c r="U137" s="1006">
        <f t="shared" si="2"/>
        <v>939</v>
      </c>
      <c r="V137" s="917"/>
    </row>
    <row r="138" spans="1:22" ht="21" customHeight="1">
      <c r="A138" s="896" t="s">
        <v>1351</v>
      </c>
      <c r="B138" s="897" t="s">
        <v>1351</v>
      </c>
      <c r="C138" s="910">
        <v>131</v>
      </c>
      <c r="D138" s="901" t="s">
        <v>798</v>
      </c>
      <c r="E138" s="921" t="str">
        <f>VLOOKUP($B138,직재산출!$A$4:$T$3731,5,FALSE)</f>
        <v>볼트</v>
      </c>
      <c r="F138" s="922" t="str">
        <f>VLOOKUP($B138,직재산출!$A$4:$T$3731,6,FALSE)</f>
        <v>M6</v>
      </c>
      <c r="G138" s="922" t="str">
        <f>VLOOKUP($B138,직재산출!$A$4:$T$3731,7,FALSE)</f>
        <v>×</v>
      </c>
      <c r="H138" s="922" t="str">
        <f>VLOOKUP($B138,직재산출!$A$4:$T$3731,8,FALSE)</f>
        <v>L30</v>
      </c>
      <c r="I138" s="922">
        <f>VLOOKUP($B138,직재산출!$A$4:$T$3731,9,FALSE)</f>
        <v>0</v>
      </c>
      <c r="J138" s="922">
        <f>VLOOKUP($B138,직재산출!$A$4:$T$3731,10,FALSE)</f>
        <v>0</v>
      </c>
      <c r="K138" s="922">
        <f>VLOOKUP($B138,직재산출!$A$4:$T$3731,11,FALSE)</f>
        <v>0</v>
      </c>
      <c r="L138" s="923">
        <f>VLOOKUP($B138,직재산출!$A$4:$T$3731,12,FALSE)</f>
        <v>0</v>
      </c>
      <c r="M138" s="927" t="s">
        <v>1473</v>
      </c>
      <c r="N138" s="928">
        <v>41</v>
      </c>
      <c r="O138" s="1004">
        <v>30.3</v>
      </c>
      <c r="P138" s="928">
        <v>47</v>
      </c>
      <c r="Q138" s="1004">
        <v>48</v>
      </c>
      <c r="R138" s="918"/>
      <c r="S138" s="918"/>
      <c r="T138" s="918"/>
      <c r="U138" s="1006">
        <f t="shared" si="2"/>
        <v>30.3</v>
      </c>
      <c r="V138" s="917"/>
    </row>
    <row r="139" spans="1:22" ht="21" customHeight="1">
      <c r="A139" s="896" t="s">
        <v>1352</v>
      </c>
      <c r="B139" s="897" t="s">
        <v>1352</v>
      </c>
      <c r="C139" s="910">
        <v>132</v>
      </c>
      <c r="D139" s="901" t="s">
        <v>798</v>
      </c>
      <c r="E139" s="921" t="str">
        <f>VLOOKUP($B139,직재산출!$A$4:$T$3731,5,FALSE)</f>
        <v>육각볼트</v>
      </c>
      <c r="F139" s="922" t="str">
        <f>VLOOKUP($B139,직재산출!$A$4:$T$3731,6,FALSE)</f>
        <v>M12</v>
      </c>
      <c r="G139" s="922" t="str">
        <f>VLOOKUP($B139,직재산출!$A$4:$T$3731,7,FALSE)</f>
        <v>×</v>
      </c>
      <c r="H139" s="922" t="str">
        <f>VLOOKUP($B139,직재산출!$A$4:$T$3731,8,FALSE)</f>
        <v>L45</v>
      </c>
      <c r="I139" s="922">
        <f>VLOOKUP($B139,직재산출!$A$4:$T$3731,9,FALSE)</f>
        <v>0</v>
      </c>
      <c r="J139" s="922">
        <f>VLOOKUP($B139,직재산출!$A$4:$T$3731,10,FALSE)</f>
        <v>0</v>
      </c>
      <c r="K139" s="922">
        <f>VLOOKUP($B139,직재산출!$A$4:$T$3731,11,FALSE)</f>
        <v>0</v>
      </c>
      <c r="L139" s="923">
        <f>VLOOKUP($B139,직재산출!$A$4:$T$3731,12,FALSE)</f>
        <v>0</v>
      </c>
      <c r="M139" s="927" t="s">
        <v>1473</v>
      </c>
      <c r="N139" s="928">
        <v>41</v>
      </c>
      <c r="O139" s="1004">
        <v>158.4</v>
      </c>
      <c r="P139" s="928">
        <v>47</v>
      </c>
      <c r="Q139" s="1004">
        <v>248</v>
      </c>
      <c r="R139" s="918"/>
      <c r="S139" s="918"/>
      <c r="T139" s="918"/>
      <c r="U139" s="1006">
        <f t="shared" si="2"/>
        <v>158.4</v>
      </c>
      <c r="V139" s="917"/>
    </row>
    <row r="140" spans="1:22" ht="21" customHeight="1">
      <c r="A140" s="896" t="s">
        <v>1353</v>
      </c>
      <c r="B140" s="897" t="s">
        <v>1353</v>
      </c>
      <c r="C140" s="910">
        <v>133</v>
      </c>
      <c r="D140" s="901" t="s">
        <v>798</v>
      </c>
      <c r="E140" s="921" t="str">
        <f>VLOOKUP($B140,직재산출!$A$4:$T$3731,5,FALSE)</f>
        <v>육각볼트</v>
      </c>
      <c r="F140" s="922" t="str">
        <f>VLOOKUP($B140,직재산출!$A$4:$T$3731,6,FALSE)</f>
        <v>M8</v>
      </c>
      <c r="G140" s="922" t="str">
        <f>VLOOKUP($B140,직재산출!$A$4:$T$3731,7,FALSE)</f>
        <v>×</v>
      </c>
      <c r="H140" s="922" t="str">
        <f>VLOOKUP($B140,직재산출!$A$4:$T$3731,8,FALSE)</f>
        <v>L25</v>
      </c>
      <c r="I140" s="922">
        <f>VLOOKUP($B140,직재산출!$A$4:$T$3731,9,FALSE)</f>
        <v>0</v>
      </c>
      <c r="J140" s="922">
        <f>VLOOKUP($B140,직재산출!$A$4:$T$3731,10,FALSE)</f>
        <v>0</v>
      </c>
      <c r="K140" s="922">
        <f>VLOOKUP($B140,직재산출!$A$4:$T$3731,11,FALSE)</f>
        <v>0</v>
      </c>
      <c r="L140" s="923">
        <f>VLOOKUP($B140,직재산출!$A$4:$T$3731,12,FALSE)</f>
        <v>0</v>
      </c>
      <c r="M140" s="927" t="s">
        <v>1473</v>
      </c>
      <c r="N140" s="928">
        <v>41</v>
      </c>
      <c r="O140" s="1004">
        <v>47.4</v>
      </c>
      <c r="P140" s="928">
        <v>47</v>
      </c>
      <c r="Q140" s="1004">
        <v>75</v>
      </c>
      <c r="R140" s="918"/>
      <c r="S140" s="918"/>
      <c r="T140" s="918"/>
      <c r="U140" s="1006">
        <f t="shared" si="2"/>
        <v>47.4</v>
      </c>
      <c r="V140" s="917"/>
    </row>
    <row r="141" spans="1:22" ht="21" customHeight="1">
      <c r="A141" s="896" t="s">
        <v>1481</v>
      </c>
      <c r="B141" s="897" t="s">
        <v>1340</v>
      </c>
      <c r="C141" s="910">
        <v>134</v>
      </c>
      <c r="D141" s="901" t="s">
        <v>798</v>
      </c>
      <c r="E141" s="921" t="str">
        <f>VLOOKUP($B141,직재산출!$A$4:$T$3731,5,FALSE)</f>
        <v>볼트</v>
      </c>
      <c r="F141" s="922" t="str">
        <f>VLOOKUP($B141,직재산출!$A$4:$T$3731,6,FALSE)</f>
        <v>M6</v>
      </c>
      <c r="G141" s="922" t="str">
        <f>VLOOKUP($B141,직재산출!$A$4:$T$3731,7,FALSE)</f>
        <v>×</v>
      </c>
      <c r="H141" s="922" t="str">
        <f>VLOOKUP($B141,직재산출!$A$4:$T$3731,8,FALSE)</f>
        <v>L25</v>
      </c>
      <c r="I141" s="922">
        <f>VLOOKUP($B141,직재산출!$A$4:$T$3731,9,FALSE)</f>
        <v>0</v>
      </c>
      <c r="J141" s="922">
        <f>VLOOKUP($B141,직재산출!$A$4:$T$3731,10,FALSE)</f>
        <v>0</v>
      </c>
      <c r="K141" s="922">
        <f>VLOOKUP($B141,직재산출!$A$4:$T$3731,11,FALSE)</f>
        <v>0</v>
      </c>
      <c r="L141" s="923">
        <f>VLOOKUP($B141,직재산출!$A$4:$T$3731,12,FALSE)</f>
        <v>0</v>
      </c>
      <c r="M141" s="927" t="s">
        <v>1473</v>
      </c>
      <c r="N141" s="928">
        <v>41</v>
      </c>
      <c r="O141" s="1004">
        <v>27.9</v>
      </c>
      <c r="P141" s="928">
        <v>47</v>
      </c>
      <c r="Q141" s="1004">
        <v>63</v>
      </c>
      <c r="R141" s="918"/>
      <c r="S141" s="918"/>
      <c r="T141" s="918"/>
      <c r="U141" s="1006">
        <f t="shared" si="2"/>
        <v>27.9</v>
      </c>
      <c r="V141" s="917"/>
    </row>
    <row r="142" spans="1:22" ht="21" customHeight="1">
      <c r="A142" s="896" t="s">
        <v>1354</v>
      </c>
      <c r="B142" s="897" t="s">
        <v>1354</v>
      </c>
      <c r="C142" s="910">
        <v>135</v>
      </c>
      <c r="D142" s="901" t="s">
        <v>798</v>
      </c>
      <c r="E142" s="921" t="str">
        <f>VLOOKUP($B142,직재산출!$A$4:$T$3731,5,FALSE)</f>
        <v>육각볼트</v>
      </c>
      <c r="F142" s="922" t="str">
        <f>VLOOKUP($B142,직재산출!$A$4:$T$3731,6,FALSE)</f>
        <v>M10</v>
      </c>
      <c r="G142" s="922" t="str">
        <f>VLOOKUP($B142,직재산출!$A$4:$T$3731,7,FALSE)</f>
        <v>×</v>
      </c>
      <c r="H142" s="922" t="str">
        <f>VLOOKUP($B142,직재산출!$A$4:$T$3731,8,FALSE)</f>
        <v>L25</v>
      </c>
      <c r="I142" s="922">
        <f>VLOOKUP($B142,직재산출!$A$4:$T$3731,9,FALSE)</f>
        <v>0</v>
      </c>
      <c r="J142" s="922">
        <f>VLOOKUP($B142,직재산출!$A$4:$T$3731,10,FALSE)</f>
        <v>0</v>
      </c>
      <c r="K142" s="922">
        <f>VLOOKUP($B142,직재산출!$A$4:$T$3731,11,FALSE)</f>
        <v>0</v>
      </c>
      <c r="L142" s="923">
        <f>VLOOKUP($B142,직재산출!$A$4:$T$3731,12,FALSE)</f>
        <v>0</v>
      </c>
      <c r="M142" s="927" t="s">
        <v>1473</v>
      </c>
      <c r="N142" s="928">
        <v>41</v>
      </c>
      <c r="O142" s="1004">
        <v>82.5</v>
      </c>
      <c r="P142" s="928">
        <v>47</v>
      </c>
      <c r="Q142" s="1004">
        <v>136</v>
      </c>
      <c r="R142" s="918"/>
      <c r="S142" s="918"/>
      <c r="T142" s="918"/>
      <c r="U142" s="1006">
        <f t="shared" si="2"/>
        <v>82.5</v>
      </c>
      <c r="V142" s="917"/>
    </row>
    <row r="143" spans="1:22" ht="21" customHeight="1">
      <c r="A143" s="896" t="s">
        <v>1355</v>
      </c>
      <c r="B143" s="897" t="s">
        <v>1355</v>
      </c>
      <c r="C143" s="910">
        <v>136</v>
      </c>
      <c r="D143" s="901" t="s">
        <v>797</v>
      </c>
      <c r="E143" s="921" t="str">
        <f>VLOOKUP($B143,직재산출!$A$4:$T$3731,5,FALSE)</f>
        <v>환봉</v>
      </c>
      <c r="F143" s="922">
        <f>VLOOKUP($B143,직재산출!$A$4:$T$3731,6,FALSE)</f>
        <v>90</v>
      </c>
      <c r="G143" s="922">
        <f>VLOOKUP($B143,직재산출!$A$4:$T$3731,7,FALSE)</f>
        <v>0</v>
      </c>
      <c r="H143" s="922">
        <f>VLOOKUP($B143,직재산출!$A$4:$T$3731,8,FALSE)</f>
        <v>0</v>
      </c>
      <c r="I143" s="922">
        <f>VLOOKUP($B143,직재산출!$A$4:$T$3731,9,FALSE)</f>
        <v>0</v>
      </c>
      <c r="J143" s="922">
        <f>VLOOKUP($B143,직재산출!$A$4:$T$3731,10,FALSE)</f>
        <v>0</v>
      </c>
      <c r="K143" s="922">
        <f>VLOOKUP($B143,직재산출!$A$4:$T$3731,11,FALSE)</f>
        <v>0</v>
      </c>
      <c r="L143" s="923">
        <f>VLOOKUP($B143,직재산출!$A$4:$T$3731,12,FALSE)</f>
        <v>40</v>
      </c>
      <c r="M143" s="927" t="s">
        <v>1467</v>
      </c>
      <c r="N143" s="928">
        <v>3</v>
      </c>
      <c r="O143" s="1004">
        <v>990</v>
      </c>
      <c r="P143" s="928">
        <v>5</v>
      </c>
      <c r="Q143" s="1004">
        <v>1010</v>
      </c>
      <c r="R143" s="918"/>
      <c r="S143" s="918"/>
      <c r="T143" s="918"/>
      <c r="U143" s="1006">
        <f t="shared" si="2"/>
        <v>990</v>
      </c>
      <c r="V143" s="917"/>
    </row>
    <row r="144" spans="1:22" ht="21" customHeight="1">
      <c r="A144" s="896" t="s">
        <v>1356</v>
      </c>
      <c r="B144" s="897" t="s">
        <v>1356</v>
      </c>
      <c r="C144" s="910">
        <v>137</v>
      </c>
      <c r="D144" s="901" t="s">
        <v>826</v>
      </c>
      <c r="E144" s="921" t="str">
        <f>VLOOKUP($B144,직재산출!$A$4:$T$3731,5,FALSE)</f>
        <v>체인</v>
      </c>
      <c r="F144" s="922" t="str">
        <f>VLOOKUP($B144,직재산출!$A$4:$T$3731,6,FALSE)</f>
        <v>#50</v>
      </c>
      <c r="G144" s="922">
        <f>VLOOKUP($B144,직재산출!$A$4:$T$3731,7,FALSE)</f>
        <v>0</v>
      </c>
      <c r="H144" s="922">
        <f>VLOOKUP($B144,직재산출!$A$4:$T$3731,8,FALSE)</f>
        <v>0</v>
      </c>
      <c r="I144" s="922">
        <f>VLOOKUP($B144,직재산출!$A$4:$T$3731,9,FALSE)</f>
        <v>0</v>
      </c>
      <c r="J144" s="922">
        <f>VLOOKUP($B144,직재산출!$A$4:$T$3731,10,FALSE)</f>
        <v>0</v>
      </c>
      <c r="K144" s="922">
        <f>VLOOKUP($B144,직재산출!$A$4:$T$3731,11,FALSE)</f>
        <v>0</v>
      </c>
      <c r="L144" s="923">
        <f>VLOOKUP($B144,직재산출!$A$4:$T$3731,12,FALSE)</f>
        <v>2500</v>
      </c>
      <c r="M144" s="927" t="s">
        <v>1471</v>
      </c>
      <c r="N144" s="928">
        <v>1068</v>
      </c>
      <c r="O144" s="1004">
        <v>5110</v>
      </c>
      <c r="P144" s="928"/>
      <c r="Q144" s="1004"/>
      <c r="R144" s="918"/>
      <c r="S144" s="918"/>
      <c r="T144" s="918"/>
      <c r="U144" s="1006">
        <f t="shared" si="2"/>
        <v>5110</v>
      </c>
      <c r="V144" s="917"/>
    </row>
    <row r="145" spans="1:22" ht="21" customHeight="1">
      <c r="A145" s="896" t="s">
        <v>1357</v>
      </c>
      <c r="B145" s="897" t="s">
        <v>1357</v>
      </c>
      <c r="C145" s="910">
        <v>138</v>
      </c>
      <c r="D145" s="901" t="s">
        <v>798</v>
      </c>
      <c r="E145" s="921" t="str">
        <f>VLOOKUP($B145,직재산출!$A$4:$T$3731,5,FALSE)</f>
        <v>육각볼트</v>
      </c>
      <c r="F145" s="922" t="str">
        <f>VLOOKUP($B145,직재산출!$A$4:$T$3731,6,FALSE)</f>
        <v>M8</v>
      </c>
      <c r="G145" s="922" t="str">
        <f>VLOOKUP($B145,직재산출!$A$4:$T$3731,7,FALSE)</f>
        <v>×</v>
      </c>
      <c r="H145" s="922">
        <f>VLOOKUP($B145,직재산출!$A$4:$T$3731,8,FALSE)</f>
        <v>35</v>
      </c>
      <c r="I145" s="922">
        <f>VLOOKUP($B145,직재산출!$A$4:$T$3731,9,FALSE)</f>
        <v>0</v>
      </c>
      <c r="J145" s="922">
        <f>VLOOKUP($B145,직재산출!$A$4:$T$3731,10,FALSE)</f>
        <v>0</v>
      </c>
      <c r="K145" s="922">
        <f>VLOOKUP($B145,직재산출!$A$4:$T$3731,11,FALSE)</f>
        <v>0</v>
      </c>
      <c r="L145" s="923">
        <f>VLOOKUP($B145,직재산출!$A$4:$T$3731,12,FALSE)</f>
        <v>0</v>
      </c>
      <c r="M145" s="927" t="s">
        <v>1473</v>
      </c>
      <c r="N145" s="928">
        <v>41</v>
      </c>
      <c r="O145" s="1004">
        <v>55.5</v>
      </c>
      <c r="P145" s="928">
        <v>47</v>
      </c>
      <c r="Q145" s="1004">
        <v>99</v>
      </c>
      <c r="R145" s="918"/>
      <c r="S145" s="918"/>
      <c r="T145" s="918"/>
      <c r="U145" s="1006">
        <f t="shared" si="2"/>
        <v>55.5</v>
      </c>
      <c r="V145" s="917"/>
    </row>
    <row r="146" spans="1:22" ht="21" customHeight="1">
      <c r="A146" s="896" t="s">
        <v>1358</v>
      </c>
      <c r="B146" s="897" t="s">
        <v>1358</v>
      </c>
      <c r="C146" s="910">
        <v>139</v>
      </c>
      <c r="D146" s="901" t="s">
        <v>770</v>
      </c>
      <c r="E146" s="921" t="str">
        <f>VLOOKUP($B146,직재산출!$A$4:$T$3731,5,FALSE)</f>
        <v>앵글</v>
      </c>
      <c r="F146" s="922">
        <f>VLOOKUP($B146,직재산출!$A$4:$T$3731,6,FALSE)</f>
        <v>7</v>
      </c>
      <c r="G146" s="922" t="str">
        <f>VLOOKUP($B146,직재산출!$A$4:$T$3731,7,FALSE)</f>
        <v>×</v>
      </c>
      <c r="H146" s="922">
        <f>VLOOKUP($B146,직재산출!$A$4:$T$3731,8,FALSE)</f>
        <v>100</v>
      </c>
      <c r="I146" s="922" t="str">
        <f>VLOOKUP($B146,직재산출!$A$4:$T$3731,9,FALSE)</f>
        <v>×</v>
      </c>
      <c r="J146" s="922">
        <f>VLOOKUP($B146,직재산출!$A$4:$T$3731,10,FALSE)</f>
        <v>0</v>
      </c>
      <c r="K146" s="922">
        <f>VLOOKUP($B146,직재산출!$A$4:$T$3731,11,FALSE)</f>
        <v>0</v>
      </c>
      <c r="L146" s="923">
        <f>VLOOKUP($B146,직재산출!$A$4:$T$3731,12,FALSE)</f>
        <v>4130</v>
      </c>
      <c r="M146" s="927" t="s">
        <v>1467</v>
      </c>
      <c r="N146" s="928">
        <v>5</v>
      </c>
      <c r="O146" s="1004">
        <v>1220</v>
      </c>
      <c r="P146" s="928">
        <v>7</v>
      </c>
      <c r="Q146" s="1004">
        <v>1040</v>
      </c>
      <c r="R146" s="918"/>
      <c r="S146" s="918"/>
      <c r="T146" s="918"/>
      <c r="U146" s="1006">
        <f t="shared" si="2"/>
        <v>1040</v>
      </c>
      <c r="V146" s="917"/>
    </row>
    <row r="147" spans="1:22" ht="21" customHeight="1">
      <c r="A147" s="896" t="s">
        <v>1359</v>
      </c>
      <c r="B147" s="897" t="s">
        <v>1359</v>
      </c>
      <c r="C147" s="910">
        <v>140</v>
      </c>
      <c r="D147" s="901" t="s">
        <v>798</v>
      </c>
      <c r="E147" s="921" t="str">
        <f>VLOOKUP($B147,직재산출!$A$4:$T$3731,5,FALSE)</f>
        <v>육각볼트</v>
      </c>
      <c r="F147" s="922" t="str">
        <f>VLOOKUP($B147,직재산출!$A$4:$T$3731,6,FALSE)</f>
        <v>M12</v>
      </c>
      <c r="G147" s="922" t="str">
        <f>VLOOKUP($B147,직재산출!$A$4:$T$3731,7,FALSE)</f>
        <v>×</v>
      </c>
      <c r="H147" s="922" t="str">
        <f>VLOOKUP($B147,직재산출!$A$4:$T$3731,8,FALSE)</f>
        <v>L150</v>
      </c>
      <c r="I147" s="922">
        <f>VLOOKUP($B147,직재산출!$A$4:$T$3731,9,FALSE)</f>
        <v>0</v>
      </c>
      <c r="J147" s="922">
        <f>VLOOKUP($B147,직재산출!$A$4:$T$3731,10,FALSE)</f>
        <v>0</v>
      </c>
      <c r="K147" s="922">
        <f>VLOOKUP($B147,직재산출!$A$4:$T$3731,11,FALSE)</f>
        <v>0</v>
      </c>
      <c r="L147" s="923">
        <f>VLOOKUP($B147,직재산출!$A$4:$T$3731,12,FALSE)</f>
        <v>0</v>
      </c>
      <c r="M147" s="927" t="s">
        <v>1473</v>
      </c>
      <c r="N147" s="928">
        <v>41</v>
      </c>
      <c r="O147" s="1004">
        <v>427.9</v>
      </c>
      <c r="P147" s="928">
        <v>47</v>
      </c>
      <c r="Q147" s="1004">
        <v>605</v>
      </c>
      <c r="R147" s="918"/>
      <c r="S147" s="918"/>
      <c r="T147" s="918"/>
      <c r="U147" s="1006">
        <f t="shared" si="2"/>
        <v>427.9</v>
      </c>
      <c r="V147" s="917"/>
    </row>
    <row r="148" spans="1:22" ht="21" customHeight="1">
      <c r="A148" s="896" t="s">
        <v>1360</v>
      </c>
      <c r="B148" s="897" t="s">
        <v>1360</v>
      </c>
      <c r="C148" s="910">
        <v>141</v>
      </c>
      <c r="D148" s="901" t="s">
        <v>797</v>
      </c>
      <c r="E148" s="921" t="str">
        <f>VLOOKUP($B148,직재산출!$A$4:$T$3731,5,FALSE)</f>
        <v>환봉</v>
      </c>
      <c r="F148" s="922">
        <f>VLOOKUP($B148,직재산출!$A$4:$T$3731,6,FALSE)</f>
        <v>20</v>
      </c>
      <c r="G148" s="922" t="str">
        <f>VLOOKUP($B148,직재산출!$A$4:$T$3731,7,FALSE)</f>
        <v>×</v>
      </c>
      <c r="H148" s="922">
        <f>VLOOKUP($B148,직재산출!$A$4:$T$3731,8,FALSE)</f>
        <v>0</v>
      </c>
      <c r="I148" s="922">
        <f>VLOOKUP($B148,직재산출!$A$4:$T$3731,9,FALSE)</f>
        <v>0</v>
      </c>
      <c r="J148" s="922">
        <f>VLOOKUP($B148,직재산출!$A$4:$T$3731,10,FALSE)</f>
        <v>0</v>
      </c>
      <c r="K148" s="922">
        <f>VLOOKUP($B148,직재산출!$A$4:$T$3731,11,FALSE)</f>
        <v>0</v>
      </c>
      <c r="L148" s="923">
        <f>VLOOKUP($B148,직재산출!$A$4:$T$3731,12,FALSE)</f>
        <v>3950</v>
      </c>
      <c r="M148" s="927" t="s">
        <v>1467</v>
      </c>
      <c r="N148" s="928">
        <v>3</v>
      </c>
      <c r="O148" s="1004">
        <v>990</v>
      </c>
      <c r="P148" s="928">
        <v>5</v>
      </c>
      <c r="Q148" s="1004">
        <v>1010</v>
      </c>
      <c r="R148" s="918"/>
      <c r="S148" s="918"/>
      <c r="T148" s="918"/>
      <c r="U148" s="1006">
        <f t="shared" si="2"/>
        <v>990</v>
      </c>
      <c r="V148" s="917"/>
    </row>
    <row r="149" spans="1:22" ht="21" customHeight="1">
      <c r="A149" s="896" t="s">
        <v>1361</v>
      </c>
      <c r="B149" s="897" t="s">
        <v>1361</v>
      </c>
      <c r="C149" s="910">
        <v>142</v>
      </c>
      <c r="D149" s="901" t="s">
        <v>795</v>
      </c>
      <c r="E149" s="921" t="str">
        <f>VLOOKUP($B149,직재산출!$A$4:$T$3731,5,FALSE)</f>
        <v>철판</v>
      </c>
      <c r="F149" s="922">
        <f>VLOOKUP($B149,직재산출!$A$4:$T$3731,6,FALSE)</f>
        <v>1.6</v>
      </c>
      <c r="G149" s="922">
        <f>VLOOKUP($B149,직재산출!$A$4:$T$3731,7,FALSE)</f>
        <v>0</v>
      </c>
      <c r="H149" s="922">
        <f>VLOOKUP($B149,직재산출!$A$4:$T$3731,8,FALSE)</f>
        <v>220</v>
      </c>
      <c r="I149" s="922">
        <f>VLOOKUP($B149,직재산출!$A$4:$T$3731,9,FALSE)</f>
        <v>0</v>
      </c>
      <c r="J149" s="922">
        <f>VLOOKUP($B149,직재산출!$A$4:$T$3731,10,FALSE)</f>
        <v>0</v>
      </c>
      <c r="K149" s="922">
        <f>VLOOKUP($B149,직재산출!$A$4:$T$3731,11,FALSE)</f>
        <v>0</v>
      </c>
      <c r="L149" s="923">
        <f>VLOOKUP($B149,직재산출!$A$4:$T$3731,12,FALSE)</f>
        <v>580</v>
      </c>
      <c r="M149" s="927" t="s">
        <v>1467</v>
      </c>
      <c r="N149" s="928">
        <v>20</v>
      </c>
      <c r="O149" s="1004">
        <v>1843.6</v>
      </c>
      <c r="P149" s="928">
        <v>17</v>
      </c>
      <c r="Q149" s="1004">
        <v>1545</v>
      </c>
      <c r="R149" s="918"/>
      <c r="S149" s="918"/>
      <c r="T149" s="918"/>
      <c r="U149" s="1006">
        <f t="shared" si="2"/>
        <v>1545</v>
      </c>
      <c r="V149" s="917"/>
    </row>
    <row r="150" spans="1:22" ht="21" customHeight="1">
      <c r="A150" s="896" t="s">
        <v>1362</v>
      </c>
      <c r="B150" s="897" t="s">
        <v>1362</v>
      </c>
      <c r="C150" s="910">
        <v>143</v>
      </c>
      <c r="D150" s="901" t="s">
        <v>795</v>
      </c>
      <c r="E150" s="921" t="str">
        <f>VLOOKUP($B150,직재산출!$A$4:$T$3731,5,FALSE)</f>
        <v>철판</v>
      </c>
      <c r="F150" s="922">
        <f>VLOOKUP($B150,직재산출!$A$4:$T$3731,6,FALSE)</f>
        <v>1.2</v>
      </c>
      <c r="G150" s="922" t="str">
        <f>VLOOKUP($B150,직재산출!$A$4:$T$3731,7,FALSE)</f>
        <v>×</v>
      </c>
      <c r="H150" s="922">
        <f>VLOOKUP($B150,직재산출!$A$4:$T$3731,8,FALSE)</f>
        <v>230</v>
      </c>
      <c r="I150" s="922" t="str">
        <f>VLOOKUP($B150,직재산출!$A$4:$T$3731,9,FALSE)</f>
        <v>×</v>
      </c>
      <c r="J150" s="922">
        <f>VLOOKUP($B150,직재산출!$A$4:$T$3731,10,FALSE)</f>
        <v>0</v>
      </c>
      <c r="K150" s="922">
        <f>VLOOKUP($B150,직재산출!$A$4:$T$3731,11,FALSE)</f>
        <v>0</v>
      </c>
      <c r="L150" s="923">
        <f>VLOOKUP($B150,직재산출!$A$4:$T$3731,12,FALSE)</f>
        <v>260</v>
      </c>
      <c r="M150" s="927" t="s">
        <v>1467</v>
      </c>
      <c r="N150" s="928">
        <v>26</v>
      </c>
      <c r="O150" s="1004">
        <v>4209</v>
      </c>
      <c r="P150" s="928">
        <v>30</v>
      </c>
      <c r="Q150" s="1004">
        <v>4150</v>
      </c>
      <c r="R150" s="918"/>
      <c r="S150" s="918"/>
      <c r="T150" s="918"/>
      <c r="U150" s="1006">
        <f t="shared" si="2"/>
        <v>4150</v>
      </c>
      <c r="V150" s="917"/>
    </row>
    <row r="151" spans="1:22" ht="21" customHeight="1">
      <c r="A151" s="896" t="s">
        <v>1363</v>
      </c>
      <c r="B151" s="897" t="s">
        <v>1363</v>
      </c>
      <c r="C151" s="910">
        <v>144</v>
      </c>
      <c r="D151" s="901" t="s">
        <v>814</v>
      </c>
      <c r="E151" s="921" t="str">
        <f>VLOOKUP($B151,직재산출!$A$4:$T$3731,5,FALSE)</f>
        <v>평철</v>
      </c>
      <c r="F151" s="922">
        <f>VLOOKUP($B151,직재산출!$A$4:$T$3731,6,FALSE)</f>
        <v>6</v>
      </c>
      <c r="G151" s="922" t="str">
        <f>VLOOKUP($B151,직재산출!$A$4:$T$3731,7,FALSE)</f>
        <v>×</v>
      </c>
      <c r="H151" s="922">
        <f>VLOOKUP($B151,직재산출!$A$4:$T$3731,8,FALSE)</f>
        <v>100</v>
      </c>
      <c r="I151" s="922" t="str">
        <f>VLOOKUP($B151,직재산출!$A$4:$T$3731,9,FALSE)</f>
        <v>×</v>
      </c>
      <c r="J151" s="922">
        <f>VLOOKUP($B151,직재산출!$A$4:$T$3731,10,FALSE)</f>
        <v>0</v>
      </c>
      <c r="K151" s="922">
        <f>VLOOKUP($B151,직재산출!$A$4:$T$3731,11,FALSE)</f>
        <v>0</v>
      </c>
      <c r="L151" s="923">
        <f>VLOOKUP($B151,직재산출!$A$4:$T$3731,12,FALSE)</f>
        <v>3850</v>
      </c>
      <c r="M151" s="927" t="s">
        <v>1467</v>
      </c>
      <c r="N151" s="928">
        <v>4</v>
      </c>
      <c r="O151" s="1004">
        <v>1020</v>
      </c>
      <c r="P151" s="928">
        <v>5</v>
      </c>
      <c r="Q151" s="1004">
        <v>1030</v>
      </c>
      <c r="R151" s="918"/>
      <c r="S151" s="918"/>
      <c r="T151" s="918"/>
      <c r="U151" s="1006">
        <f t="shared" si="2"/>
        <v>1020</v>
      </c>
      <c r="V151" s="917"/>
    </row>
    <row r="152" spans="1:22" ht="21" customHeight="1">
      <c r="A152" s="896" t="s">
        <v>1364</v>
      </c>
      <c r="B152" s="897" t="s">
        <v>1364</v>
      </c>
      <c r="C152" s="910">
        <v>145</v>
      </c>
      <c r="D152" s="901" t="s">
        <v>799</v>
      </c>
      <c r="E152" s="921" t="str">
        <f>VLOOKUP($B152,직재산출!$A$4:$T$3731,5,FALSE)</f>
        <v>너트</v>
      </c>
      <c r="F152" s="922" t="str">
        <f>VLOOKUP($B152,직재산출!$A$4:$T$3731,6,FALSE)</f>
        <v>M6</v>
      </c>
      <c r="G152" s="922">
        <f>VLOOKUP($B152,직재산출!$A$4:$T$3731,7,FALSE)</f>
        <v>0</v>
      </c>
      <c r="H152" s="922">
        <f>VLOOKUP($B152,직재산출!$A$4:$T$3731,8,FALSE)</f>
        <v>0</v>
      </c>
      <c r="I152" s="922">
        <f>VLOOKUP($B152,직재산출!$A$4:$T$3731,9,FALSE)</f>
        <v>0</v>
      </c>
      <c r="J152" s="922">
        <f>VLOOKUP($B152,직재산출!$A$4:$T$3731,10,FALSE)</f>
        <v>0</v>
      </c>
      <c r="K152" s="922">
        <f>VLOOKUP($B152,직재산출!$A$4:$T$3731,11,FALSE)</f>
        <v>0</v>
      </c>
      <c r="L152" s="923">
        <f>VLOOKUP($B152,직재산출!$A$4:$T$3731,12,FALSE)</f>
        <v>0</v>
      </c>
      <c r="M152" s="927" t="s">
        <v>1473</v>
      </c>
      <c r="N152" s="928">
        <v>39</v>
      </c>
      <c r="O152" s="1004">
        <v>21.7</v>
      </c>
      <c r="P152" s="928">
        <v>51</v>
      </c>
      <c r="Q152" s="1004">
        <v>31.3</v>
      </c>
      <c r="R152" s="918"/>
      <c r="S152" s="918"/>
      <c r="T152" s="918"/>
      <c r="U152" s="1006">
        <f t="shared" si="2"/>
        <v>21.7</v>
      </c>
      <c r="V152" s="917"/>
    </row>
    <row r="153" spans="1:22" ht="21" customHeight="1">
      <c r="A153" s="896" t="s">
        <v>1245</v>
      </c>
      <c r="B153" s="897" t="s">
        <v>1492</v>
      </c>
      <c r="C153" s="910">
        <v>146</v>
      </c>
      <c r="D153" s="901" t="s">
        <v>804</v>
      </c>
      <c r="E153" s="921" t="str">
        <f>VLOOKUP($B153,직재산출!$A$4:$T$3731,5,FALSE)</f>
        <v>볼트</v>
      </c>
      <c r="F153" s="922" t="str">
        <f>VLOOKUP($B153,직재산출!$A$4:$T$3731,6,FALSE)</f>
        <v>M8</v>
      </c>
      <c r="G153" s="922" t="str">
        <f>VLOOKUP($B153,직재산출!$A$4:$T$3731,7,FALSE)</f>
        <v>×</v>
      </c>
      <c r="H153" s="922" t="str">
        <f>VLOOKUP($B153,직재산출!$A$4:$T$3731,8,FALSE)</f>
        <v>L20</v>
      </c>
      <c r="I153" s="922">
        <f>VLOOKUP($B153,직재산출!$A$4:$T$3731,9,FALSE)</f>
        <v>0</v>
      </c>
      <c r="J153" s="922">
        <f>VLOOKUP($B153,직재산출!$A$4:$T$3731,10,FALSE)</f>
        <v>0</v>
      </c>
      <c r="K153" s="922">
        <f>VLOOKUP($B153,직재산출!$A$4:$T$3731,11,FALSE)</f>
        <v>0</v>
      </c>
      <c r="L153" s="923">
        <f>VLOOKUP($B153,직재산출!$A$4:$T$3731,12,FALSE)</f>
        <v>0</v>
      </c>
      <c r="M153" s="927" t="s">
        <v>1473</v>
      </c>
      <c r="N153" s="928">
        <v>41</v>
      </c>
      <c r="O153" s="1004">
        <v>42.9</v>
      </c>
      <c r="P153" s="928">
        <v>47</v>
      </c>
      <c r="Q153" s="1004">
        <v>75</v>
      </c>
      <c r="R153" s="918"/>
      <c r="S153" s="918"/>
      <c r="T153" s="918"/>
      <c r="U153" s="1006">
        <f t="shared" si="2"/>
        <v>42.9</v>
      </c>
      <c r="V153" s="917"/>
    </row>
    <row r="154" spans="1:22" ht="21" customHeight="1">
      <c r="A154" s="896" t="s">
        <v>1365</v>
      </c>
      <c r="B154" s="897" t="s">
        <v>1365</v>
      </c>
      <c r="C154" s="910">
        <v>147</v>
      </c>
      <c r="D154" s="901" t="s">
        <v>810</v>
      </c>
      <c r="E154" s="921" t="str">
        <f>VLOOKUP($B154,직재산출!$A$4:$T$3731,5,FALSE)</f>
        <v>유두볼트</v>
      </c>
      <c r="F154" s="922" t="str">
        <f>VLOOKUP($B154,직재산출!$A$4:$T$3731,6,FALSE)</f>
        <v>M6</v>
      </c>
      <c r="G154" s="922" t="str">
        <f>VLOOKUP($B154,직재산출!$A$4:$T$3731,7,FALSE)</f>
        <v>×</v>
      </c>
      <c r="H154" s="922" t="str">
        <f>VLOOKUP($B154,직재산출!$A$4:$T$3731,8,FALSE)</f>
        <v>L15</v>
      </c>
      <c r="I154" s="922">
        <f>VLOOKUP($B154,직재산출!$A$4:$T$3731,9,FALSE)</f>
        <v>0</v>
      </c>
      <c r="J154" s="922">
        <f>VLOOKUP($B154,직재산출!$A$4:$T$3731,10,FALSE)</f>
        <v>0</v>
      </c>
      <c r="K154" s="922">
        <f>VLOOKUP($B154,직재산출!$A$4:$T$3731,11,FALSE)</f>
        <v>0</v>
      </c>
      <c r="L154" s="923">
        <f>VLOOKUP($B154,직재산출!$A$4:$T$3731,12,FALSE)</f>
        <v>0</v>
      </c>
      <c r="M154" s="927" t="s">
        <v>1473</v>
      </c>
      <c r="N154" s="928">
        <v>44</v>
      </c>
      <c r="O154" s="1004">
        <v>63</v>
      </c>
      <c r="P154" s="928"/>
      <c r="Q154" s="1004"/>
      <c r="R154" s="918"/>
      <c r="S154" s="918"/>
      <c r="T154" s="918"/>
      <c r="U154" s="1006">
        <f t="shared" si="2"/>
        <v>63</v>
      </c>
      <c r="V154" s="917"/>
    </row>
    <row r="155" spans="1:22" ht="21" customHeight="1">
      <c r="A155" s="896" t="s">
        <v>1366</v>
      </c>
      <c r="B155" s="897" t="s">
        <v>1366</v>
      </c>
      <c r="C155" s="910">
        <v>148</v>
      </c>
      <c r="D155" s="901" t="s">
        <v>770</v>
      </c>
      <c r="E155" s="921" t="str">
        <f>VLOOKUP($B155,직재산출!$A$4:$T$3731,5,FALSE)</f>
        <v>앵글</v>
      </c>
      <c r="F155" s="922">
        <f>VLOOKUP($B155,직재산출!$A$4:$T$3731,6,FALSE)</f>
        <v>3</v>
      </c>
      <c r="G155" s="922" t="str">
        <f>VLOOKUP($B155,직재산출!$A$4:$T$3731,7,FALSE)</f>
        <v>×</v>
      </c>
      <c r="H155" s="922">
        <f>VLOOKUP($B155,직재산출!$A$4:$T$3731,8,FALSE)</f>
        <v>25</v>
      </c>
      <c r="I155" s="922" t="str">
        <f>VLOOKUP($B155,직재산출!$A$4:$T$3731,9,FALSE)</f>
        <v>×</v>
      </c>
      <c r="J155" s="922">
        <f>VLOOKUP($B155,직재산출!$A$4:$T$3731,10,FALSE)</f>
        <v>25</v>
      </c>
      <c r="K155" s="922" t="str">
        <f>VLOOKUP($B155,직재산출!$A$4:$T$3731,11,FALSE)</f>
        <v>×</v>
      </c>
      <c r="L155" s="923">
        <f>VLOOKUP($B155,직재산출!$A$4:$T$3731,12,FALSE)</f>
        <v>266</v>
      </c>
      <c r="M155" s="927" t="s">
        <v>1467</v>
      </c>
      <c r="N155" s="928">
        <v>5</v>
      </c>
      <c r="O155" s="1004">
        <v>1135</v>
      </c>
      <c r="P155" s="928">
        <v>7</v>
      </c>
      <c r="Q155" s="1004">
        <v>1040</v>
      </c>
      <c r="R155" s="918"/>
      <c r="S155" s="918"/>
      <c r="T155" s="918"/>
      <c r="U155" s="1006">
        <f t="shared" si="2"/>
        <v>1040</v>
      </c>
      <c r="V155" s="917"/>
    </row>
    <row r="156" spans="1:22" ht="21" customHeight="1">
      <c r="A156" s="896" t="s">
        <v>1367</v>
      </c>
      <c r="B156" s="897" t="s">
        <v>1367</v>
      </c>
      <c r="C156" s="910">
        <v>149</v>
      </c>
      <c r="D156" s="901" t="s">
        <v>810</v>
      </c>
      <c r="E156" s="921" t="str">
        <f>VLOOKUP($B156,직재산출!$A$4:$T$3731,5,FALSE)</f>
        <v>유두볼트</v>
      </c>
      <c r="F156" s="922" t="str">
        <f>VLOOKUP($B156,직재산출!$A$4:$T$3731,6,FALSE)</f>
        <v>M10</v>
      </c>
      <c r="G156" s="922" t="str">
        <f>VLOOKUP($B156,직재산출!$A$4:$T$3731,7,FALSE)</f>
        <v>×</v>
      </c>
      <c r="H156" s="922" t="str">
        <f>VLOOKUP($B156,직재산출!$A$4:$T$3731,8,FALSE)</f>
        <v>L15</v>
      </c>
      <c r="I156" s="922">
        <f>VLOOKUP($B156,직재산출!$A$4:$T$3731,9,FALSE)</f>
        <v>0</v>
      </c>
      <c r="J156" s="922">
        <f>VLOOKUP($B156,직재산출!$A$4:$T$3731,10,FALSE)</f>
        <v>0</v>
      </c>
      <c r="K156" s="922">
        <f>VLOOKUP($B156,직재산출!$A$4:$T$3731,11,FALSE)</f>
        <v>0</v>
      </c>
      <c r="L156" s="923">
        <f>VLOOKUP($B156,직재산출!$A$4:$T$3731,12,FALSE)</f>
        <v>0</v>
      </c>
      <c r="M156" s="927" t="s">
        <v>1473</v>
      </c>
      <c r="N156" s="928">
        <v>44</v>
      </c>
      <c r="O156" s="1004">
        <v>238</v>
      </c>
      <c r="P156" s="928"/>
      <c r="Q156" s="1004"/>
      <c r="R156" s="918"/>
      <c r="S156" s="918"/>
      <c r="T156" s="918"/>
      <c r="U156" s="1006">
        <f t="shared" si="2"/>
        <v>238</v>
      </c>
      <c r="V156" s="917"/>
    </row>
    <row r="157" spans="1:22" ht="21" customHeight="1">
      <c r="A157" s="896" t="s">
        <v>1482</v>
      </c>
      <c r="B157" s="897" t="s">
        <v>1345</v>
      </c>
      <c r="C157" s="910">
        <v>150</v>
      </c>
      <c r="D157" s="901" t="s">
        <v>798</v>
      </c>
      <c r="E157" s="921" t="str">
        <f>VLOOKUP($B157,직재산출!$A$4:$T$3731,5,FALSE)</f>
        <v>볼트</v>
      </c>
      <c r="F157" s="922" t="str">
        <f>VLOOKUP($B157,직재산출!$A$4:$T$3731,6,FALSE)</f>
        <v>M10</v>
      </c>
      <c r="G157" s="922" t="str">
        <f>VLOOKUP($B157,직재산출!$A$4:$T$3731,7,FALSE)</f>
        <v>×</v>
      </c>
      <c r="H157" s="922" t="str">
        <f>VLOOKUP($B157,직재산출!$A$4:$T$3731,8,FALSE)</f>
        <v>L35</v>
      </c>
      <c r="I157" s="922">
        <f>VLOOKUP($B157,직재산출!$A$4:$T$3731,9,FALSE)</f>
        <v>0</v>
      </c>
      <c r="J157" s="922">
        <f>VLOOKUP($B157,직재산출!$A$4:$T$3731,10,FALSE)</f>
        <v>0</v>
      </c>
      <c r="K157" s="922">
        <f>VLOOKUP($B157,직재산출!$A$4:$T$3731,11,FALSE)</f>
        <v>0</v>
      </c>
      <c r="L157" s="923">
        <f>VLOOKUP($B157,직재산출!$A$4:$T$3731,12,FALSE)</f>
        <v>0</v>
      </c>
      <c r="M157" s="927" t="s">
        <v>1473</v>
      </c>
      <c r="N157" s="928">
        <v>41</v>
      </c>
      <c r="O157" s="1004">
        <v>95.1</v>
      </c>
      <c r="P157" s="928">
        <v>47</v>
      </c>
      <c r="Q157" s="1004">
        <v>147</v>
      </c>
      <c r="R157" s="918"/>
      <c r="S157" s="918"/>
      <c r="T157" s="918"/>
      <c r="U157" s="1006">
        <f t="shared" si="2"/>
        <v>95.1</v>
      </c>
      <c r="V157" s="917"/>
    </row>
    <row r="158" spans="1:22" ht="21" customHeight="1">
      <c r="A158" s="896" t="s">
        <v>1368</v>
      </c>
      <c r="B158" s="897" t="s">
        <v>1368</v>
      </c>
      <c r="C158" s="910">
        <v>151</v>
      </c>
      <c r="D158" s="901" t="s">
        <v>804</v>
      </c>
      <c r="E158" s="921" t="str">
        <f>VLOOKUP($B158,직재산출!$A$4:$T$3731,5,FALSE)</f>
        <v>볼트</v>
      </c>
      <c r="F158" s="922" t="str">
        <f>VLOOKUP($B158,직재산출!$A$4:$T$3731,6,FALSE)</f>
        <v>M6</v>
      </c>
      <c r="G158" s="922" t="str">
        <f>VLOOKUP($B158,직재산출!$A$4:$T$3731,7,FALSE)</f>
        <v>×</v>
      </c>
      <c r="H158" s="922" t="str">
        <f>VLOOKUP($B158,직재산출!$A$4:$T$3731,8,FALSE)</f>
        <v>L40</v>
      </c>
      <c r="I158" s="922">
        <f>VLOOKUP($B158,직재산출!$A$4:$T$3731,9,FALSE)</f>
        <v>0</v>
      </c>
      <c r="J158" s="922">
        <f>VLOOKUP($B158,직재산출!$A$4:$T$3731,10,FALSE)</f>
        <v>0</v>
      </c>
      <c r="K158" s="922">
        <f>VLOOKUP($B158,직재산출!$A$4:$T$3731,11,FALSE)</f>
        <v>0</v>
      </c>
      <c r="L158" s="923">
        <f>VLOOKUP($B158,직재산출!$A$4:$T$3731,12,FALSE)</f>
        <v>0</v>
      </c>
      <c r="M158" s="927" t="s">
        <v>1473</v>
      </c>
      <c r="N158" s="928">
        <v>41</v>
      </c>
      <c r="O158" s="1004">
        <v>37.4</v>
      </c>
      <c r="P158" s="928">
        <v>47</v>
      </c>
      <c r="Q158" s="1004">
        <v>63</v>
      </c>
      <c r="R158" s="918"/>
      <c r="S158" s="918"/>
      <c r="T158" s="918"/>
      <c r="U158" s="1006">
        <f t="shared" si="2"/>
        <v>37.4</v>
      </c>
      <c r="V158" s="917"/>
    </row>
    <row r="159" spans="1:22" ht="21" customHeight="1">
      <c r="A159" s="896" t="s">
        <v>1369</v>
      </c>
      <c r="B159" s="897" t="s">
        <v>1369</v>
      </c>
      <c r="C159" s="910">
        <v>152</v>
      </c>
      <c r="D159" s="901" t="s">
        <v>802</v>
      </c>
      <c r="E159" s="921" t="str">
        <f>VLOOKUP($B159,직재산출!$A$4:$T$3731,5,FALSE)</f>
        <v>베어링</v>
      </c>
      <c r="F159" s="922">
        <f>VLOOKUP($B159,직재산출!$A$4:$T$3731,6,FALSE)</f>
        <v>6004</v>
      </c>
      <c r="G159" s="922">
        <f>VLOOKUP($B159,직재산출!$A$4:$T$3731,7,FALSE)</f>
        <v>0</v>
      </c>
      <c r="H159" s="922">
        <f>VLOOKUP($B159,직재산출!$A$4:$T$3731,8,FALSE)</f>
        <v>0</v>
      </c>
      <c r="I159" s="922">
        <f>VLOOKUP($B159,직재산출!$A$4:$T$3731,9,FALSE)</f>
        <v>0</v>
      </c>
      <c r="J159" s="922">
        <f>VLOOKUP($B159,직재산출!$A$4:$T$3731,10,FALSE)</f>
        <v>0</v>
      </c>
      <c r="K159" s="922">
        <f>VLOOKUP($B159,직재산출!$A$4:$T$3731,11,FALSE)</f>
        <v>0</v>
      </c>
      <c r="L159" s="923">
        <f>VLOOKUP($B159,직재산출!$A$4:$T$3731,12,FALSE)</f>
        <v>0</v>
      </c>
      <c r="M159" s="927" t="s">
        <v>1473</v>
      </c>
      <c r="N159" s="928">
        <v>1069</v>
      </c>
      <c r="O159" s="1004">
        <v>2526</v>
      </c>
      <c r="P159" s="928">
        <v>1418</v>
      </c>
      <c r="Q159" s="1004">
        <v>2510</v>
      </c>
      <c r="R159" s="918"/>
      <c r="S159" s="918"/>
      <c r="T159" s="918"/>
      <c r="U159" s="1006">
        <f t="shared" si="2"/>
        <v>2510</v>
      </c>
      <c r="V159" s="917"/>
    </row>
    <row r="160" spans="1:22" ht="21" customHeight="1">
      <c r="A160" s="896" t="s">
        <v>1370</v>
      </c>
      <c r="B160" s="897" t="s">
        <v>1370</v>
      </c>
      <c r="C160" s="910">
        <v>153</v>
      </c>
      <c r="D160" s="901" t="s">
        <v>816</v>
      </c>
      <c r="E160" s="921" t="str">
        <f>VLOOKUP($B160,직재산출!$A$4:$T$3731,5,FALSE)</f>
        <v>전산볼트</v>
      </c>
      <c r="F160" s="922" t="str">
        <f>VLOOKUP($B160,직재산출!$A$4:$T$3731,6,FALSE)</f>
        <v>전산 M6</v>
      </c>
      <c r="G160" s="922" t="str">
        <f>VLOOKUP($B160,직재산출!$A$4:$T$3731,7,FALSE)</f>
        <v>×</v>
      </c>
      <c r="H160" s="922">
        <f>VLOOKUP($B160,직재산출!$A$4:$T$3731,8,FALSE)</f>
        <v>0</v>
      </c>
      <c r="I160" s="922">
        <f>VLOOKUP($B160,직재산출!$A$4:$T$3731,9,FALSE)</f>
        <v>0</v>
      </c>
      <c r="J160" s="922">
        <f>VLOOKUP($B160,직재산출!$A$4:$T$3731,10,FALSE)</f>
        <v>0</v>
      </c>
      <c r="K160" s="922">
        <f>VLOOKUP($B160,직재산출!$A$4:$T$3731,11,FALSE)</f>
        <v>0</v>
      </c>
      <c r="L160" s="923">
        <f>VLOOKUP($B160,직재산출!$A$4:$T$3731,12,FALSE)</f>
        <v>30</v>
      </c>
      <c r="M160" s="927" t="s">
        <v>1473</v>
      </c>
      <c r="N160" s="928">
        <v>43</v>
      </c>
      <c r="O160" s="1004">
        <v>1546</v>
      </c>
      <c r="P160" s="928">
        <v>46</v>
      </c>
      <c r="Q160" s="1004">
        <v>1652</v>
      </c>
      <c r="R160" s="918"/>
      <c r="S160" s="918"/>
      <c r="T160" s="918"/>
      <c r="U160" s="1006">
        <f t="shared" si="2"/>
        <v>1546</v>
      </c>
      <c r="V160" s="917"/>
    </row>
    <row r="161" spans="1:22" ht="21" customHeight="1">
      <c r="A161" s="896" t="s">
        <v>1371</v>
      </c>
      <c r="B161" s="897" t="s">
        <v>1371</v>
      </c>
      <c r="C161" s="910">
        <v>154</v>
      </c>
      <c r="D161" s="901" t="s">
        <v>807</v>
      </c>
      <c r="E161" s="921" t="str">
        <f>VLOOKUP($B161,직재산출!$A$4:$T$3731,5,FALSE)</f>
        <v>무두볼트</v>
      </c>
      <c r="F161" s="922" t="str">
        <f>VLOOKUP($B161,직재산출!$A$4:$T$3731,6,FALSE)</f>
        <v>M8</v>
      </c>
      <c r="G161" s="922" t="str">
        <f>VLOOKUP($B161,직재산출!$A$4:$T$3731,7,FALSE)</f>
        <v>×</v>
      </c>
      <c r="H161" s="922" t="str">
        <f>VLOOKUP($B161,직재산출!$A$4:$T$3731,8,FALSE)</f>
        <v>L8</v>
      </c>
      <c r="I161" s="922">
        <f>VLOOKUP($B161,직재산출!$A$4:$T$3731,9,FALSE)</f>
        <v>0</v>
      </c>
      <c r="J161" s="922">
        <f>VLOOKUP($B161,직재산출!$A$4:$T$3731,10,FALSE)</f>
        <v>0</v>
      </c>
      <c r="K161" s="922">
        <f>VLOOKUP($B161,직재산출!$A$4:$T$3731,11,FALSE)</f>
        <v>0</v>
      </c>
      <c r="L161" s="923">
        <f>VLOOKUP($B161,직재산출!$A$4:$T$3731,12,FALSE)</f>
        <v>0</v>
      </c>
      <c r="M161" s="927" t="s">
        <v>1473</v>
      </c>
      <c r="N161" s="928">
        <v>45</v>
      </c>
      <c r="O161" s="1004">
        <v>14.7</v>
      </c>
      <c r="P161" s="928"/>
      <c r="Q161" s="1004"/>
      <c r="R161" s="918"/>
      <c r="S161" s="918"/>
      <c r="T161" s="918"/>
      <c r="U161" s="1006">
        <f t="shared" si="2"/>
        <v>14.7</v>
      </c>
      <c r="V161" s="917"/>
    </row>
    <row r="162" spans="1:22" ht="21" customHeight="1">
      <c r="A162" s="896" t="s">
        <v>1372</v>
      </c>
      <c r="B162" s="897" t="s">
        <v>1372</v>
      </c>
      <c r="C162" s="910">
        <v>155</v>
      </c>
      <c r="D162" s="901" t="s">
        <v>807</v>
      </c>
      <c r="E162" s="921" t="str">
        <f>VLOOKUP($B162,직재산출!$A$4:$T$3731,5,FALSE)</f>
        <v>무두볼트</v>
      </c>
      <c r="F162" s="922" t="str">
        <f>VLOOKUP($B162,직재산출!$A$4:$T$3731,6,FALSE)</f>
        <v>M6</v>
      </c>
      <c r="G162" s="922" t="str">
        <f>VLOOKUP($B162,직재산출!$A$4:$T$3731,7,FALSE)</f>
        <v>×</v>
      </c>
      <c r="H162" s="922" t="str">
        <f>VLOOKUP($B162,직재산출!$A$4:$T$3731,8,FALSE)</f>
        <v>L8</v>
      </c>
      <c r="I162" s="922">
        <f>VLOOKUP($B162,직재산출!$A$4:$T$3731,9,FALSE)</f>
        <v>0</v>
      </c>
      <c r="J162" s="922">
        <f>VLOOKUP($B162,직재산출!$A$4:$T$3731,10,FALSE)</f>
        <v>0</v>
      </c>
      <c r="K162" s="922">
        <f>VLOOKUP($B162,직재산출!$A$4:$T$3731,11,FALSE)</f>
        <v>0</v>
      </c>
      <c r="L162" s="923">
        <f>VLOOKUP($B162,직재산출!$A$4:$T$3731,12,FALSE)</f>
        <v>0</v>
      </c>
      <c r="M162" s="927" t="s">
        <v>1473</v>
      </c>
      <c r="N162" s="928">
        <v>45</v>
      </c>
      <c r="O162" s="1004">
        <v>8.5</v>
      </c>
      <c r="P162" s="928"/>
      <c r="Q162" s="1004"/>
      <c r="R162" s="918"/>
      <c r="S162" s="918"/>
      <c r="T162" s="918"/>
      <c r="U162" s="1006">
        <f t="shared" si="2"/>
        <v>8.5</v>
      </c>
      <c r="V162" s="917"/>
    </row>
    <row r="163" spans="1:22" ht="21" customHeight="1">
      <c r="A163" s="896" t="s">
        <v>1373</v>
      </c>
      <c r="B163" s="897" t="s">
        <v>1373</v>
      </c>
      <c r="C163" s="910">
        <v>156</v>
      </c>
      <c r="D163" s="901" t="s">
        <v>807</v>
      </c>
      <c r="E163" s="921" t="str">
        <f>VLOOKUP($B163,직재산출!$A$4:$T$3731,5,FALSE)</f>
        <v>무두볼트</v>
      </c>
      <c r="F163" s="922" t="str">
        <f>VLOOKUP($B163,직재산출!$A$4:$T$3731,6,FALSE)</f>
        <v>M8</v>
      </c>
      <c r="G163" s="922" t="str">
        <f>VLOOKUP($B163,직재산출!$A$4:$T$3731,7,FALSE)</f>
        <v>×</v>
      </c>
      <c r="H163" s="922" t="str">
        <f>VLOOKUP($B163,직재산출!$A$4:$T$3731,8,FALSE)</f>
        <v>L12</v>
      </c>
      <c r="I163" s="922">
        <f>VLOOKUP($B163,직재산출!$A$4:$T$3731,9,FALSE)</f>
        <v>0</v>
      </c>
      <c r="J163" s="922">
        <f>VLOOKUP($B163,직재산출!$A$4:$T$3731,10,FALSE)</f>
        <v>0</v>
      </c>
      <c r="K163" s="922">
        <f>VLOOKUP($B163,직재산출!$A$4:$T$3731,11,FALSE)</f>
        <v>0</v>
      </c>
      <c r="L163" s="923">
        <f>VLOOKUP($B163,직재산출!$A$4:$T$3731,12,FALSE)</f>
        <v>0</v>
      </c>
      <c r="M163" s="927" t="s">
        <v>1473</v>
      </c>
      <c r="N163" s="928">
        <v>45</v>
      </c>
      <c r="O163" s="1004">
        <v>18.7</v>
      </c>
      <c r="P163" s="928"/>
      <c r="Q163" s="1004"/>
      <c r="R163" s="918"/>
      <c r="S163" s="918"/>
      <c r="T163" s="918"/>
      <c r="U163" s="1006">
        <f t="shared" si="2"/>
        <v>18.7</v>
      </c>
      <c r="V163" s="917"/>
    </row>
    <row r="164" spans="1:22" ht="21" customHeight="1">
      <c r="A164" s="896" t="s">
        <v>1374</v>
      </c>
      <c r="B164" s="897" t="s">
        <v>1374</v>
      </c>
      <c r="C164" s="910">
        <v>157</v>
      </c>
      <c r="D164" s="901" t="s">
        <v>770</v>
      </c>
      <c r="E164" s="921" t="str">
        <f>VLOOKUP($B164,직재산출!$A$4:$T$3731,5,FALSE)</f>
        <v>앵글</v>
      </c>
      <c r="F164" s="922">
        <f>VLOOKUP($B164,직재산출!$A$4:$T$3731,6,FALSE)</f>
        <v>6</v>
      </c>
      <c r="G164" s="922" t="str">
        <f>VLOOKUP($B164,직재산출!$A$4:$T$3731,7,FALSE)</f>
        <v>×</v>
      </c>
      <c r="H164" s="922">
        <f>VLOOKUP($B164,직재산출!$A$4:$T$3731,8,FALSE)</f>
        <v>65</v>
      </c>
      <c r="I164" s="922" t="str">
        <f>VLOOKUP($B164,직재산출!$A$4:$T$3731,9,FALSE)</f>
        <v>×</v>
      </c>
      <c r="J164" s="922">
        <f>VLOOKUP($B164,직재산출!$A$4:$T$3731,10,FALSE)</f>
        <v>65</v>
      </c>
      <c r="K164" s="922" t="str">
        <f>VLOOKUP($B164,직재산출!$A$4:$T$3731,11,FALSE)</f>
        <v>×</v>
      </c>
      <c r="L164" s="923">
        <f>VLOOKUP($B164,직재산출!$A$4:$T$3731,12,FALSE)</f>
        <v>295</v>
      </c>
      <c r="M164" s="927" t="s">
        <v>1467</v>
      </c>
      <c r="N164" s="928">
        <v>5</v>
      </c>
      <c r="O164" s="1004">
        <v>1135</v>
      </c>
      <c r="P164" s="928">
        <v>7</v>
      </c>
      <c r="Q164" s="1004">
        <v>1040</v>
      </c>
      <c r="R164" s="918"/>
      <c r="S164" s="918"/>
      <c r="T164" s="918"/>
      <c r="U164" s="1006">
        <f t="shared" si="2"/>
        <v>1040</v>
      </c>
      <c r="V164" s="917"/>
    </row>
    <row r="165" spans="1:22" ht="21" customHeight="1">
      <c r="A165" s="896" t="s">
        <v>1375</v>
      </c>
      <c r="B165" s="897" t="s">
        <v>1375</v>
      </c>
      <c r="C165" s="910">
        <v>158</v>
      </c>
      <c r="D165" s="901" t="s">
        <v>812</v>
      </c>
      <c r="E165" s="921" t="str">
        <f>VLOOKUP($B165,직재산출!$A$4:$T$3731,5,FALSE)</f>
        <v>파이프</v>
      </c>
      <c r="F165" s="922" t="str">
        <f>VLOOKUP($B165,직재산출!$A$4:$T$3731,6,FALSE)</f>
        <v>15A</v>
      </c>
      <c r="G165" s="922" t="str">
        <f>VLOOKUP($B165,직재산출!$A$4:$T$3731,7,FALSE)</f>
        <v>×</v>
      </c>
      <c r="H165" s="922">
        <f>VLOOKUP($B165,직재산출!$A$4:$T$3731,8,FALSE)</f>
        <v>0</v>
      </c>
      <c r="I165" s="922">
        <f>VLOOKUP($B165,직재산출!$A$4:$T$3731,9,FALSE)</f>
        <v>0</v>
      </c>
      <c r="J165" s="922">
        <f>VLOOKUP($B165,직재산출!$A$4:$T$3731,10,FALSE)</f>
        <v>0</v>
      </c>
      <c r="K165" s="922">
        <f>VLOOKUP($B165,직재산출!$A$4:$T$3731,11,FALSE)</f>
        <v>0</v>
      </c>
      <c r="L165" s="923">
        <f>VLOOKUP($B165,직재산출!$A$4:$T$3731,12,FALSE)</f>
        <v>504</v>
      </c>
      <c r="M165" s="927" t="s">
        <v>1469</v>
      </c>
      <c r="N165" s="928">
        <v>662</v>
      </c>
      <c r="O165" s="1004">
        <v>2467</v>
      </c>
      <c r="P165" s="928">
        <v>706</v>
      </c>
      <c r="Q165" s="1004">
        <v>2270</v>
      </c>
      <c r="R165" s="918"/>
      <c r="S165" s="918"/>
      <c r="T165" s="918"/>
      <c r="U165" s="1006">
        <f t="shared" si="2"/>
        <v>2270</v>
      </c>
      <c r="V165" s="917"/>
    </row>
    <row r="166" spans="1:22" ht="21" customHeight="1">
      <c r="A166" s="896" t="s">
        <v>1376</v>
      </c>
      <c r="B166" s="897" t="s">
        <v>1376</v>
      </c>
      <c r="C166" s="910">
        <v>159</v>
      </c>
      <c r="D166" s="901" t="s">
        <v>804</v>
      </c>
      <c r="E166" s="921" t="str">
        <f>VLOOKUP($B166,직재산출!$A$4:$T$3731,5,FALSE)</f>
        <v>볼트</v>
      </c>
      <c r="F166" s="922" t="str">
        <f>VLOOKUP($B166,직재산출!$A$4:$T$3731,6,FALSE)</f>
        <v>M10</v>
      </c>
      <c r="G166" s="922" t="str">
        <f>VLOOKUP($B166,직재산출!$A$4:$T$3731,7,FALSE)</f>
        <v>×</v>
      </c>
      <c r="H166" s="922" t="str">
        <f>VLOOKUP($B166,직재산출!$A$4:$T$3731,8,FALSE)</f>
        <v>L20</v>
      </c>
      <c r="I166" s="922">
        <f>VLOOKUP($B166,직재산출!$A$4:$T$3731,9,FALSE)</f>
        <v>0</v>
      </c>
      <c r="J166" s="922">
        <f>VLOOKUP($B166,직재산출!$A$4:$T$3731,10,FALSE)</f>
        <v>0</v>
      </c>
      <c r="K166" s="922">
        <f>VLOOKUP($B166,직재산출!$A$4:$T$3731,11,FALSE)</f>
        <v>0</v>
      </c>
      <c r="L166" s="923">
        <f>VLOOKUP($B166,직재산출!$A$4:$T$3731,12,FALSE)</f>
        <v>0</v>
      </c>
      <c r="M166" s="927" t="s">
        <v>1473</v>
      </c>
      <c r="N166" s="928">
        <v>41</v>
      </c>
      <c r="O166" s="1004">
        <v>76.099999999999994</v>
      </c>
      <c r="P166" s="928">
        <v>47</v>
      </c>
      <c r="Q166" s="1004">
        <v>136</v>
      </c>
      <c r="R166" s="918"/>
      <c r="S166" s="918"/>
      <c r="T166" s="918"/>
      <c r="U166" s="1006">
        <f t="shared" si="2"/>
        <v>76.099999999999994</v>
      </c>
      <c r="V166" s="917"/>
    </row>
    <row r="167" spans="1:22" ht="21" customHeight="1">
      <c r="A167" s="896" t="s">
        <v>1377</v>
      </c>
      <c r="B167" s="897" t="s">
        <v>1377</v>
      </c>
      <c r="C167" s="910">
        <v>160</v>
      </c>
      <c r="D167" s="901" t="s">
        <v>814</v>
      </c>
      <c r="E167" s="921" t="str">
        <f>VLOOKUP($B167,직재산출!$A$4:$T$3731,5,FALSE)</f>
        <v>평철</v>
      </c>
      <c r="F167" s="922">
        <f>VLOOKUP($B167,직재산출!$A$4:$T$3731,6,FALSE)</f>
        <v>16</v>
      </c>
      <c r="G167" s="922" t="str">
        <f>VLOOKUP($B167,직재산출!$A$4:$T$3731,7,FALSE)</f>
        <v>×</v>
      </c>
      <c r="H167" s="922">
        <f>VLOOKUP($B167,직재산출!$A$4:$T$3731,8,FALSE)</f>
        <v>50</v>
      </c>
      <c r="I167" s="922" t="str">
        <f>VLOOKUP($B167,직재산출!$A$4:$T$3731,9,FALSE)</f>
        <v>×</v>
      </c>
      <c r="J167" s="922">
        <f>VLOOKUP($B167,직재산출!$A$4:$T$3731,10,FALSE)</f>
        <v>0</v>
      </c>
      <c r="K167" s="922">
        <f>VLOOKUP($B167,직재산출!$A$4:$T$3731,11,FALSE)</f>
        <v>0</v>
      </c>
      <c r="L167" s="923">
        <f>VLOOKUP($B167,직재산출!$A$4:$T$3731,12,FALSE)</f>
        <v>30</v>
      </c>
      <c r="M167" s="927" t="s">
        <v>1467</v>
      </c>
      <c r="N167" s="928">
        <v>4</v>
      </c>
      <c r="O167" s="1004">
        <v>1020</v>
      </c>
      <c r="P167" s="928">
        <v>5</v>
      </c>
      <c r="Q167" s="1004">
        <v>1030</v>
      </c>
      <c r="R167" s="918"/>
      <c r="S167" s="918"/>
      <c r="T167" s="918"/>
      <c r="U167" s="1006">
        <f t="shared" si="2"/>
        <v>1020</v>
      </c>
      <c r="V167" s="917"/>
    </row>
    <row r="168" spans="1:22" ht="21" customHeight="1">
      <c r="A168" s="896" t="s">
        <v>1378</v>
      </c>
      <c r="B168" s="897" t="s">
        <v>1378</v>
      </c>
      <c r="C168" s="910">
        <v>161</v>
      </c>
      <c r="D168" s="901" t="s">
        <v>816</v>
      </c>
      <c r="E168" s="921" t="str">
        <f>VLOOKUP($B168,직재산출!$A$4:$T$3731,5,FALSE)</f>
        <v>전산볼트</v>
      </c>
      <c r="F168" s="922" t="str">
        <f>VLOOKUP($B168,직재산출!$A$4:$T$3731,6,FALSE)</f>
        <v>전산 M10</v>
      </c>
      <c r="G168" s="922" t="str">
        <f>VLOOKUP($B168,직재산출!$A$4:$T$3731,7,FALSE)</f>
        <v>×</v>
      </c>
      <c r="H168" s="922">
        <f>VLOOKUP($B168,직재산출!$A$4:$T$3731,8,FALSE)</f>
        <v>0</v>
      </c>
      <c r="I168" s="922">
        <f>VLOOKUP($B168,직재산출!$A$4:$T$3731,9,FALSE)</f>
        <v>0</v>
      </c>
      <c r="J168" s="922">
        <f>VLOOKUP($B168,직재산출!$A$4:$T$3731,10,FALSE)</f>
        <v>0</v>
      </c>
      <c r="K168" s="922">
        <f>VLOOKUP($B168,직재산출!$A$4:$T$3731,11,FALSE)</f>
        <v>0</v>
      </c>
      <c r="L168" s="923">
        <f>VLOOKUP($B168,직재산출!$A$4:$T$3731,12,FALSE)</f>
        <v>120</v>
      </c>
      <c r="M168" s="927" t="s">
        <v>1473</v>
      </c>
      <c r="N168" s="928">
        <v>43</v>
      </c>
      <c r="O168" s="1004">
        <v>1226</v>
      </c>
      <c r="P168" s="928">
        <v>46</v>
      </c>
      <c r="Q168" s="1004">
        <v>1409</v>
      </c>
      <c r="R168" s="918"/>
      <c r="S168" s="918"/>
      <c r="T168" s="918"/>
      <c r="U168" s="1006">
        <f t="shared" si="2"/>
        <v>1226</v>
      </c>
      <c r="V168" s="917"/>
    </row>
    <row r="169" spans="1:22" ht="21" customHeight="1">
      <c r="A169" s="896" t="s">
        <v>1379</v>
      </c>
      <c r="B169" s="897" t="s">
        <v>1379</v>
      </c>
      <c r="C169" s="910">
        <v>162</v>
      </c>
      <c r="D169" s="901" t="s">
        <v>797</v>
      </c>
      <c r="E169" s="921" t="str">
        <f>VLOOKUP($B169,직재산출!$A$4:$T$3731,5,FALSE)</f>
        <v>환봉</v>
      </c>
      <c r="F169" s="922">
        <f>VLOOKUP($B169,직재산출!$A$4:$T$3731,6,FALSE)</f>
        <v>22</v>
      </c>
      <c r="G169" s="922" t="str">
        <f>VLOOKUP($B169,직재산출!$A$4:$T$3731,7,FALSE)</f>
        <v>×</v>
      </c>
      <c r="H169" s="922">
        <f>VLOOKUP($B169,직재산출!$A$4:$T$3731,8,FALSE)</f>
        <v>56</v>
      </c>
      <c r="I169" s="922" t="str">
        <f>VLOOKUP($B169,직재산출!$A$4:$T$3731,9,FALSE)</f>
        <v>×</v>
      </c>
      <c r="J169" s="922">
        <f>VLOOKUP($B169,직재산출!$A$4:$T$3731,10,FALSE)</f>
        <v>0</v>
      </c>
      <c r="K169" s="922">
        <f>VLOOKUP($B169,직재산출!$A$4:$T$3731,11,FALSE)</f>
        <v>0</v>
      </c>
      <c r="L169" s="923">
        <f>VLOOKUP($B169,직재산출!$A$4:$T$3731,12,FALSE)</f>
        <v>56</v>
      </c>
      <c r="M169" s="927" t="s">
        <v>1467</v>
      </c>
      <c r="N169" s="928">
        <v>3</v>
      </c>
      <c r="O169" s="1004">
        <v>990</v>
      </c>
      <c r="P169" s="928">
        <v>5</v>
      </c>
      <c r="Q169" s="1004">
        <v>1010</v>
      </c>
      <c r="R169" s="918"/>
      <c r="S169" s="918"/>
      <c r="T169" s="918"/>
      <c r="U169" s="1006">
        <f t="shared" si="2"/>
        <v>990</v>
      </c>
      <c r="V169" s="917"/>
    </row>
    <row r="170" spans="1:22" ht="21" customHeight="1">
      <c r="A170" s="896" t="s">
        <v>1380</v>
      </c>
      <c r="B170" s="897" t="s">
        <v>1380</v>
      </c>
      <c r="C170" s="910">
        <v>163</v>
      </c>
      <c r="D170" s="901" t="s">
        <v>816</v>
      </c>
      <c r="E170" s="921" t="str">
        <f>VLOOKUP($B170,직재산출!$A$4:$T$3731,5,FALSE)</f>
        <v>전산볼트</v>
      </c>
      <c r="F170" s="922" t="str">
        <f>VLOOKUP($B170,직재산출!$A$4:$T$3731,6,FALSE)</f>
        <v>전산 M6</v>
      </c>
      <c r="G170" s="922" t="str">
        <f>VLOOKUP($B170,직재산출!$A$4:$T$3731,7,FALSE)</f>
        <v>×</v>
      </c>
      <c r="H170" s="922">
        <f>VLOOKUP($B170,직재산출!$A$4:$T$3731,8,FALSE)</f>
        <v>0</v>
      </c>
      <c r="I170" s="922">
        <f>VLOOKUP($B170,직재산출!$A$4:$T$3731,9,FALSE)</f>
        <v>0</v>
      </c>
      <c r="J170" s="922">
        <f>VLOOKUP($B170,직재산출!$A$4:$T$3731,10,FALSE)</f>
        <v>0</v>
      </c>
      <c r="K170" s="922">
        <f>VLOOKUP($B170,직재산출!$A$4:$T$3731,11,FALSE)</f>
        <v>0</v>
      </c>
      <c r="L170" s="923">
        <f>VLOOKUP($B170,직재산출!$A$4:$T$3731,12,FALSE)</f>
        <v>40</v>
      </c>
      <c r="M170" s="927" t="s">
        <v>1473</v>
      </c>
      <c r="N170" s="928">
        <v>43</v>
      </c>
      <c r="O170" s="1004">
        <v>597</v>
      </c>
      <c r="P170" s="928">
        <v>46</v>
      </c>
      <c r="Q170" s="1004">
        <v>705</v>
      </c>
      <c r="R170" s="918"/>
      <c r="S170" s="918"/>
      <c r="T170" s="918"/>
      <c r="U170" s="1006">
        <f t="shared" si="2"/>
        <v>597</v>
      </c>
      <c r="V170" s="917"/>
    </row>
    <row r="171" spans="1:22" ht="21" customHeight="1">
      <c r="A171" s="896" t="s">
        <v>1381</v>
      </c>
      <c r="B171" s="897" t="s">
        <v>1381</v>
      </c>
      <c r="C171" s="910">
        <v>164</v>
      </c>
      <c r="D171" s="901" t="s">
        <v>802</v>
      </c>
      <c r="E171" s="921" t="str">
        <f>VLOOKUP($B171,직재산출!$A$4:$T$3731,5,FALSE)</f>
        <v>베어링</v>
      </c>
      <c r="F171" s="922">
        <f>VLOOKUP($B171,직재산출!$A$4:$T$3731,6,FALSE)</f>
        <v>6202</v>
      </c>
      <c r="G171" s="922">
        <f>VLOOKUP($B171,직재산출!$A$4:$T$3731,7,FALSE)</f>
        <v>0</v>
      </c>
      <c r="H171" s="922">
        <f>VLOOKUP($B171,직재산출!$A$4:$T$3731,8,FALSE)</f>
        <v>0</v>
      </c>
      <c r="I171" s="922">
        <f>VLOOKUP($B171,직재산출!$A$4:$T$3731,9,FALSE)</f>
        <v>0</v>
      </c>
      <c r="J171" s="922">
        <f>VLOOKUP($B171,직재산출!$A$4:$T$3731,10,FALSE)</f>
        <v>0</v>
      </c>
      <c r="K171" s="922">
        <f>VLOOKUP($B171,직재산출!$A$4:$T$3731,11,FALSE)</f>
        <v>0</v>
      </c>
      <c r="L171" s="923">
        <f>VLOOKUP($B171,직재산출!$A$4:$T$3731,12,FALSE)</f>
        <v>0</v>
      </c>
      <c r="M171" s="927" t="s">
        <v>1473</v>
      </c>
      <c r="N171" s="928">
        <v>1069</v>
      </c>
      <c r="O171" s="1004">
        <v>2506</v>
      </c>
      <c r="P171" s="928">
        <v>1418</v>
      </c>
      <c r="Q171" s="1004">
        <v>2150</v>
      </c>
      <c r="R171" s="918"/>
      <c r="S171" s="918"/>
      <c r="T171" s="918"/>
      <c r="U171" s="1006">
        <f t="shared" si="2"/>
        <v>2150</v>
      </c>
      <c r="V171" s="917"/>
    </row>
    <row r="172" spans="1:22" ht="21" customHeight="1">
      <c r="A172" s="896" t="s">
        <v>1382</v>
      </c>
      <c r="B172" s="897" t="s">
        <v>1382</v>
      </c>
      <c r="C172" s="910">
        <v>165</v>
      </c>
      <c r="D172" s="901" t="s">
        <v>804</v>
      </c>
      <c r="E172" s="921" t="str">
        <f>VLOOKUP($B172,직재산출!$A$4:$T$3731,5,FALSE)</f>
        <v>볼트</v>
      </c>
      <c r="F172" s="922" t="str">
        <f>VLOOKUP($B172,직재산출!$A$4:$T$3731,6,FALSE)</f>
        <v>M8</v>
      </c>
      <c r="G172" s="922" t="str">
        <f>VLOOKUP($B172,직재산출!$A$4:$T$3731,7,FALSE)</f>
        <v>×</v>
      </c>
      <c r="H172" s="922" t="str">
        <f>VLOOKUP($B172,직재산출!$A$4:$T$3731,8,FALSE)</f>
        <v>L50</v>
      </c>
      <c r="I172" s="922">
        <f>VLOOKUP($B172,직재산출!$A$4:$T$3731,9,FALSE)</f>
        <v>0</v>
      </c>
      <c r="J172" s="922">
        <f>VLOOKUP($B172,직재산출!$A$4:$T$3731,10,FALSE)</f>
        <v>0</v>
      </c>
      <c r="K172" s="922">
        <f>VLOOKUP($B172,직재산출!$A$4:$T$3731,11,FALSE)</f>
        <v>0</v>
      </c>
      <c r="L172" s="923">
        <f>VLOOKUP($B172,직재산출!$A$4:$T$3731,12,FALSE)</f>
        <v>0</v>
      </c>
      <c r="M172" s="927" t="s">
        <v>1473</v>
      </c>
      <c r="N172" s="928">
        <v>41</v>
      </c>
      <c r="O172" s="1004">
        <v>69.3</v>
      </c>
      <c r="P172" s="928">
        <v>47</v>
      </c>
      <c r="Q172" s="1004">
        <v>111</v>
      </c>
      <c r="R172" s="918"/>
      <c r="S172" s="918"/>
      <c r="T172" s="918"/>
      <c r="U172" s="1006">
        <f t="shared" si="2"/>
        <v>69.3</v>
      </c>
      <c r="V172" s="917"/>
    </row>
    <row r="173" spans="1:22" ht="21" customHeight="1">
      <c r="A173" s="896" t="s">
        <v>1383</v>
      </c>
      <c r="B173" s="897" t="s">
        <v>1383</v>
      </c>
      <c r="C173" s="910">
        <v>166</v>
      </c>
      <c r="D173" s="901" t="s">
        <v>798</v>
      </c>
      <c r="E173" s="921" t="str">
        <f>VLOOKUP($B173,직재산출!$A$4:$T$3731,5,FALSE)</f>
        <v>육각볼트</v>
      </c>
      <c r="F173" s="922" t="str">
        <f>VLOOKUP($B173,직재산출!$A$4:$T$3731,6,FALSE)</f>
        <v>M20</v>
      </c>
      <c r="G173" s="922" t="str">
        <f>VLOOKUP($B173,직재산출!$A$4:$T$3731,7,FALSE)</f>
        <v>×</v>
      </c>
      <c r="H173" s="922" t="str">
        <f>VLOOKUP($B173,직재산출!$A$4:$T$3731,8,FALSE)</f>
        <v>L70</v>
      </c>
      <c r="I173" s="922">
        <f>VLOOKUP($B173,직재산출!$A$4:$T$3731,9,FALSE)</f>
        <v>0</v>
      </c>
      <c r="J173" s="922">
        <f>VLOOKUP($B173,직재산출!$A$4:$T$3731,10,FALSE)</f>
        <v>0</v>
      </c>
      <c r="K173" s="922">
        <f>VLOOKUP($B173,직재산출!$A$4:$T$3731,11,FALSE)</f>
        <v>0</v>
      </c>
      <c r="L173" s="923">
        <f>VLOOKUP($B173,직재산출!$A$4:$T$3731,12,FALSE)</f>
        <v>0</v>
      </c>
      <c r="M173" s="927" t="s">
        <v>1473</v>
      </c>
      <c r="N173" s="928">
        <v>41</v>
      </c>
      <c r="O173" s="1004">
        <v>702.9</v>
      </c>
      <c r="P173" s="928">
        <v>47</v>
      </c>
      <c r="Q173" s="1004">
        <v>1024</v>
      </c>
      <c r="R173" s="918"/>
      <c r="S173" s="918"/>
      <c r="T173" s="918"/>
      <c r="U173" s="1006">
        <f t="shared" si="2"/>
        <v>702.9</v>
      </c>
      <c r="V173" s="917"/>
    </row>
    <row r="174" spans="1:22" ht="21" customHeight="1">
      <c r="A174" s="896" t="s">
        <v>1384</v>
      </c>
      <c r="B174" s="897" t="s">
        <v>1384</v>
      </c>
      <c r="C174" s="910">
        <v>167</v>
      </c>
      <c r="D174" s="901" t="s">
        <v>799</v>
      </c>
      <c r="E174" s="921" t="str">
        <f>VLOOKUP($B174,직재산출!$A$4:$T$3731,5,FALSE)</f>
        <v>너트</v>
      </c>
      <c r="F174" s="922" t="str">
        <f>VLOOKUP($B174,직재산출!$A$4:$T$3731,6,FALSE)</f>
        <v>M20</v>
      </c>
      <c r="G174" s="922">
        <f>VLOOKUP($B174,직재산출!$A$4:$T$3731,7,FALSE)</f>
        <v>0</v>
      </c>
      <c r="H174" s="922">
        <f>VLOOKUP($B174,직재산출!$A$4:$T$3731,8,FALSE)</f>
        <v>0</v>
      </c>
      <c r="I174" s="922">
        <f>VLOOKUP($B174,직재산출!$A$4:$T$3731,9,FALSE)</f>
        <v>0</v>
      </c>
      <c r="J174" s="922">
        <f>VLOOKUP($B174,직재산출!$A$4:$T$3731,10,FALSE)</f>
        <v>0</v>
      </c>
      <c r="K174" s="922">
        <f>VLOOKUP($B174,직재산출!$A$4:$T$3731,11,FALSE)</f>
        <v>0</v>
      </c>
      <c r="L174" s="923">
        <f>VLOOKUP($B174,직재산출!$A$4:$T$3731,12,FALSE)</f>
        <v>0</v>
      </c>
      <c r="M174" s="927" t="s">
        <v>1473</v>
      </c>
      <c r="N174" s="928">
        <v>39</v>
      </c>
      <c r="O174" s="1004">
        <v>158.4</v>
      </c>
      <c r="P174" s="928">
        <v>51</v>
      </c>
      <c r="Q174" s="1004">
        <v>179.3</v>
      </c>
      <c r="R174" s="918"/>
      <c r="S174" s="918"/>
      <c r="T174" s="918"/>
      <c r="U174" s="1006">
        <f t="shared" si="2"/>
        <v>158.4</v>
      </c>
      <c r="V174" s="917"/>
    </row>
    <row r="175" spans="1:22" ht="21" customHeight="1">
      <c r="A175" s="896" t="s">
        <v>1385</v>
      </c>
      <c r="B175" s="897" t="s">
        <v>1385</v>
      </c>
      <c r="C175" s="910">
        <v>168</v>
      </c>
      <c r="D175" s="901" t="s">
        <v>800</v>
      </c>
      <c r="E175" s="921" t="str">
        <f>VLOOKUP($B175,직재산출!$A$4:$T$3731,5,FALSE)</f>
        <v>와셔 S</v>
      </c>
      <c r="F175" s="922" t="str">
        <f>VLOOKUP($B175,직재산출!$A$4:$T$3731,6,FALSE)</f>
        <v>M20</v>
      </c>
      <c r="G175" s="922">
        <f>VLOOKUP($B175,직재산출!$A$4:$T$3731,7,FALSE)</f>
        <v>0</v>
      </c>
      <c r="H175" s="922">
        <f>VLOOKUP($B175,직재산출!$A$4:$T$3731,8,FALSE)</f>
        <v>0</v>
      </c>
      <c r="I175" s="922">
        <f>VLOOKUP($B175,직재산출!$A$4:$T$3731,9,FALSE)</f>
        <v>0</v>
      </c>
      <c r="J175" s="922">
        <f>VLOOKUP($B175,직재산출!$A$4:$T$3731,10,FALSE)</f>
        <v>0</v>
      </c>
      <c r="K175" s="922">
        <f>VLOOKUP($B175,직재산출!$A$4:$T$3731,11,FALSE)</f>
        <v>0</v>
      </c>
      <c r="L175" s="923">
        <f>VLOOKUP($B175,직재산출!$A$4:$T$3731,12,FALSE)</f>
        <v>0</v>
      </c>
      <c r="M175" s="927" t="s">
        <v>1473</v>
      </c>
      <c r="N175" s="928">
        <v>43</v>
      </c>
      <c r="O175" s="1004">
        <v>56.1</v>
      </c>
      <c r="P175" s="928">
        <v>48</v>
      </c>
      <c r="Q175" s="1004">
        <v>51.16</v>
      </c>
      <c r="R175" s="918"/>
      <c r="S175" s="918"/>
      <c r="T175" s="918"/>
      <c r="U175" s="1006">
        <f t="shared" si="2"/>
        <v>51.16</v>
      </c>
      <c r="V175" s="917"/>
    </row>
    <row r="176" spans="1:22" ht="21" customHeight="1">
      <c r="A176" s="896" t="s">
        <v>1386</v>
      </c>
      <c r="B176" s="897" t="s">
        <v>1386</v>
      </c>
      <c r="C176" s="910">
        <v>169</v>
      </c>
      <c r="D176" s="901" t="s">
        <v>801</v>
      </c>
      <c r="E176" s="921" t="str">
        <f>VLOOKUP($B176,직재산출!$A$4:$T$3731,5,FALSE)</f>
        <v>와셔 P</v>
      </c>
      <c r="F176" s="922" t="str">
        <f>VLOOKUP($B176,직재산출!$A$4:$T$3731,6,FALSE)</f>
        <v>M20</v>
      </c>
      <c r="G176" s="922">
        <f>VLOOKUP($B176,직재산출!$A$4:$T$3731,7,FALSE)</f>
        <v>0</v>
      </c>
      <c r="H176" s="922">
        <f>VLOOKUP($B176,직재산출!$A$4:$T$3731,8,FALSE)</f>
        <v>0</v>
      </c>
      <c r="I176" s="922">
        <f>VLOOKUP($B176,직재산출!$A$4:$T$3731,9,FALSE)</f>
        <v>0</v>
      </c>
      <c r="J176" s="922">
        <f>VLOOKUP($B176,직재산출!$A$4:$T$3731,10,FALSE)</f>
        <v>0</v>
      </c>
      <c r="K176" s="922">
        <f>VLOOKUP($B176,직재산출!$A$4:$T$3731,11,FALSE)</f>
        <v>0</v>
      </c>
      <c r="L176" s="923">
        <f>VLOOKUP($B176,직재산출!$A$4:$T$3731,12,FALSE)</f>
        <v>0</v>
      </c>
      <c r="M176" s="927" t="s">
        <v>1473</v>
      </c>
      <c r="N176" s="928">
        <v>43</v>
      </c>
      <c r="O176" s="1004">
        <v>59.5</v>
      </c>
      <c r="P176" s="928">
        <v>48</v>
      </c>
      <c r="Q176" s="1004">
        <v>61.56</v>
      </c>
      <c r="R176" s="918"/>
      <c r="S176" s="918"/>
      <c r="T176" s="918"/>
      <c r="U176" s="1006">
        <f t="shared" si="2"/>
        <v>59.5</v>
      </c>
      <c r="V176" s="917"/>
    </row>
    <row r="177" spans="1:22" ht="21" customHeight="1">
      <c r="A177" s="896" t="s">
        <v>1387</v>
      </c>
      <c r="B177" s="897" t="s">
        <v>1387</v>
      </c>
      <c r="C177" s="910">
        <v>170</v>
      </c>
      <c r="D177" s="901" t="s">
        <v>798</v>
      </c>
      <c r="E177" s="921" t="str">
        <f>VLOOKUP($B177,직재산출!$A$4:$T$3731,5,FALSE)</f>
        <v>육각볼트</v>
      </c>
      <c r="F177" s="922" t="str">
        <f>VLOOKUP($B177,직재산출!$A$4:$T$3731,6,FALSE)</f>
        <v>M12</v>
      </c>
      <c r="G177" s="922" t="str">
        <f>VLOOKUP($B177,직재산출!$A$4:$T$3731,7,FALSE)</f>
        <v>×</v>
      </c>
      <c r="H177" s="922" t="str">
        <f>VLOOKUP($B177,직재산출!$A$4:$T$3731,8,FALSE)</f>
        <v>L70</v>
      </c>
      <c r="I177" s="922">
        <f>VLOOKUP($B177,직재산출!$A$4:$T$3731,9,FALSE)</f>
        <v>0</v>
      </c>
      <c r="J177" s="922">
        <f>VLOOKUP($B177,직재산출!$A$4:$T$3731,10,FALSE)</f>
        <v>0</v>
      </c>
      <c r="K177" s="922">
        <f>VLOOKUP($B177,직재산출!$A$4:$T$3731,11,FALSE)</f>
        <v>0</v>
      </c>
      <c r="L177" s="923">
        <f>VLOOKUP($B177,직재산출!$A$4:$T$3731,12,FALSE)</f>
        <v>0</v>
      </c>
      <c r="M177" s="927" t="s">
        <v>1473</v>
      </c>
      <c r="N177" s="928">
        <v>41</v>
      </c>
      <c r="O177" s="1004">
        <v>216.7</v>
      </c>
      <c r="P177" s="928">
        <v>47</v>
      </c>
      <c r="Q177" s="1004">
        <v>321</v>
      </c>
      <c r="R177" s="918"/>
      <c r="S177" s="918"/>
      <c r="T177" s="918"/>
      <c r="U177" s="1006">
        <f t="shared" si="2"/>
        <v>216.7</v>
      </c>
      <c r="V177" s="917"/>
    </row>
    <row r="178" spans="1:22" ht="21" customHeight="1">
      <c r="A178" s="896" t="s">
        <v>1388</v>
      </c>
      <c r="B178" s="897" t="s">
        <v>1388</v>
      </c>
      <c r="C178" s="910">
        <v>171</v>
      </c>
      <c r="D178" s="901" t="s">
        <v>802</v>
      </c>
      <c r="E178" s="921" t="str">
        <f>VLOOKUP($B178,직재산출!$A$4:$T$3731,5,FALSE)</f>
        <v>베어링</v>
      </c>
      <c r="F178" s="922" t="str">
        <f>VLOOKUP($B178,직재산출!$A$4:$T$3731,6,FALSE)</f>
        <v>UCP210</v>
      </c>
      <c r="G178" s="922">
        <f>VLOOKUP($B178,직재산출!$A$4:$T$3731,7,FALSE)</f>
        <v>0</v>
      </c>
      <c r="H178" s="922">
        <f>VLOOKUP($B178,직재산출!$A$4:$T$3731,8,FALSE)</f>
        <v>0</v>
      </c>
      <c r="I178" s="922">
        <f>VLOOKUP($B178,직재산출!$A$4:$T$3731,9,FALSE)</f>
        <v>0</v>
      </c>
      <c r="J178" s="922">
        <f>VLOOKUP($B178,직재산출!$A$4:$T$3731,10,FALSE)</f>
        <v>0</v>
      </c>
      <c r="K178" s="922">
        <f>VLOOKUP($B178,직재산출!$A$4:$T$3731,11,FALSE)</f>
        <v>0</v>
      </c>
      <c r="L178" s="923">
        <f>VLOOKUP($B178,직재산출!$A$4:$T$3731,12,FALSE)</f>
        <v>0</v>
      </c>
      <c r="M178" s="927" t="s">
        <v>1473</v>
      </c>
      <c r="N178" s="928">
        <v>1069</v>
      </c>
      <c r="O178" s="1004">
        <v>27685</v>
      </c>
      <c r="P178" s="928">
        <v>1418</v>
      </c>
      <c r="Q178" s="1004">
        <v>22600</v>
      </c>
      <c r="R178" s="918"/>
      <c r="S178" s="918"/>
      <c r="T178" s="918"/>
      <c r="U178" s="1006">
        <f t="shared" si="2"/>
        <v>22600</v>
      </c>
      <c r="V178" s="917"/>
    </row>
    <row r="179" spans="1:22" ht="21" customHeight="1">
      <c r="A179" s="896" t="s">
        <v>1389</v>
      </c>
      <c r="B179" s="897" t="s">
        <v>1389</v>
      </c>
      <c r="C179" s="910">
        <v>172</v>
      </c>
      <c r="D179" s="901" t="s">
        <v>798</v>
      </c>
      <c r="E179" s="921" t="str">
        <f>VLOOKUP($B179,직재산출!$A$4:$T$3731,5,FALSE)</f>
        <v>육각볼트</v>
      </c>
      <c r="F179" s="922" t="str">
        <f>VLOOKUP($B179,직재산출!$A$4:$T$3731,6,FALSE)</f>
        <v>M16</v>
      </c>
      <c r="G179" s="922" t="str">
        <f>VLOOKUP($B179,직재산출!$A$4:$T$3731,7,FALSE)</f>
        <v>×</v>
      </c>
      <c r="H179" s="922" t="str">
        <f>VLOOKUP($B179,직재산출!$A$4:$T$3731,8,FALSE)</f>
        <v>L70</v>
      </c>
      <c r="I179" s="922">
        <f>VLOOKUP($B179,직재산출!$A$4:$T$3731,9,FALSE)</f>
        <v>0</v>
      </c>
      <c r="J179" s="922">
        <f>VLOOKUP($B179,직재산출!$A$4:$T$3731,10,FALSE)</f>
        <v>0</v>
      </c>
      <c r="K179" s="922">
        <f>VLOOKUP($B179,직재산출!$A$4:$T$3731,11,FALSE)</f>
        <v>0</v>
      </c>
      <c r="L179" s="923">
        <f>VLOOKUP($B179,직재산출!$A$4:$T$3731,12,FALSE)</f>
        <v>0</v>
      </c>
      <c r="M179" s="927" t="s">
        <v>1473</v>
      </c>
      <c r="N179" s="928">
        <v>41</v>
      </c>
      <c r="O179" s="1004">
        <v>396</v>
      </c>
      <c r="P179" s="928">
        <v>47</v>
      </c>
      <c r="Q179" s="1004">
        <v>618</v>
      </c>
      <c r="R179" s="918"/>
      <c r="S179" s="918"/>
      <c r="T179" s="918"/>
      <c r="U179" s="1006">
        <f t="shared" si="2"/>
        <v>396</v>
      </c>
      <c r="V179" s="917"/>
    </row>
    <row r="180" spans="1:22" ht="21" customHeight="1">
      <c r="A180" s="896" t="s">
        <v>1390</v>
      </c>
      <c r="B180" s="897" t="s">
        <v>1390</v>
      </c>
      <c r="C180" s="910">
        <v>173</v>
      </c>
      <c r="D180" s="901" t="s">
        <v>799</v>
      </c>
      <c r="E180" s="921" t="str">
        <f>VLOOKUP($B180,직재산출!$A$4:$T$3731,5,FALSE)</f>
        <v>너트</v>
      </c>
      <c r="F180" s="922" t="str">
        <f>VLOOKUP($B180,직재산출!$A$4:$T$3731,6,FALSE)</f>
        <v>M16</v>
      </c>
      <c r="G180" s="922">
        <f>VLOOKUP($B180,직재산출!$A$4:$T$3731,7,FALSE)</f>
        <v>0</v>
      </c>
      <c r="H180" s="922">
        <f>VLOOKUP($B180,직재산출!$A$4:$T$3731,8,FALSE)</f>
        <v>0</v>
      </c>
      <c r="I180" s="922">
        <f>VLOOKUP($B180,직재산출!$A$4:$T$3731,9,FALSE)</f>
        <v>0</v>
      </c>
      <c r="J180" s="922">
        <f>VLOOKUP($B180,직재산출!$A$4:$T$3731,10,FALSE)</f>
        <v>0</v>
      </c>
      <c r="K180" s="922">
        <f>VLOOKUP($B180,직재산출!$A$4:$T$3731,11,FALSE)</f>
        <v>0</v>
      </c>
      <c r="L180" s="923">
        <f>VLOOKUP($B180,직재산출!$A$4:$T$3731,12,FALSE)</f>
        <v>0</v>
      </c>
      <c r="M180" s="927" t="s">
        <v>1473</v>
      </c>
      <c r="N180" s="928">
        <v>39</v>
      </c>
      <c r="O180" s="1004">
        <v>83.6</v>
      </c>
      <c r="P180" s="928">
        <v>51</v>
      </c>
      <c r="Q180" s="1004">
        <v>91.4</v>
      </c>
      <c r="R180" s="918"/>
      <c r="S180" s="918"/>
      <c r="T180" s="918"/>
      <c r="U180" s="1006">
        <f t="shared" si="2"/>
        <v>83.6</v>
      </c>
      <c r="V180" s="917"/>
    </row>
    <row r="181" spans="1:22" ht="21" customHeight="1">
      <c r="A181" s="896" t="s">
        <v>1391</v>
      </c>
      <c r="B181" s="897" t="s">
        <v>1391</v>
      </c>
      <c r="C181" s="910">
        <v>174</v>
      </c>
      <c r="D181" s="901" t="s">
        <v>801</v>
      </c>
      <c r="E181" s="921" t="str">
        <f>VLOOKUP($B181,직재산출!$A$4:$T$3731,5,FALSE)</f>
        <v>와셔 P</v>
      </c>
      <c r="F181" s="922" t="str">
        <f>VLOOKUP($B181,직재산출!$A$4:$T$3731,6,FALSE)</f>
        <v>M16</v>
      </c>
      <c r="G181" s="922">
        <f>VLOOKUP($B181,직재산출!$A$4:$T$3731,7,FALSE)</f>
        <v>0</v>
      </c>
      <c r="H181" s="922">
        <f>VLOOKUP($B181,직재산출!$A$4:$T$3731,8,FALSE)</f>
        <v>0</v>
      </c>
      <c r="I181" s="922">
        <f>VLOOKUP($B181,직재산출!$A$4:$T$3731,9,FALSE)</f>
        <v>0</v>
      </c>
      <c r="J181" s="922">
        <f>VLOOKUP($B181,직재산출!$A$4:$T$3731,10,FALSE)</f>
        <v>0</v>
      </c>
      <c r="K181" s="922">
        <f>VLOOKUP($B181,직재산출!$A$4:$T$3731,11,FALSE)</f>
        <v>0</v>
      </c>
      <c r="L181" s="923">
        <f>VLOOKUP($B181,직재산출!$A$4:$T$3731,12,FALSE)</f>
        <v>0</v>
      </c>
      <c r="M181" s="927" t="s">
        <v>1473</v>
      </c>
      <c r="N181" s="928">
        <v>43</v>
      </c>
      <c r="O181" s="1004">
        <v>41.2</v>
      </c>
      <c r="P181" s="928">
        <v>48</v>
      </c>
      <c r="Q181" s="1004">
        <v>44.76</v>
      </c>
      <c r="R181" s="918"/>
      <c r="S181" s="918"/>
      <c r="T181" s="918"/>
      <c r="U181" s="1006">
        <f t="shared" si="2"/>
        <v>41.2</v>
      </c>
      <c r="V181" s="917"/>
    </row>
    <row r="182" spans="1:22" ht="21" customHeight="1">
      <c r="A182" s="896" t="s">
        <v>1392</v>
      </c>
      <c r="B182" s="897" t="s">
        <v>1392</v>
      </c>
      <c r="C182" s="910">
        <v>175</v>
      </c>
      <c r="D182" s="901" t="s">
        <v>797</v>
      </c>
      <c r="E182" s="921" t="str">
        <f>VLOOKUP($B182,직재산출!$A$4:$T$3731,5,FALSE)</f>
        <v>환봉</v>
      </c>
      <c r="F182" s="922">
        <f>VLOOKUP($B182,직재산출!$A$4:$T$3731,6,FALSE)</f>
        <v>55</v>
      </c>
      <c r="G182" s="922" t="str">
        <f>VLOOKUP($B182,직재산출!$A$4:$T$3731,7,FALSE)</f>
        <v>×</v>
      </c>
      <c r="H182" s="922">
        <f>VLOOKUP($B182,직재산출!$A$4:$T$3731,8,FALSE)</f>
        <v>0</v>
      </c>
      <c r="I182" s="922">
        <f>VLOOKUP($B182,직재산출!$A$4:$T$3731,9,FALSE)</f>
        <v>0</v>
      </c>
      <c r="J182" s="922">
        <f>VLOOKUP($B182,직재산출!$A$4:$T$3731,10,FALSE)</f>
        <v>0</v>
      </c>
      <c r="K182" s="922">
        <f>VLOOKUP($B182,직재산출!$A$4:$T$3731,11,FALSE)</f>
        <v>0</v>
      </c>
      <c r="L182" s="923">
        <f>VLOOKUP($B182,직재산출!$A$4:$T$3731,12,FALSE)</f>
        <v>4360</v>
      </c>
      <c r="M182" s="927" t="s">
        <v>1467</v>
      </c>
      <c r="N182" s="928">
        <v>3</v>
      </c>
      <c r="O182" s="1004">
        <v>990</v>
      </c>
      <c r="P182" s="928">
        <v>5</v>
      </c>
      <c r="Q182" s="1004">
        <v>1010</v>
      </c>
      <c r="R182" s="918"/>
      <c r="S182" s="918"/>
      <c r="T182" s="918"/>
      <c r="U182" s="1006">
        <f t="shared" si="2"/>
        <v>990</v>
      </c>
      <c r="V182" s="917"/>
    </row>
    <row r="183" spans="1:22" ht="21" customHeight="1">
      <c r="A183" s="896" t="s">
        <v>1393</v>
      </c>
      <c r="B183" s="897" t="s">
        <v>1393</v>
      </c>
      <c r="C183" s="910">
        <v>176</v>
      </c>
      <c r="D183" s="901" t="s">
        <v>798</v>
      </c>
      <c r="E183" s="921" t="str">
        <f>VLOOKUP($B183,직재산출!$A$4:$T$3731,5,FALSE)</f>
        <v>육각볼트</v>
      </c>
      <c r="F183" s="922" t="str">
        <f>VLOOKUP($B183,직재산출!$A$4:$T$3731,6,FALSE)</f>
        <v>M16</v>
      </c>
      <c r="G183" s="922" t="str">
        <f>VLOOKUP($B183,직재산출!$A$4:$T$3731,7,FALSE)</f>
        <v>×</v>
      </c>
      <c r="H183" s="922" t="str">
        <f>VLOOKUP($B183,직재산출!$A$4:$T$3731,8,FALSE)</f>
        <v>L45</v>
      </c>
      <c r="I183" s="922">
        <f>VLOOKUP($B183,직재산출!$A$4:$T$3731,9,FALSE)</f>
        <v>0</v>
      </c>
      <c r="J183" s="922">
        <f>VLOOKUP($B183,직재산출!$A$4:$T$3731,10,FALSE)</f>
        <v>0</v>
      </c>
      <c r="K183" s="922">
        <f>VLOOKUP($B183,직재산출!$A$4:$T$3731,11,FALSE)</f>
        <v>0</v>
      </c>
      <c r="L183" s="923">
        <f>VLOOKUP($B183,직재산출!$A$4:$T$3731,12,FALSE)</f>
        <v>0</v>
      </c>
      <c r="M183" s="927" t="s">
        <v>1473</v>
      </c>
      <c r="N183" s="928">
        <v>41</v>
      </c>
      <c r="O183" s="1004">
        <v>310.2</v>
      </c>
      <c r="P183" s="928">
        <v>47</v>
      </c>
      <c r="Q183" s="1004">
        <v>483</v>
      </c>
      <c r="R183" s="918"/>
      <c r="S183" s="918"/>
      <c r="T183" s="918"/>
      <c r="U183" s="1006">
        <f t="shared" si="2"/>
        <v>310.2</v>
      </c>
      <c r="V183" s="917"/>
    </row>
    <row r="184" spans="1:22" ht="21" customHeight="1">
      <c r="A184" s="896" t="s">
        <v>1394</v>
      </c>
      <c r="B184" s="897" t="s">
        <v>1394</v>
      </c>
      <c r="C184" s="910">
        <v>177</v>
      </c>
      <c r="D184" s="901" t="s">
        <v>798</v>
      </c>
      <c r="E184" s="921" t="str">
        <f>VLOOKUP($B184,직재산출!$A$4:$T$3731,5,FALSE)</f>
        <v>육각볼트</v>
      </c>
      <c r="F184" s="922" t="str">
        <f>VLOOKUP($B184,직재산출!$A$4:$T$3731,6,FALSE)</f>
        <v>M12</v>
      </c>
      <c r="G184" s="922" t="str">
        <f>VLOOKUP($B184,직재산출!$A$4:$T$3731,7,FALSE)</f>
        <v>×</v>
      </c>
      <c r="H184" s="922" t="str">
        <f>VLOOKUP($B184,직재산출!$A$4:$T$3731,8,FALSE)</f>
        <v>L30</v>
      </c>
      <c r="I184" s="922">
        <f>VLOOKUP($B184,직재산출!$A$4:$T$3731,9,FALSE)</f>
        <v>0</v>
      </c>
      <c r="J184" s="922" t="str">
        <f>VLOOKUP($B184,직재산출!$A$4:$T$3731,10,FALSE)</f>
        <v>(특강)</v>
      </c>
      <c r="K184" s="922">
        <f>VLOOKUP($B184,직재산출!$A$4:$T$3731,11,FALSE)</f>
        <v>0</v>
      </c>
      <c r="L184" s="923">
        <f>VLOOKUP($B184,직재산출!$A$4:$T$3731,12,FALSE)</f>
        <v>0</v>
      </c>
      <c r="M184" s="927" t="s">
        <v>1473</v>
      </c>
      <c r="N184" s="928">
        <v>42</v>
      </c>
      <c r="O184" s="1004">
        <v>151.80000000000001</v>
      </c>
      <c r="P184" s="928"/>
      <c r="Q184" s="1004"/>
      <c r="R184" s="918"/>
      <c r="S184" s="918"/>
      <c r="T184" s="918"/>
      <c r="U184" s="1006">
        <f t="shared" si="2"/>
        <v>151.80000000000001</v>
      </c>
      <c r="V184" s="917"/>
    </row>
    <row r="185" spans="1:22" ht="21" customHeight="1">
      <c r="A185" s="896" t="s">
        <v>1395</v>
      </c>
      <c r="B185" s="897" t="s">
        <v>1395</v>
      </c>
      <c r="C185" s="910">
        <v>178</v>
      </c>
      <c r="D185" s="901" t="s">
        <v>798</v>
      </c>
      <c r="E185" s="921" t="str">
        <f>VLOOKUP($B185,직재산출!$A$4:$T$3731,5,FALSE)</f>
        <v>육각볼트</v>
      </c>
      <c r="F185" s="922" t="str">
        <f>VLOOKUP($B185,직재산출!$A$4:$T$3731,6,FALSE)</f>
        <v>M18</v>
      </c>
      <c r="G185" s="922" t="str">
        <f>VLOOKUP($B185,직재산출!$A$4:$T$3731,7,FALSE)</f>
        <v>×</v>
      </c>
      <c r="H185" s="922" t="str">
        <f>VLOOKUP($B185,직재산출!$A$4:$T$3731,8,FALSE)</f>
        <v>L60</v>
      </c>
      <c r="I185" s="922">
        <f>VLOOKUP($B185,직재산출!$A$4:$T$3731,9,FALSE)</f>
        <v>0</v>
      </c>
      <c r="J185" s="922">
        <f>VLOOKUP($B185,직재산출!$A$4:$T$3731,10,FALSE)</f>
        <v>0</v>
      </c>
      <c r="K185" s="922">
        <f>VLOOKUP($B185,직재산출!$A$4:$T$3731,11,FALSE)</f>
        <v>0</v>
      </c>
      <c r="L185" s="923">
        <f>VLOOKUP($B185,직재산출!$A$4:$T$3731,12,FALSE)</f>
        <v>0</v>
      </c>
      <c r="M185" s="927" t="s">
        <v>1473</v>
      </c>
      <c r="N185" s="928">
        <v>41</v>
      </c>
      <c r="O185" s="1004">
        <v>661.1</v>
      </c>
      <c r="P185" s="928">
        <v>47</v>
      </c>
      <c r="Q185" s="1004">
        <v>901</v>
      </c>
      <c r="R185" s="918"/>
      <c r="S185" s="918"/>
      <c r="T185" s="918"/>
      <c r="U185" s="1006">
        <f t="shared" si="2"/>
        <v>661.1</v>
      </c>
      <c r="V185" s="917"/>
    </row>
    <row r="186" spans="1:22" ht="21" customHeight="1">
      <c r="A186" s="896" t="s">
        <v>1396</v>
      </c>
      <c r="B186" s="897" t="s">
        <v>1396</v>
      </c>
      <c r="C186" s="910">
        <v>179</v>
      </c>
      <c r="D186" s="901" t="s">
        <v>799</v>
      </c>
      <c r="E186" s="921" t="str">
        <f>VLOOKUP($B186,직재산출!$A$4:$T$3731,5,FALSE)</f>
        <v>너트</v>
      </c>
      <c r="F186" s="922" t="str">
        <f>VLOOKUP($B186,직재산출!$A$4:$T$3731,6,FALSE)</f>
        <v>M18</v>
      </c>
      <c r="G186" s="922">
        <f>VLOOKUP($B186,직재산출!$A$4:$T$3731,7,FALSE)</f>
        <v>0</v>
      </c>
      <c r="H186" s="922">
        <f>VLOOKUP($B186,직재산출!$A$4:$T$3731,8,FALSE)</f>
        <v>0</v>
      </c>
      <c r="I186" s="922">
        <f>VLOOKUP($B186,직재산출!$A$4:$T$3731,9,FALSE)</f>
        <v>0</v>
      </c>
      <c r="J186" s="922">
        <f>VLOOKUP($B186,직재산출!$A$4:$T$3731,10,FALSE)</f>
        <v>0</v>
      </c>
      <c r="K186" s="922">
        <f>VLOOKUP($B186,직재산출!$A$4:$T$3731,11,FALSE)</f>
        <v>0</v>
      </c>
      <c r="L186" s="923">
        <f>VLOOKUP($B186,직재산출!$A$4:$T$3731,12,FALSE)</f>
        <v>0</v>
      </c>
      <c r="M186" s="927" t="s">
        <v>1473</v>
      </c>
      <c r="N186" s="928">
        <v>39</v>
      </c>
      <c r="O186" s="1004">
        <v>121</v>
      </c>
      <c r="P186" s="928">
        <v>51</v>
      </c>
      <c r="Q186" s="1004">
        <v>136</v>
      </c>
      <c r="R186" s="918"/>
      <c r="S186" s="918"/>
      <c r="T186" s="918"/>
      <c r="U186" s="1006">
        <f t="shared" ref="U186:U242" si="3">MIN(O186,Q186,R186,S186,T186)</f>
        <v>121</v>
      </c>
      <c r="V186" s="917"/>
    </row>
    <row r="187" spans="1:22" ht="21" customHeight="1">
      <c r="A187" s="896" t="s">
        <v>1397</v>
      </c>
      <c r="B187" s="897" t="s">
        <v>1397</v>
      </c>
      <c r="C187" s="910">
        <v>180</v>
      </c>
      <c r="D187" s="901" t="s">
        <v>800</v>
      </c>
      <c r="E187" s="921" t="str">
        <f>VLOOKUP($B187,직재산출!$A$4:$T$3731,5,FALSE)</f>
        <v>와셔 S</v>
      </c>
      <c r="F187" s="922" t="str">
        <f>VLOOKUP($B187,직재산출!$A$4:$T$3731,6,FALSE)</f>
        <v>M18</v>
      </c>
      <c r="G187" s="922">
        <f>VLOOKUP($B187,직재산출!$A$4:$T$3731,7,FALSE)</f>
        <v>0</v>
      </c>
      <c r="H187" s="922">
        <f>VLOOKUP($B187,직재산출!$A$4:$T$3731,8,FALSE)</f>
        <v>0</v>
      </c>
      <c r="I187" s="922">
        <f>VLOOKUP($B187,직재산출!$A$4:$T$3731,9,FALSE)</f>
        <v>0</v>
      </c>
      <c r="J187" s="922">
        <f>VLOOKUP($B187,직재산출!$A$4:$T$3731,10,FALSE)</f>
        <v>0</v>
      </c>
      <c r="K187" s="922">
        <f>VLOOKUP($B187,직재산출!$A$4:$T$3731,11,FALSE)</f>
        <v>0</v>
      </c>
      <c r="L187" s="923">
        <f>VLOOKUP($B187,직재산출!$A$4:$T$3731,12,FALSE)</f>
        <v>0</v>
      </c>
      <c r="M187" s="927" t="s">
        <v>1473</v>
      </c>
      <c r="N187" s="928">
        <v>43</v>
      </c>
      <c r="O187" s="1004">
        <v>40.1</v>
      </c>
      <c r="P187" s="928"/>
      <c r="Q187" s="1004"/>
      <c r="R187" s="918"/>
      <c r="S187" s="918"/>
      <c r="T187" s="918"/>
      <c r="U187" s="1006">
        <f t="shared" si="3"/>
        <v>40.1</v>
      </c>
      <c r="V187" s="917"/>
    </row>
    <row r="188" spans="1:22" ht="21" customHeight="1">
      <c r="A188" s="896" t="s">
        <v>1398</v>
      </c>
      <c r="B188" s="897" t="s">
        <v>1398</v>
      </c>
      <c r="C188" s="910">
        <v>181</v>
      </c>
      <c r="D188" s="901" t="s">
        <v>798</v>
      </c>
      <c r="E188" s="921" t="str">
        <f>VLOOKUP($B188,직재산출!$A$4:$T$3731,5,FALSE)</f>
        <v>육각볼트</v>
      </c>
      <c r="F188" s="922" t="str">
        <f>VLOOKUP($B188,직재산출!$A$4:$T$3731,6,FALSE)</f>
        <v>M18</v>
      </c>
      <c r="G188" s="922" t="str">
        <f>VLOOKUP($B188,직재산출!$A$4:$T$3731,7,FALSE)</f>
        <v>×</v>
      </c>
      <c r="H188" s="922" t="str">
        <f>VLOOKUP($B188,직재산출!$A$4:$T$3731,8,FALSE)</f>
        <v>L65</v>
      </c>
      <c r="I188" s="922">
        <f>VLOOKUP($B188,직재산출!$A$4:$T$3731,9,FALSE)</f>
        <v>0</v>
      </c>
      <c r="J188" s="922">
        <f>VLOOKUP($B188,직재산출!$A$4:$T$3731,10,FALSE)</f>
        <v>0</v>
      </c>
      <c r="K188" s="922">
        <f>VLOOKUP($B188,직재산출!$A$4:$T$3731,11,FALSE)</f>
        <v>0</v>
      </c>
      <c r="L188" s="923">
        <f>VLOOKUP($B188,직재산출!$A$4:$T$3731,12,FALSE)</f>
        <v>0</v>
      </c>
      <c r="M188" s="927" t="s">
        <v>1473</v>
      </c>
      <c r="N188" s="928">
        <v>41</v>
      </c>
      <c r="O188" s="1004">
        <v>680.9</v>
      </c>
      <c r="P188" s="928">
        <v>47</v>
      </c>
      <c r="Q188" s="1004">
        <v>941</v>
      </c>
      <c r="R188" s="918"/>
      <c r="S188" s="918"/>
      <c r="T188" s="918"/>
      <c r="U188" s="1006">
        <f t="shared" si="3"/>
        <v>680.9</v>
      </c>
      <c r="V188" s="917"/>
    </row>
    <row r="189" spans="1:22" ht="21" customHeight="1">
      <c r="A189" s="896" t="s">
        <v>1399</v>
      </c>
      <c r="B189" s="897" t="s">
        <v>1399</v>
      </c>
      <c r="C189" s="910">
        <v>182</v>
      </c>
      <c r="D189" s="901" t="s">
        <v>797</v>
      </c>
      <c r="E189" s="921" t="str">
        <f>VLOOKUP($B189,직재산출!$A$4:$T$3731,5,FALSE)</f>
        <v>환봉</v>
      </c>
      <c r="F189" s="922">
        <f>VLOOKUP($B189,직재산출!$A$4:$T$3731,6,FALSE)</f>
        <v>100</v>
      </c>
      <c r="G189" s="922">
        <f>VLOOKUP($B189,직재산출!$A$4:$T$3731,7,FALSE)</f>
        <v>0</v>
      </c>
      <c r="H189" s="922">
        <f>VLOOKUP($B189,직재산출!$A$4:$T$3731,8,FALSE)</f>
        <v>0</v>
      </c>
      <c r="I189" s="922">
        <f>VLOOKUP($B189,직재산출!$A$4:$T$3731,9,FALSE)</f>
        <v>0</v>
      </c>
      <c r="J189" s="922">
        <f>VLOOKUP($B189,직재산출!$A$4:$T$3731,10,FALSE)</f>
        <v>0</v>
      </c>
      <c r="K189" s="922">
        <f>VLOOKUP($B189,직재산출!$A$4:$T$3731,11,FALSE)</f>
        <v>0</v>
      </c>
      <c r="L189" s="923">
        <f>VLOOKUP($B189,직재산출!$A$4:$T$3731,12,FALSE)</f>
        <v>130</v>
      </c>
      <c r="M189" s="927" t="s">
        <v>1467</v>
      </c>
      <c r="N189" s="928">
        <v>3</v>
      </c>
      <c r="O189" s="1004">
        <v>990</v>
      </c>
      <c r="P189" s="928">
        <v>5</v>
      </c>
      <c r="Q189" s="1004">
        <v>1010</v>
      </c>
      <c r="R189" s="918"/>
      <c r="S189" s="918"/>
      <c r="T189" s="918"/>
      <c r="U189" s="1006">
        <f t="shared" si="3"/>
        <v>990</v>
      </c>
      <c r="V189" s="917"/>
    </row>
    <row r="190" spans="1:22" ht="21" customHeight="1">
      <c r="A190" s="896" t="s">
        <v>1400</v>
      </c>
      <c r="B190" s="897" t="s">
        <v>1400</v>
      </c>
      <c r="C190" s="910">
        <v>183</v>
      </c>
      <c r="D190" s="901" t="s">
        <v>770</v>
      </c>
      <c r="E190" s="921" t="str">
        <f>VLOOKUP($B190,직재산출!$A$4:$T$3731,5,FALSE)</f>
        <v>앵글</v>
      </c>
      <c r="F190" s="922">
        <f>VLOOKUP($B190,직재산출!$A$4:$T$3731,6,FALSE)</f>
        <v>75</v>
      </c>
      <c r="G190" s="922">
        <f>VLOOKUP($B190,직재산출!$A$4:$T$3731,7,FALSE)</f>
        <v>0</v>
      </c>
      <c r="H190" s="922">
        <f>VLOOKUP($B190,직재산출!$A$4:$T$3731,8,FALSE)</f>
        <v>6</v>
      </c>
      <c r="I190" s="922">
        <f>VLOOKUP($B190,직재산출!$A$4:$T$3731,9,FALSE)</f>
        <v>0</v>
      </c>
      <c r="J190" s="922">
        <f>VLOOKUP($B190,직재산출!$A$4:$T$3731,10,FALSE)</f>
        <v>0</v>
      </c>
      <c r="K190" s="922">
        <f>VLOOKUP($B190,직재산출!$A$4:$T$3731,11,FALSE)</f>
        <v>0</v>
      </c>
      <c r="L190" s="923">
        <f>VLOOKUP($B190,직재산출!$A$4:$T$3731,12,FALSE)</f>
        <v>125</v>
      </c>
      <c r="M190" s="927" t="s">
        <v>1467</v>
      </c>
      <c r="N190" s="928">
        <v>5</v>
      </c>
      <c r="O190" s="1004">
        <v>1135</v>
      </c>
      <c r="P190" s="928">
        <v>7</v>
      </c>
      <c r="Q190" s="1004">
        <v>1040</v>
      </c>
      <c r="R190" s="918"/>
      <c r="S190" s="918"/>
      <c r="T190" s="918"/>
      <c r="U190" s="1006">
        <f t="shared" si="3"/>
        <v>1040</v>
      </c>
      <c r="V190" s="917"/>
    </row>
    <row r="191" spans="1:22" ht="21" customHeight="1">
      <c r="A191" s="896" t="s">
        <v>1401</v>
      </c>
      <c r="B191" s="897" t="s">
        <v>1401</v>
      </c>
      <c r="C191" s="910">
        <v>184</v>
      </c>
      <c r="D191" s="901" t="s">
        <v>798</v>
      </c>
      <c r="E191" s="921" t="str">
        <f>VLOOKUP($B191,직재산출!$A$4:$T$3731,5,FALSE)</f>
        <v>육각볼트</v>
      </c>
      <c r="F191" s="922" t="str">
        <f>VLOOKUP($B191,직재산출!$A$4:$T$3731,6,FALSE)</f>
        <v>M12</v>
      </c>
      <c r="G191" s="922" t="str">
        <f>VLOOKUP($B191,직재산출!$A$4:$T$3731,7,FALSE)</f>
        <v>×</v>
      </c>
      <c r="H191" s="922" t="str">
        <f>VLOOKUP($B191,직재산출!$A$4:$T$3731,8,FALSE)</f>
        <v>L50</v>
      </c>
      <c r="I191" s="922">
        <f>VLOOKUP($B191,직재산출!$A$4:$T$3731,9,FALSE)</f>
        <v>0</v>
      </c>
      <c r="J191" s="922">
        <f>VLOOKUP($B191,직재산출!$A$4:$T$3731,10,FALSE)</f>
        <v>0</v>
      </c>
      <c r="K191" s="922">
        <f>VLOOKUP($B191,직재산출!$A$4:$T$3731,11,FALSE)</f>
        <v>0</v>
      </c>
      <c r="L191" s="923">
        <f>VLOOKUP($B191,직재산출!$A$4:$T$3731,12,FALSE)</f>
        <v>0</v>
      </c>
      <c r="M191" s="927" t="s">
        <v>1473</v>
      </c>
      <c r="N191" s="928">
        <v>41</v>
      </c>
      <c r="O191" s="1004">
        <v>171.6</v>
      </c>
      <c r="P191" s="928">
        <v>47</v>
      </c>
      <c r="Q191" s="1004">
        <v>259</v>
      </c>
      <c r="R191" s="918"/>
      <c r="S191" s="918"/>
      <c r="T191" s="918"/>
      <c r="U191" s="1006">
        <f t="shared" si="3"/>
        <v>171.6</v>
      </c>
      <c r="V191" s="917"/>
    </row>
    <row r="192" spans="1:22" ht="21" customHeight="1">
      <c r="A192" s="896" t="s">
        <v>1402</v>
      </c>
      <c r="B192" s="897" t="s">
        <v>1402</v>
      </c>
      <c r="C192" s="910">
        <v>185</v>
      </c>
      <c r="D192" s="901" t="s">
        <v>798</v>
      </c>
      <c r="E192" s="921" t="str">
        <f>VLOOKUP($B192,직재산출!$A$4:$T$3731,5,FALSE)</f>
        <v>육각볼트</v>
      </c>
      <c r="F192" s="922" t="str">
        <f>VLOOKUP($B192,직재산출!$A$4:$T$3731,6,FALSE)</f>
        <v>M16</v>
      </c>
      <c r="G192" s="922" t="str">
        <f>VLOOKUP($B192,직재산출!$A$4:$T$3731,7,FALSE)</f>
        <v>×</v>
      </c>
      <c r="H192" s="922" t="str">
        <f>VLOOKUP($B192,직재산출!$A$4:$T$3731,8,FALSE)</f>
        <v>L50</v>
      </c>
      <c r="I192" s="922">
        <f>VLOOKUP($B192,직재산출!$A$4:$T$3731,9,FALSE)</f>
        <v>0</v>
      </c>
      <c r="J192" s="922">
        <f>VLOOKUP($B192,직재산출!$A$4:$T$3731,10,FALSE)</f>
        <v>0</v>
      </c>
      <c r="K192" s="922">
        <f>VLOOKUP($B192,직재산출!$A$4:$T$3731,11,FALSE)</f>
        <v>0</v>
      </c>
      <c r="L192" s="923">
        <f>VLOOKUP($B192,직재산출!$A$4:$T$3731,12,FALSE)</f>
        <v>0</v>
      </c>
      <c r="M192" s="927" t="s">
        <v>1473</v>
      </c>
      <c r="N192" s="928">
        <v>41</v>
      </c>
      <c r="O192" s="1004">
        <v>327.8</v>
      </c>
      <c r="P192" s="928">
        <v>47</v>
      </c>
      <c r="Q192" s="1004">
        <v>506</v>
      </c>
      <c r="R192" s="918"/>
      <c r="S192" s="918"/>
      <c r="T192" s="918"/>
      <c r="U192" s="1006">
        <f t="shared" si="3"/>
        <v>327.8</v>
      </c>
      <c r="V192" s="917"/>
    </row>
    <row r="193" spans="1:22" ht="21" customHeight="1">
      <c r="A193" s="896" t="s">
        <v>1403</v>
      </c>
      <c r="B193" s="897" t="s">
        <v>1403</v>
      </c>
      <c r="C193" s="910">
        <v>186</v>
      </c>
      <c r="D193" s="901" t="s">
        <v>798</v>
      </c>
      <c r="E193" s="921" t="str">
        <f>VLOOKUP($B193,직재산출!$A$4:$T$3731,5,FALSE)</f>
        <v>육각볼트</v>
      </c>
      <c r="F193" s="922" t="str">
        <f>VLOOKUP($B193,직재산출!$A$4:$T$3731,6,FALSE)</f>
        <v>M16</v>
      </c>
      <c r="G193" s="922" t="str">
        <f>VLOOKUP($B193,직재산출!$A$4:$T$3731,7,FALSE)</f>
        <v>×</v>
      </c>
      <c r="H193" s="922" t="str">
        <f>VLOOKUP($B193,직재산출!$A$4:$T$3731,8,FALSE)</f>
        <v>L55</v>
      </c>
      <c r="I193" s="922">
        <f>VLOOKUP($B193,직재산출!$A$4:$T$3731,9,FALSE)</f>
        <v>0</v>
      </c>
      <c r="J193" s="922">
        <f>VLOOKUP($B193,직재산출!$A$4:$T$3731,10,FALSE)</f>
        <v>0</v>
      </c>
      <c r="K193" s="922">
        <f>VLOOKUP($B193,직재산출!$A$4:$T$3731,11,FALSE)</f>
        <v>0</v>
      </c>
      <c r="L193" s="923">
        <f>VLOOKUP($B193,직재산출!$A$4:$T$3731,12,FALSE)</f>
        <v>0</v>
      </c>
      <c r="M193" s="927" t="s">
        <v>1473</v>
      </c>
      <c r="N193" s="928">
        <v>41</v>
      </c>
      <c r="O193" s="1004">
        <v>344.3</v>
      </c>
      <c r="P193" s="928">
        <v>47</v>
      </c>
      <c r="Q193" s="1004">
        <v>531</v>
      </c>
      <c r="R193" s="918"/>
      <c r="S193" s="918"/>
      <c r="T193" s="918"/>
      <c r="U193" s="1006">
        <f t="shared" si="3"/>
        <v>344.3</v>
      </c>
      <c r="V193" s="917"/>
    </row>
    <row r="194" spans="1:22" ht="21" customHeight="1">
      <c r="A194" s="896" t="s">
        <v>1404</v>
      </c>
      <c r="B194" s="897" t="s">
        <v>1404</v>
      </c>
      <c r="C194" s="910">
        <v>187</v>
      </c>
      <c r="D194" s="901" t="s">
        <v>802</v>
      </c>
      <c r="E194" s="921" t="str">
        <f>VLOOKUP($B194,직재산출!$A$4:$T$3731,5,FALSE)</f>
        <v>베어링</v>
      </c>
      <c r="F194" s="922">
        <f>VLOOKUP($B194,직재산출!$A$4:$T$3731,6,FALSE)</f>
        <v>6210</v>
      </c>
      <c r="G194" s="922">
        <f>VLOOKUP($B194,직재산출!$A$4:$T$3731,7,FALSE)</f>
        <v>0</v>
      </c>
      <c r="H194" s="922">
        <f>VLOOKUP($B194,직재산출!$A$4:$T$3731,8,FALSE)</f>
        <v>0</v>
      </c>
      <c r="I194" s="922">
        <f>VLOOKUP($B194,직재산출!$A$4:$T$3731,9,FALSE)</f>
        <v>0</v>
      </c>
      <c r="J194" s="922">
        <f>VLOOKUP($B194,직재산출!$A$4:$T$3731,10,FALSE)</f>
        <v>0</v>
      </c>
      <c r="K194" s="922">
        <f>VLOOKUP($B194,직재산출!$A$4:$T$3731,11,FALSE)</f>
        <v>0</v>
      </c>
      <c r="L194" s="923">
        <f>VLOOKUP($B194,직재산출!$A$4:$T$3731,12,FALSE)</f>
        <v>0</v>
      </c>
      <c r="M194" s="927" t="s">
        <v>1473</v>
      </c>
      <c r="N194" s="928">
        <v>1069</v>
      </c>
      <c r="O194" s="1004">
        <v>9956</v>
      </c>
      <c r="P194" s="928">
        <v>1418</v>
      </c>
      <c r="Q194" s="1004">
        <v>9350</v>
      </c>
      <c r="R194" s="918"/>
      <c r="S194" s="918"/>
      <c r="T194" s="918"/>
      <c r="U194" s="1006">
        <f t="shared" si="3"/>
        <v>9350</v>
      </c>
      <c r="V194" s="917"/>
    </row>
    <row r="195" spans="1:22" ht="21" customHeight="1">
      <c r="A195" s="896" t="s">
        <v>1405</v>
      </c>
      <c r="B195" s="897" t="s">
        <v>1405</v>
      </c>
      <c r="C195" s="910">
        <v>188</v>
      </c>
      <c r="D195" s="901" t="s">
        <v>802</v>
      </c>
      <c r="E195" s="921" t="str">
        <f>VLOOKUP($B195,직재산출!$A$4:$T$3731,5,FALSE)</f>
        <v>베어링</v>
      </c>
      <c r="F195" s="922">
        <f>VLOOKUP($B195,직재산출!$A$4:$T$3731,6,FALSE)</f>
        <v>6208</v>
      </c>
      <c r="G195" s="922">
        <f>VLOOKUP($B195,직재산출!$A$4:$T$3731,7,FALSE)</f>
        <v>0</v>
      </c>
      <c r="H195" s="922">
        <f>VLOOKUP($B195,직재산출!$A$4:$T$3731,8,FALSE)</f>
        <v>0</v>
      </c>
      <c r="I195" s="922">
        <f>VLOOKUP($B195,직재산출!$A$4:$T$3731,9,FALSE)</f>
        <v>0</v>
      </c>
      <c r="J195" s="922">
        <f>VLOOKUP($B195,직재산출!$A$4:$T$3731,10,FALSE)</f>
        <v>0</v>
      </c>
      <c r="K195" s="922">
        <f>VLOOKUP($B195,직재산출!$A$4:$T$3731,11,FALSE)</f>
        <v>0</v>
      </c>
      <c r="L195" s="923">
        <f>VLOOKUP($B195,직재산출!$A$4:$T$3731,12,FALSE)</f>
        <v>0</v>
      </c>
      <c r="M195" s="927" t="s">
        <v>1473</v>
      </c>
      <c r="N195" s="928">
        <v>1069</v>
      </c>
      <c r="O195" s="1004">
        <v>6949</v>
      </c>
      <c r="P195" s="928">
        <v>1418</v>
      </c>
      <c r="Q195" s="1004">
        <v>6530</v>
      </c>
      <c r="R195" s="918"/>
      <c r="S195" s="918"/>
      <c r="T195" s="918"/>
      <c r="U195" s="1006">
        <f t="shared" si="3"/>
        <v>6530</v>
      </c>
      <c r="V195" s="917"/>
    </row>
    <row r="196" spans="1:22" ht="21" customHeight="1">
      <c r="A196" s="896" t="s">
        <v>1406</v>
      </c>
      <c r="B196" s="897" t="s">
        <v>1406</v>
      </c>
      <c r="C196" s="910">
        <v>189</v>
      </c>
      <c r="D196" s="901" t="s">
        <v>798</v>
      </c>
      <c r="E196" s="921" t="str">
        <f>VLOOKUP($B196,직재산출!$A$4:$T$3731,5,FALSE)</f>
        <v>육각볼트</v>
      </c>
      <c r="F196" s="922" t="str">
        <f>VLOOKUP($B196,직재산출!$A$4:$T$3731,6,FALSE)</f>
        <v>M16</v>
      </c>
      <c r="G196" s="922" t="str">
        <f>VLOOKUP($B196,직재산출!$A$4:$T$3731,7,FALSE)</f>
        <v>×</v>
      </c>
      <c r="H196" s="922" t="str">
        <f>VLOOKUP($B196,직재산출!$A$4:$T$3731,8,FALSE)</f>
        <v>L60</v>
      </c>
      <c r="I196" s="922">
        <f>VLOOKUP($B196,직재산출!$A$4:$T$3731,9,FALSE)</f>
        <v>0</v>
      </c>
      <c r="J196" s="922">
        <f>VLOOKUP($B196,직재산출!$A$4:$T$3731,10,FALSE)</f>
        <v>0</v>
      </c>
      <c r="K196" s="922">
        <f>VLOOKUP($B196,직재산출!$A$4:$T$3731,11,FALSE)</f>
        <v>0</v>
      </c>
      <c r="L196" s="923">
        <f>VLOOKUP($B196,직재산출!$A$4:$T$3731,12,FALSE)</f>
        <v>0</v>
      </c>
      <c r="M196" s="927" t="s">
        <v>1473</v>
      </c>
      <c r="N196" s="928">
        <v>41</v>
      </c>
      <c r="O196" s="1004">
        <v>365.2</v>
      </c>
      <c r="P196" s="928">
        <v>47</v>
      </c>
      <c r="Q196" s="1004">
        <v>557</v>
      </c>
      <c r="R196" s="918"/>
      <c r="S196" s="918"/>
      <c r="T196" s="918"/>
      <c r="U196" s="1006">
        <f t="shared" si="3"/>
        <v>365.2</v>
      </c>
      <c r="V196" s="917"/>
    </row>
    <row r="197" spans="1:22" ht="21" customHeight="1">
      <c r="A197" s="896" t="s">
        <v>1407</v>
      </c>
      <c r="B197" s="897" t="s">
        <v>1407</v>
      </c>
      <c r="C197" s="910">
        <v>190</v>
      </c>
      <c r="D197" s="901" t="s">
        <v>797</v>
      </c>
      <c r="E197" s="921" t="str">
        <f>VLOOKUP($B197,직재산출!$A$4:$T$3731,5,FALSE)</f>
        <v>환봉</v>
      </c>
      <c r="F197" s="922">
        <f>VLOOKUP($B197,직재산출!$A$4:$T$3731,6,FALSE)</f>
        <v>150</v>
      </c>
      <c r="G197" s="922" t="str">
        <f>VLOOKUP($B197,직재산출!$A$4:$T$3731,7,FALSE)</f>
        <v>×</v>
      </c>
      <c r="H197" s="922">
        <f>VLOOKUP($B197,직재산출!$A$4:$T$3731,8,FALSE)</f>
        <v>0</v>
      </c>
      <c r="I197" s="922">
        <f>VLOOKUP($B197,직재산출!$A$4:$T$3731,9,FALSE)</f>
        <v>0</v>
      </c>
      <c r="J197" s="922">
        <f>VLOOKUP($B197,직재산출!$A$4:$T$3731,10,FALSE)</f>
        <v>0</v>
      </c>
      <c r="K197" s="922">
        <f>VLOOKUP($B197,직재산출!$A$4:$T$3731,11,FALSE)</f>
        <v>0</v>
      </c>
      <c r="L197" s="923">
        <f>VLOOKUP($B197,직재산출!$A$4:$T$3731,12,FALSE)</f>
        <v>40</v>
      </c>
      <c r="M197" s="927" t="s">
        <v>1467</v>
      </c>
      <c r="N197" s="928">
        <v>3</v>
      </c>
      <c r="O197" s="1004">
        <v>990</v>
      </c>
      <c r="P197" s="928">
        <v>5</v>
      </c>
      <c r="Q197" s="1004">
        <v>1010</v>
      </c>
      <c r="R197" s="918"/>
      <c r="S197" s="918"/>
      <c r="T197" s="918"/>
      <c r="U197" s="1006">
        <f t="shared" si="3"/>
        <v>990</v>
      </c>
      <c r="V197" s="917"/>
    </row>
    <row r="198" spans="1:22" ht="21" customHeight="1">
      <c r="A198" s="896" t="s">
        <v>1408</v>
      </c>
      <c r="B198" s="897" t="s">
        <v>1408</v>
      </c>
      <c r="C198" s="910">
        <v>191</v>
      </c>
      <c r="D198" s="901" t="s">
        <v>798</v>
      </c>
      <c r="E198" s="921" t="str">
        <f>VLOOKUP($B198,직재산출!$A$4:$T$3731,5,FALSE)</f>
        <v>육각볼트</v>
      </c>
      <c r="F198" s="922" t="str">
        <f>VLOOKUP($B198,직재산출!$A$4:$T$3731,6,FALSE)</f>
        <v>M24</v>
      </c>
      <c r="G198" s="922" t="str">
        <f>VLOOKUP($B198,직재산출!$A$4:$T$3731,7,FALSE)</f>
        <v>×</v>
      </c>
      <c r="H198" s="922" t="str">
        <f>VLOOKUP($B198,직재산출!$A$4:$T$3731,8,FALSE)</f>
        <v>L70</v>
      </c>
      <c r="I198" s="922">
        <f>VLOOKUP($B198,직재산출!$A$4:$T$3731,9,FALSE)</f>
        <v>0</v>
      </c>
      <c r="J198" s="922">
        <f>VLOOKUP($B198,직재산출!$A$4:$T$3731,10,FALSE)</f>
        <v>0</v>
      </c>
      <c r="K198" s="922">
        <f>VLOOKUP($B198,직재산출!$A$4:$T$3731,11,FALSE)</f>
        <v>0</v>
      </c>
      <c r="L198" s="923">
        <f>VLOOKUP($B198,직재산출!$A$4:$T$3731,12,FALSE)</f>
        <v>0</v>
      </c>
      <c r="M198" s="927" t="s">
        <v>1473</v>
      </c>
      <c r="N198" s="928">
        <v>41</v>
      </c>
      <c r="O198" s="1004">
        <v>1150.5999999999999</v>
      </c>
      <c r="P198" s="928">
        <v>47</v>
      </c>
      <c r="Q198" s="1004">
        <v>1594</v>
      </c>
      <c r="R198" s="918"/>
      <c r="S198" s="918"/>
      <c r="T198" s="918"/>
      <c r="U198" s="1006">
        <f t="shared" si="3"/>
        <v>1150.5999999999999</v>
      </c>
      <c r="V198" s="917"/>
    </row>
    <row r="199" spans="1:22" ht="21" customHeight="1">
      <c r="A199" s="896" t="s">
        <v>1409</v>
      </c>
      <c r="B199" s="897" t="s">
        <v>1409</v>
      </c>
      <c r="C199" s="910">
        <v>192</v>
      </c>
      <c r="D199" s="901" t="s">
        <v>798</v>
      </c>
      <c r="E199" s="921" t="str">
        <f>VLOOKUP($B199,직재산출!$A$4:$T$3731,5,FALSE)</f>
        <v>육각볼트</v>
      </c>
      <c r="F199" s="922" t="str">
        <f>VLOOKUP($B199,직재산출!$A$4:$T$3731,6,FALSE)</f>
        <v>M22</v>
      </c>
      <c r="G199" s="922">
        <f>VLOOKUP($B199,직재산출!$A$4:$T$3731,7,FALSE)</f>
        <v>0</v>
      </c>
      <c r="H199" s="922">
        <f>VLOOKUP($B199,직재산출!$A$4:$T$3731,8,FALSE)</f>
        <v>50</v>
      </c>
      <c r="I199" s="922">
        <f>VLOOKUP($B199,직재산출!$A$4:$T$3731,9,FALSE)</f>
        <v>0</v>
      </c>
      <c r="J199" s="922">
        <f>VLOOKUP($B199,직재산출!$A$4:$T$3731,10,FALSE)</f>
        <v>0</v>
      </c>
      <c r="K199" s="922">
        <f>VLOOKUP($B199,직재산출!$A$4:$T$3731,11,FALSE)</f>
        <v>0</v>
      </c>
      <c r="L199" s="923">
        <f>VLOOKUP($B199,직재산출!$A$4:$T$3731,12,FALSE)</f>
        <v>0</v>
      </c>
      <c r="M199" s="927" t="s">
        <v>1473</v>
      </c>
      <c r="N199" s="928">
        <v>41</v>
      </c>
      <c r="O199" s="1004">
        <v>902</v>
      </c>
      <c r="P199" s="928">
        <v>47</v>
      </c>
      <c r="Q199" s="1004">
        <v>1148</v>
      </c>
      <c r="R199" s="918"/>
      <c r="S199" s="918"/>
      <c r="T199" s="918"/>
      <c r="U199" s="1006">
        <f t="shared" si="3"/>
        <v>902</v>
      </c>
      <c r="V199" s="917"/>
    </row>
    <row r="200" spans="1:22" ht="21" customHeight="1">
      <c r="A200" s="896" t="s">
        <v>1410</v>
      </c>
      <c r="B200" s="897" t="s">
        <v>1410</v>
      </c>
      <c r="C200" s="910">
        <v>193</v>
      </c>
      <c r="D200" s="901" t="s">
        <v>799</v>
      </c>
      <c r="E200" s="921" t="str">
        <f>VLOOKUP($B200,직재산출!$A$4:$T$3731,5,FALSE)</f>
        <v>너트</v>
      </c>
      <c r="F200" s="922" t="str">
        <f>VLOOKUP($B200,직재산출!$A$4:$T$3731,6,FALSE)</f>
        <v>M22</v>
      </c>
      <c r="G200" s="922">
        <f>VLOOKUP($B200,직재산출!$A$4:$T$3731,7,FALSE)</f>
        <v>0</v>
      </c>
      <c r="H200" s="922">
        <f>VLOOKUP($B200,직재산출!$A$4:$T$3731,8,FALSE)</f>
        <v>0</v>
      </c>
      <c r="I200" s="922">
        <f>VLOOKUP($B200,직재산출!$A$4:$T$3731,9,FALSE)</f>
        <v>0</v>
      </c>
      <c r="J200" s="922">
        <f>VLOOKUP($B200,직재산출!$A$4:$T$3731,10,FALSE)</f>
        <v>0</v>
      </c>
      <c r="K200" s="922">
        <f>VLOOKUP($B200,직재산출!$A$4:$T$3731,11,FALSE)</f>
        <v>0</v>
      </c>
      <c r="L200" s="923">
        <f>VLOOKUP($B200,직재산출!$A$4:$T$3731,12,FALSE)</f>
        <v>0</v>
      </c>
      <c r="M200" s="927" t="s">
        <v>1473</v>
      </c>
      <c r="N200" s="928">
        <v>39</v>
      </c>
      <c r="O200" s="1004">
        <v>201.3</v>
      </c>
      <c r="P200" s="928">
        <v>51</v>
      </c>
      <c r="Q200" s="1004">
        <v>228.3</v>
      </c>
      <c r="R200" s="918"/>
      <c r="S200" s="918"/>
      <c r="T200" s="918"/>
      <c r="U200" s="1006">
        <f t="shared" si="3"/>
        <v>201.3</v>
      </c>
      <c r="V200" s="917"/>
    </row>
    <row r="201" spans="1:22" ht="21" customHeight="1">
      <c r="A201" s="896" t="s">
        <v>1411</v>
      </c>
      <c r="B201" s="897" t="s">
        <v>1411</v>
      </c>
      <c r="C201" s="910">
        <v>194</v>
      </c>
      <c r="D201" s="901" t="s">
        <v>800</v>
      </c>
      <c r="E201" s="921" t="str">
        <f>VLOOKUP($B201,직재산출!$A$4:$T$3731,5,FALSE)</f>
        <v>와셔 S</v>
      </c>
      <c r="F201" s="922" t="str">
        <f>VLOOKUP($B201,직재산출!$A$4:$T$3731,6,FALSE)</f>
        <v>M22</v>
      </c>
      <c r="G201" s="922">
        <f>VLOOKUP($B201,직재산출!$A$4:$T$3731,7,FALSE)</f>
        <v>0</v>
      </c>
      <c r="H201" s="922">
        <f>VLOOKUP($B201,직재산출!$A$4:$T$3731,8,FALSE)</f>
        <v>0</v>
      </c>
      <c r="I201" s="922">
        <f>VLOOKUP($B201,직재산출!$A$4:$T$3731,9,FALSE)</f>
        <v>0</v>
      </c>
      <c r="J201" s="922">
        <f>VLOOKUP($B201,직재산출!$A$4:$T$3731,10,FALSE)</f>
        <v>0</v>
      </c>
      <c r="K201" s="922">
        <f>VLOOKUP($B201,직재산출!$A$4:$T$3731,11,FALSE)</f>
        <v>0</v>
      </c>
      <c r="L201" s="923">
        <f>VLOOKUP($B201,직재산출!$A$4:$T$3731,12,FALSE)</f>
        <v>0</v>
      </c>
      <c r="M201" s="927" t="s">
        <v>1473</v>
      </c>
      <c r="N201" s="928">
        <v>43</v>
      </c>
      <c r="O201" s="1004">
        <v>61.9</v>
      </c>
      <c r="P201" s="928">
        <v>48</v>
      </c>
      <c r="Q201" s="1004">
        <v>67.66</v>
      </c>
      <c r="R201" s="918"/>
      <c r="S201" s="918"/>
      <c r="T201" s="918"/>
      <c r="U201" s="1006">
        <f t="shared" si="3"/>
        <v>61.9</v>
      </c>
      <c r="V201" s="917"/>
    </row>
    <row r="202" spans="1:22" ht="21" customHeight="1">
      <c r="A202" s="896" t="s">
        <v>1412</v>
      </c>
      <c r="B202" s="897" t="s">
        <v>1412</v>
      </c>
      <c r="C202" s="910">
        <v>195</v>
      </c>
      <c r="D202" s="901" t="s">
        <v>812</v>
      </c>
      <c r="E202" s="921" t="str">
        <f>VLOOKUP($B202,직재산출!$A$4:$T$3731,5,FALSE)</f>
        <v>파이프</v>
      </c>
      <c r="F202" s="922" t="str">
        <f>VLOOKUP($B202,직재산출!$A$4:$T$3731,6,FALSE)</f>
        <v>32A</v>
      </c>
      <c r="G202" s="922">
        <f>VLOOKUP($B202,직재산출!$A$4:$T$3731,7,FALSE)</f>
        <v>0</v>
      </c>
      <c r="H202" s="922">
        <f>VLOOKUP($B202,직재산출!$A$4:$T$3731,8,FALSE)</f>
        <v>0</v>
      </c>
      <c r="I202" s="922">
        <f>VLOOKUP($B202,직재산출!$A$4:$T$3731,9,FALSE)</f>
        <v>0</v>
      </c>
      <c r="J202" s="922">
        <f>VLOOKUP($B202,직재산출!$A$4:$T$3731,10,FALSE)</f>
        <v>0</v>
      </c>
      <c r="K202" s="922">
        <f>VLOOKUP($B202,직재산출!$A$4:$T$3731,11,FALSE)</f>
        <v>0</v>
      </c>
      <c r="L202" s="923">
        <f>VLOOKUP($B202,직재산출!$A$4:$T$3731,12,FALSE)</f>
        <v>60</v>
      </c>
      <c r="M202" s="927" t="s">
        <v>1469</v>
      </c>
      <c r="N202" s="928">
        <v>661</v>
      </c>
      <c r="O202" s="1004">
        <v>4863</v>
      </c>
      <c r="P202" s="928">
        <v>706</v>
      </c>
      <c r="Q202" s="1004">
        <v>4350</v>
      </c>
      <c r="R202" s="918"/>
      <c r="S202" s="918"/>
      <c r="T202" s="918"/>
      <c r="U202" s="1006">
        <f t="shared" si="3"/>
        <v>4350</v>
      </c>
      <c r="V202" s="917"/>
    </row>
    <row r="203" spans="1:22" ht="21" customHeight="1">
      <c r="A203" s="896" t="s">
        <v>1413</v>
      </c>
      <c r="B203" s="897" t="s">
        <v>1413</v>
      </c>
      <c r="C203" s="910">
        <v>196</v>
      </c>
      <c r="D203" s="901" t="s">
        <v>802</v>
      </c>
      <c r="E203" s="921" t="str">
        <f>VLOOKUP($B203,직재산출!$A$4:$T$3731,5,FALSE)</f>
        <v>베어링</v>
      </c>
      <c r="F203" s="922" t="str">
        <f>VLOOKUP($B203,직재산출!$A$4:$T$3731,6,FALSE)</f>
        <v>UCP207</v>
      </c>
      <c r="G203" s="922">
        <f>VLOOKUP($B203,직재산출!$A$4:$T$3731,7,FALSE)</f>
        <v>0</v>
      </c>
      <c r="H203" s="922">
        <f>VLOOKUP($B203,직재산출!$A$4:$T$3731,8,FALSE)</f>
        <v>0</v>
      </c>
      <c r="I203" s="922">
        <f>VLOOKUP($B203,직재산출!$A$4:$T$3731,9,FALSE)</f>
        <v>0</v>
      </c>
      <c r="J203" s="922">
        <f>VLOOKUP($B203,직재산출!$A$4:$T$3731,10,FALSE)</f>
        <v>0</v>
      </c>
      <c r="K203" s="922">
        <f>VLOOKUP($B203,직재산출!$A$4:$T$3731,11,FALSE)</f>
        <v>0</v>
      </c>
      <c r="L203" s="923">
        <f>VLOOKUP($B203,직재산출!$A$4:$T$3731,12,FALSE)</f>
        <v>0</v>
      </c>
      <c r="M203" s="927" t="s">
        <v>1473</v>
      </c>
      <c r="N203" s="928">
        <v>1069</v>
      </c>
      <c r="O203" s="1004">
        <v>16864</v>
      </c>
      <c r="P203" s="928">
        <v>1418</v>
      </c>
      <c r="Q203" s="1004">
        <v>14500</v>
      </c>
      <c r="R203" s="918"/>
      <c r="S203" s="918"/>
      <c r="T203" s="918"/>
      <c r="U203" s="1006">
        <f t="shared" si="3"/>
        <v>14500</v>
      </c>
      <c r="V203" s="917"/>
    </row>
    <row r="204" spans="1:22" ht="21" customHeight="1">
      <c r="A204" s="896" t="s">
        <v>1414</v>
      </c>
      <c r="B204" s="897" t="s">
        <v>1414</v>
      </c>
      <c r="C204" s="910">
        <v>197</v>
      </c>
      <c r="D204" s="901" t="s">
        <v>798</v>
      </c>
      <c r="E204" s="921" t="str">
        <f>VLOOKUP($B204,직재산출!$A$4:$T$3731,5,FALSE)</f>
        <v>육각볼트</v>
      </c>
      <c r="F204" s="922" t="str">
        <f>VLOOKUP($B204,직재산출!$A$4:$T$3731,6,FALSE)</f>
        <v>M16</v>
      </c>
      <c r="G204" s="922" t="str">
        <f>VLOOKUP($B204,직재산출!$A$4:$T$3731,7,FALSE)</f>
        <v>×</v>
      </c>
      <c r="H204" s="922" t="str">
        <f>VLOOKUP($B204,직재산출!$A$4:$T$3731,8,FALSE)</f>
        <v>L35</v>
      </c>
      <c r="I204" s="922">
        <f>VLOOKUP($B204,직재산출!$A$4:$T$3731,9,FALSE)</f>
        <v>0</v>
      </c>
      <c r="J204" s="922">
        <f>VLOOKUP($B204,직재산출!$A$4:$T$3731,10,FALSE)</f>
        <v>0</v>
      </c>
      <c r="K204" s="922">
        <f>VLOOKUP($B204,직재산출!$A$4:$T$3731,11,FALSE)</f>
        <v>0</v>
      </c>
      <c r="L204" s="923">
        <f>VLOOKUP($B204,직재산출!$A$4:$T$3731,12,FALSE)</f>
        <v>0</v>
      </c>
      <c r="M204" s="927" t="s">
        <v>1473</v>
      </c>
      <c r="N204" s="928">
        <v>41</v>
      </c>
      <c r="O204" s="1004">
        <v>293.7</v>
      </c>
      <c r="P204" s="928">
        <v>47</v>
      </c>
      <c r="Q204" s="1004">
        <v>432</v>
      </c>
      <c r="R204" s="918"/>
      <c r="S204" s="918"/>
      <c r="T204" s="918"/>
      <c r="U204" s="1006">
        <f t="shared" si="3"/>
        <v>293.7</v>
      </c>
      <c r="V204" s="917"/>
    </row>
    <row r="205" spans="1:22" ht="21" customHeight="1">
      <c r="A205" s="896" t="s">
        <v>1415</v>
      </c>
      <c r="B205" s="897" t="s">
        <v>1415</v>
      </c>
      <c r="C205" s="910">
        <v>198</v>
      </c>
      <c r="D205" s="901" t="s">
        <v>802</v>
      </c>
      <c r="E205" s="921" t="str">
        <f>VLOOKUP($B205,직재산출!$A$4:$T$3731,5,FALSE)</f>
        <v>베어링</v>
      </c>
      <c r="F205" s="922" t="str">
        <f>VLOOKUP($B205,직재산출!$A$4:$T$3731,6,FALSE)</f>
        <v>UCP206</v>
      </c>
      <c r="G205" s="922">
        <f>VLOOKUP($B205,직재산출!$A$4:$T$3731,7,FALSE)</f>
        <v>0</v>
      </c>
      <c r="H205" s="922">
        <f>VLOOKUP($B205,직재산출!$A$4:$T$3731,8,FALSE)</f>
        <v>0</v>
      </c>
      <c r="I205" s="922">
        <f>VLOOKUP($B205,직재산출!$A$4:$T$3731,9,FALSE)</f>
        <v>0</v>
      </c>
      <c r="J205" s="922">
        <f>VLOOKUP($B205,직재산출!$A$4:$T$3731,10,FALSE)</f>
        <v>0</v>
      </c>
      <c r="K205" s="922">
        <f>VLOOKUP($B205,직재산출!$A$4:$T$3731,11,FALSE)</f>
        <v>0</v>
      </c>
      <c r="L205" s="923">
        <f>VLOOKUP($B205,직재산출!$A$4:$T$3731,12,FALSE)</f>
        <v>0</v>
      </c>
      <c r="M205" s="927" t="s">
        <v>1473</v>
      </c>
      <c r="N205" s="928">
        <v>1069</v>
      </c>
      <c r="O205" s="1004">
        <v>13190</v>
      </c>
      <c r="P205" s="928">
        <v>1418</v>
      </c>
      <c r="Q205" s="1004">
        <v>11000</v>
      </c>
      <c r="R205" s="918"/>
      <c r="S205" s="918"/>
      <c r="T205" s="918"/>
      <c r="U205" s="1006">
        <f t="shared" si="3"/>
        <v>11000</v>
      </c>
      <c r="V205" s="917"/>
    </row>
    <row r="206" spans="1:22" ht="21" customHeight="1">
      <c r="A206" s="896" t="s">
        <v>1416</v>
      </c>
      <c r="B206" s="897" t="s">
        <v>1416</v>
      </c>
      <c r="C206" s="910">
        <v>199</v>
      </c>
      <c r="D206" s="901" t="s">
        <v>826</v>
      </c>
      <c r="E206" s="921" t="str">
        <f>VLOOKUP($B206,직재산출!$A$4:$T$3731,5,FALSE)</f>
        <v>체인</v>
      </c>
      <c r="F206" s="922" t="str">
        <f>VLOOKUP($B206,직재산출!$A$4:$T$3731,6,FALSE)</f>
        <v>#60x2</v>
      </c>
      <c r="G206" s="922">
        <f>VLOOKUP($B206,직재산출!$A$4:$T$3731,7,FALSE)</f>
        <v>0</v>
      </c>
      <c r="H206" s="922">
        <f>VLOOKUP($B206,직재산출!$A$4:$T$3731,8,FALSE)</f>
        <v>0</v>
      </c>
      <c r="I206" s="922">
        <f>VLOOKUP($B206,직재산출!$A$4:$T$3731,9,FALSE)</f>
        <v>0</v>
      </c>
      <c r="J206" s="922">
        <f>VLOOKUP($B206,직재산출!$A$4:$T$3731,10,FALSE)</f>
        <v>0</v>
      </c>
      <c r="K206" s="922">
        <f>VLOOKUP($B206,직재산출!$A$4:$T$3731,11,FALSE)</f>
        <v>0</v>
      </c>
      <c r="L206" s="923">
        <f>VLOOKUP($B206,직재산출!$A$4:$T$3731,12,FALSE)</f>
        <v>6000</v>
      </c>
      <c r="M206" s="927" t="s">
        <v>1471</v>
      </c>
      <c r="N206" s="928">
        <v>1068</v>
      </c>
      <c r="O206" s="1004">
        <v>15720</v>
      </c>
      <c r="P206" s="928"/>
      <c r="Q206" s="1004"/>
      <c r="R206" s="918"/>
      <c r="S206" s="918"/>
      <c r="T206" s="918"/>
      <c r="U206" s="1006">
        <f t="shared" si="3"/>
        <v>15720</v>
      </c>
      <c r="V206" s="917"/>
    </row>
    <row r="207" spans="1:22" ht="21" customHeight="1">
      <c r="A207" s="896" t="s">
        <v>1417</v>
      </c>
      <c r="B207" s="897" t="s">
        <v>1417</v>
      </c>
      <c r="C207" s="910">
        <v>200</v>
      </c>
      <c r="D207" s="901" t="s">
        <v>826</v>
      </c>
      <c r="E207" s="921" t="str">
        <f>VLOOKUP($B207,직재산출!$A$4:$T$3731,5,FALSE)</f>
        <v>체인</v>
      </c>
      <c r="F207" s="922" t="str">
        <f>VLOOKUP($B207,직재산출!$A$4:$T$3731,6,FALSE)</f>
        <v>#80x2</v>
      </c>
      <c r="G207" s="922">
        <f>VLOOKUP($B207,직재산출!$A$4:$T$3731,7,FALSE)</f>
        <v>0</v>
      </c>
      <c r="H207" s="922">
        <f>VLOOKUP($B207,직재산출!$A$4:$T$3731,8,FALSE)</f>
        <v>0</v>
      </c>
      <c r="I207" s="922">
        <f>VLOOKUP($B207,직재산출!$A$4:$T$3731,9,FALSE)</f>
        <v>0</v>
      </c>
      <c r="J207" s="922">
        <f>VLOOKUP($B207,직재산출!$A$4:$T$3731,10,FALSE)</f>
        <v>0</v>
      </c>
      <c r="K207" s="922">
        <f>VLOOKUP($B207,직재산출!$A$4:$T$3731,11,FALSE)</f>
        <v>0</v>
      </c>
      <c r="L207" s="923">
        <f>VLOOKUP($B207,직재산출!$A$4:$T$3731,12,FALSE)</f>
        <v>2600</v>
      </c>
      <c r="M207" s="927" t="s">
        <v>1471</v>
      </c>
      <c r="N207" s="928">
        <v>1068</v>
      </c>
      <c r="O207" s="1004">
        <v>26220</v>
      </c>
      <c r="P207" s="928"/>
      <c r="Q207" s="1004"/>
      <c r="R207" s="918"/>
      <c r="S207" s="918"/>
      <c r="T207" s="918"/>
      <c r="U207" s="1006">
        <f t="shared" si="3"/>
        <v>26220</v>
      </c>
      <c r="V207" s="917"/>
    </row>
    <row r="208" spans="1:22" ht="21" customHeight="1">
      <c r="A208" s="896" t="s">
        <v>1418</v>
      </c>
      <c r="B208" s="897" t="s">
        <v>1418</v>
      </c>
      <c r="C208" s="910">
        <v>201</v>
      </c>
      <c r="D208" s="901" t="s">
        <v>798</v>
      </c>
      <c r="E208" s="921" t="str">
        <f>VLOOKUP($B208,직재산출!$A$4:$T$3731,5,FALSE)</f>
        <v>육각볼트</v>
      </c>
      <c r="F208" s="922" t="str">
        <f>VLOOKUP($B208,직재산출!$A$4:$T$3731,6,FALSE)</f>
        <v>M12</v>
      </c>
      <c r="G208" s="922">
        <f>VLOOKUP($B208,직재산출!$A$4:$T$3731,7,FALSE)</f>
        <v>0</v>
      </c>
      <c r="H208" s="922">
        <f>VLOOKUP($B208,직재산출!$A$4:$T$3731,8,FALSE)</f>
        <v>35</v>
      </c>
      <c r="I208" s="922">
        <f>VLOOKUP($B208,직재산출!$A$4:$T$3731,9,FALSE)</f>
        <v>0</v>
      </c>
      <c r="J208" s="922">
        <f>VLOOKUP($B208,직재산출!$A$4:$T$3731,10,FALSE)</f>
        <v>0</v>
      </c>
      <c r="K208" s="922">
        <f>VLOOKUP($B208,직재산출!$A$4:$T$3731,11,FALSE)</f>
        <v>0</v>
      </c>
      <c r="L208" s="923">
        <f>VLOOKUP($B208,직재산출!$A$4:$T$3731,12,FALSE)</f>
        <v>0</v>
      </c>
      <c r="M208" s="927" t="s">
        <v>1473</v>
      </c>
      <c r="N208" s="928">
        <v>44</v>
      </c>
      <c r="O208" s="1004">
        <v>466</v>
      </c>
      <c r="P208" s="928"/>
      <c r="Q208" s="1004"/>
      <c r="R208" s="918"/>
      <c r="S208" s="918"/>
      <c r="T208" s="918"/>
      <c r="U208" s="1006">
        <f t="shared" si="3"/>
        <v>466</v>
      </c>
      <c r="V208" s="917"/>
    </row>
    <row r="209" spans="1:22" ht="21" customHeight="1">
      <c r="A209" s="896" t="s">
        <v>1419</v>
      </c>
      <c r="B209" s="897" t="s">
        <v>1419</v>
      </c>
      <c r="C209" s="910">
        <v>202</v>
      </c>
      <c r="D209" s="901" t="s">
        <v>826</v>
      </c>
      <c r="E209" s="921" t="str">
        <f>VLOOKUP($B209,직재산출!$A$4:$T$3731,5,FALSE)</f>
        <v>체인</v>
      </c>
      <c r="F209" s="922" t="str">
        <f>VLOOKUP($B209,직재산출!$A$4:$T$3731,6,FALSE)</f>
        <v>#60</v>
      </c>
      <c r="G209" s="922" t="str">
        <f>VLOOKUP($B209,직재산출!$A$4:$T$3731,7,FALSE)</f>
        <v>×</v>
      </c>
      <c r="H209" s="922">
        <f>VLOOKUP($B209,직재산출!$A$4:$T$3731,8,FALSE)</f>
        <v>0</v>
      </c>
      <c r="I209" s="922">
        <f>VLOOKUP($B209,직재산출!$A$4:$T$3731,9,FALSE)</f>
        <v>0</v>
      </c>
      <c r="J209" s="922">
        <f>VLOOKUP($B209,직재산출!$A$4:$T$3731,10,FALSE)</f>
        <v>0</v>
      </c>
      <c r="K209" s="922">
        <f>VLOOKUP($B209,직재산출!$A$4:$T$3731,11,FALSE)</f>
        <v>0</v>
      </c>
      <c r="L209" s="923">
        <f>VLOOKUP($B209,직재산출!$A$4:$T$3731,12,FALSE)</f>
        <v>1500</v>
      </c>
      <c r="M209" s="927" t="s">
        <v>1471</v>
      </c>
      <c r="N209" s="928">
        <v>1068</v>
      </c>
      <c r="O209" s="1004">
        <v>6660</v>
      </c>
      <c r="P209" s="928"/>
      <c r="Q209" s="1004"/>
      <c r="R209" s="918"/>
      <c r="S209" s="918"/>
      <c r="T209" s="918"/>
      <c r="U209" s="1006">
        <f t="shared" si="3"/>
        <v>6660</v>
      </c>
      <c r="V209" s="917"/>
    </row>
    <row r="210" spans="1:22" ht="21" customHeight="1">
      <c r="A210" s="896" t="s">
        <v>1420</v>
      </c>
      <c r="B210" s="897" t="s">
        <v>1420</v>
      </c>
      <c r="C210" s="910">
        <v>203</v>
      </c>
      <c r="D210" s="901" t="s">
        <v>802</v>
      </c>
      <c r="E210" s="921" t="str">
        <f>VLOOKUP($B210,직재산출!$A$4:$T$3731,5,FALSE)</f>
        <v>베어링</v>
      </c>
      <c r="F210" s="922">
        <f>VLOOKUP($B210,직재산출!$A$4:$T$3731,6,FALSE)</f>
        <v>6003</v>
      </c>
      <c r="G210" s="922">
        <f>VLOOKUP($B210,직재산출!$A$4:$T$3731,7,FALSE)</f>
        <v>0</v>
      </c>
      <c r="H210" s="922">
        <f>VLOOKUP($B210,직재산출!$A$4:$T$3731,8,FALSE)</f>
        <v>0</v>
      </c>
      <c r="I210" s="922">
        <f>VLOOKUP($B210,직재산출!$A$4:$T$3731,9,FALSE)</f>
        <v>0</v>
      </c>
      <c r="J210" s="922">
        <f>VLOOKUP($B210,직재산출!$A$4:$T$3731,10,FALSE)</f>
        <v>0</v>
      </c>
      <c r="K210" s="922">
        <f>VLOOKUP($B210,직재산출!$A$4:$T$3731,11,FALSE)</f>
        <v>0</v>
      </c>
      <c r="L210" s="923">
        <f>VLOOKUP($B210,직재산출!$A$4:$T$3731,12,FALSE)</f>
        <v>0</v>
      </c>
      <c r="M210" s="927" t="s">
        <v>1473</v>
      </c>
      <c r="N210" s="928">
        <v>1069</v>
      </c>
      <c r="O210" s="1004">
        <v>1954</v>
      </c>
      <c r="P210" s="928">
        <v>1418</v>
      </c>
      <c r="Q210" s="1004">
        <v>1850</v>
      </c>
      <c r="R210" s="918"/>
      <c r="S210" s="918"/>
      <c r="T210" s="918"/>
      <c r="U210" s="1006">
        <f t="shared" si="3"/>
        <v>1850</v>
      </c>
      <c r="V210" s="917"/>
    </row>
    <row r="211" spans="1:22" ht="21" customHeight="1">
      <c r="A211" s="896" t="s">
        <v>1421</v>
      </c>
      <c r="B211" s="897" t="s">
        <v>1421</v>
      </c>
      <c r="C211" s="910">
        <v>204</v>
      </c>
      <c r="D211" s="901" t="s">
        <v>812</v>
      </c>
      <c r="E211" s="921" t="str">
        <f>VLOOKUP($B211,직재산출!$A$4:$T$3731,5,FALSE)</f>
        <v>파이프</v>
      </c>
      <c r="F211" s="922" t="str">
        <f>VLOOKUP($B211,직재산출!$A$4:$T$3731,6,FALSE)</f>
        <v>32A</v>
      </c>
      <c r="G211" s="922">
        <f>VLOOKUP($B211,직재산출!$A$4:$T$3731,7,FALSE)</f>
        <v>0</v>
      </c>
      <c r="H211" s="922">
        <f>VLOOKUP($B211,직재산출!$A$4:$T$3731,8,FALSE)</f>
        <v>0</v>
      </c>
      <c r="I211" s="922">
        <f>VLOOKUP($B211,직재산출!$A$4:$T$3731,9,FALSE)</f>
        <v>0</v>
      </c>
      <c r="J211" s="922">
        <f>VLOOKUP($B211,직재산출!$A$4:$T$3731,10,FALSE)</f>
        <v>0</v>
      </c>
      <c r="K211" s="922">
        <f>VLOOKUP($B211,직재산출!$A$4:$T$3731,11,FALSE)</f>
        <v>0</v>
      </c>
      <c r="L211" s="923">
        <f>VLOOKUP($B211,직재산출!$A$4:$T$3731,12,FALSE)</f>
        <v>4500</v>
      </c>
      <c r="M211" s="927" t="s">
        <v>1469</v>
      </c>
      <c r="N211" s="928">
        <v>701</v>
      </c>
      <c r="O211" s="1004">
        <v>16815</v>
      </c>
      <c r="P211" s="928">
        <v>744</v>
      </c>
      <c r="Q211" s="1004">
        <v>14650</v>
      </c>
      <c r="R211" s="918"/>
      <c r="S211" s="918"/>
      <c r="T211" s="918"/>
      <c r="U211" s="1006">
        <f t="shared" si="3"/>
        <v>14650</v>
      </c>
      <c r="V211" s="917"/>
    </row>
    <row r="212" spans="1:22" ht="21" customHeight="1">
      <c r="A212" s="896" t="s">
        <v>1422</v>
      </c>
      <c r="B212" s="897" t="s">
        <v>1422</v>
      </c>
      <c r="C212" s="910">
        <v>205</v>
      </c>
      <c r="D212" s="901" t="s">
        <v>802</v>
      </c>
      <c r="E212" s="921" t="str">
        <f>VLOOKUP($B212,직재산출!$A$4:$T$3731,5,FALSE)</f>
        <v>베어링</v>
      </c>
      <c r="F212" s="922">
        <f>VLOOKUP($B212,직재산출!$A$4:$T$3731,6,FALSE)</f>
        <v>6006</v>
      </c>
      <c r="G212" s="922">
        <f>VLOOKUP($B212,직재산출!$A$4:$T$3731,7,FALSE)</f>
        <v>0</v>
      </c>
      <c r="H212" s="922">
        <f>VLOOKUP($B212,직재산출!$A$4:$T$3731,8,FALSE)</f>
        <v>0</v>
      </c>
      <c r="I212" s="922">
        <f>VLOOKUP($B212,직재산출!$A$4:$T$3731,9,FALSE)</f>
        <v>0</v>
      </c>
      <c r="J212" s="922">
        <f>VLOOKUP($B212,직재산출!$A$4:$T$3731,10,FALSE)</f>
        <v>0</v>
      </c>
      <c r="K212" s="922">
        <f>VLOOKUP($B212,직재산출!$A$4:$T$3731,11,FALSE)</f>
        <v>0</v>
      </c>
      <c r="L212" s="923">
        <f>VLOOKUP($B212,직재산출!$A$4:$T$3731,12,FALSE)</f>
        <v>0</v>
      </c>
      <c r="M212" s="927" t="s">
        <v>1473</v>
      </c>
      <c r="N212" s="928">
        <v>1069</v>
      </c>
      <c r="O212" s="1004">
        <v>3749</v>
      </c>
      <c r="P212" s="928">
        <v>1418</v>
      </c>
      <c r="Q212" s="1004">
        <v>2940</v>
      </c>
      <c r="R212" s="918"/>
      <c r="S212" s="918"/>
      <c r="T212" s="918"/>
      <c r="U212" s="1006">
        <f t="shared" si="3"/>
        <v>2940</v>
      </c>
      <c r="V212" s="917"/>
    </row>
    <row r="213" spans="1:22" ht="21" customHeight="1">
      <c r="A213" s="896" t="s">
        <v>1423</v>
      </c>
      <c r="B213" s="897" t="s">
        <v>1423</v>
      </c>
      <c r="C213" s="910">
        <v>206</v>
      </c>
      <c r="D213" s="901" t="s">
        <v>798</v>
      </c>
      <c r="E213" s="921" t="str">
        <f>VLOOKUP($B213,직재산출!$A$4:$T$3731,5,FALSE)</f>
        <v>육각볼트</v>
      </c>
      <c r="F213" s="922" t="str">
        <f>VLOOKUP($B213,직재산출!$A$4:$T$3731,6,FALSE)</f>
        <v>M5</v>
      </c>
      <c r="G213" s="922" t="str">
        <f>VLOOKUP($B213,직재산출!$A$4:$T$3731,7,FALSE)</f>
        <v>x</v>
      </c>
      <c r="H213" s="922">
        <f>VLOOKUP($B213,직재산출!$A$4:$T$3731,8,FALSE)</f>
        <v>20</v>
      </c>
      <c r="I213" s="922">
        <f>VLOOKUP($B213,직재산출!$A$4:$T$3731,9,FALSE)</f>
        <v>0</v>
      </c>
      <c r="J213" s="922">
        <f>VLOOKUP($B213,직재산출!$A$4:$T$3731,10,FALSE)</f>
        <v>0</v>
      </c>
      <c r="K213" s="922">
        <f>VLOOKUP($B213,직재산출!$A$4:$T$3731,11,FALSE)</f>
        <v>0</v>
      </c>
      <c r="L213" s="923">
        <f>VLOOKUP($B213,직재산출!$A$4:$T$3731,12,FALSE)</f>
        <v>0</v>
      </c>
      <c r="M213" s="927" t="s">
        <v>1473</v>
      </c>
      <c r="N213" s="928">
        <v>44</v>
      </c>
      <c r="O213" s="1004">
        <v>49</v>
      </c>
      <c r="P213" s="928"/>
      <c r="Q213" s="1004"/>
      <c r="R213" s="918"/>
      <c r="S213" s="918"/>
      <c r="T213" s="918"/>
      <c r="U213" s="1006">
        <f t="shared" si="3"/>
        <v>49</v>
      </c>
      <c r="V213" s="917"/>
    </row>
    <row r="214" spans="1:22" ht="21" customHeight="1">
      <c r="A214" s="896" t="s">
        <v>1424</v>
      </c>
      <c r="B214" s="897" t="s">
        <v>1424</v>
      </c>
      <c r="C214" s="910">
        <v>207</v>
      </c>
      <c r="D214" s="901" t="s">
        <v>817</v>
      </c>
      <c r="E214" s="921" t="str">
        <f>VLOOKUP($B214,직재산출!$A$4:$T$3731,5,FALSE)</f>
        <v>잔넬</v>
      </c>
      <c r="F214" s="922">
        <f>VLOOKUP($B214,직재산출!$A$4:$T$3731,6,FALSE)</f>
        <v>100</v>
      </c>
      <c r="G214" s="922">
        <f>VLOOKUP($B214,직재산출!$A$4:$T$3731,7,FALSE)</f>
        <v>0</v>
      </c>
      <c r="H214" s="922">
        <f>VLOOKUP($B214,직재산출!$A$4:$T$3731,8,FALSE)</f>
        <v>50</v>
      </c>
      <c r="I214" s="922">
        <f>VLOOKUP($B214,직재산출!$A$4:$T$3731,9,FALSE)</f>
        <v>0</v>
      </c>
      <c r="J214" s="922">
        <f>VLOOKUP($B214,직재산출!$A$4:$T$3731,10,FALSE)</f>
        <v>0</v>
      </c>
      <c r="K214" s="922">
        <f>VLOOKUP($B214,직재산출!$A$4:$T$3731,11,FALSE)</f>
        <v>0</v>
      </c>
      <c r="L214" s="923">
        <f>VLOOKUP($B214,직재산출!$A$4:$T$3731,12,FALSE)</f>
        <v>310</v>
      </c>
      <c r="M214" s="927" t="s">
        <v>1467</v>
      </c>
      <c r="N214" s="928">
        <v>6</v>
      </c>
      <c r="O214" s="1004">
        <v>1090</v>
      </c>
      <c r="P214" s="928">
        <v>6</v>
      </c>
      <c r="Q214" s="1004">
        <v>1040</v>
      </c>
      <c r="R214" s="918"/>
      <c r="S214" s="918"/>
      <c r="T214" s="918"/>
      <c r="U214" s="1006">
        <f t="shared" si="3"/>
        <v>1040</v>
      </c>
      <c r="V214" s="917"/>
    </row>
    <row r="215" spans="1:22" ht="21" customHeight="1">
      <c r="A215" s="896" t="s">
        <v>1425</v>
      </c>
      <c r="B215" s="897" t="s">
        <v>1425</v>
      </c>
      <c r="C215" s="910">
        <v>208</v>
      </c>
      <c r="D215" s="901" t="s">
        <v>770</v>
      </c>
      <c r="E215" s="921" t="str">
        <f>VLOOKUP($B215,직재산출!$A$4:$T$3731,5,FALSE)</f>
        <v>앵글</v>
      </c>
      <c r="F215" s="922">
        <f>VLOOKUP($B215,직재산출!$A$4:$T$3731,6,FALSE)</f>
        <v>3</v>
      </c>
      <c r="G215" s="922">
        <f>VLOOKUP($B215,직재산출!$A$4:$T$3731,7,FALSE)</f>
        <v>0</v>
      </c>
      <c r="H215" s="922">
        <f>VLOOKUP($B215,직재산출!$A$4:$T$3731,8,FALSE)</f>
        <v>40</v>
      </c>
      <c r="I215" s="922">
        <f>VLOOKUP($B215,직재산출!$A$4:$T$3731,9,FALSE)</f>
        <v>0</v>
      </c>
      <c r="J215" s="922">
        <f>VLOOKUP($B215,직재산출!$A$4:$T$3731,10,FALSE)</f>
        <v>40</v>
      </c>
      <c r="K215" s="922">
        <f>VLOOKUP($B215,직재산출!$A$4:$T$3731,11,FALSE)</f>
        <v>0</v>
      </c>
      <c r="L215" s="923">
        <f>VLOOKUP($B215,직재산출!$A$4:$T$3731,12,FALSE)</f>
        <v>720</v>
      </c>
      <c r="M215" s="927" t="s">
        <v>1467</v>
      </c>
      <c r="N215" s="928">
        <v>5</v>
      </c>
      <c r="O215" s="1004">
        <v>1135</v>
      </c>
      <c r="P215" s="928">
        <v>7</v>
      </c>
      <c r="Q215" s="1004">
        <v>1040</v>
      </c>
      <c r="R215" s="918"/>
      <c r="S215" s="918"/>
      <c r="T215" s="918"/>
      <c r="U215" s="1006">
        <f t="shared" si="3"/>
        <v>1040</v>
      </c>
      <c r="V215" s="917"/>
    </row>
    <row r="216" spans="1:22" ht="21" customHeight="1">
      <c r="A216" s="896" t="s">
        <v>1426</v>
      </c>
      <c r="B216" s="897" t="s">
        <v>1426</v>
      </c>
      <c r="C216" s="910">
        <v>209</v>
      </c>
      <c r="D216" s="901" t="s">
        <v>796</v>
      </c>
      <c r="E216" s="921" t="str">
        <f>VLOOKUP($B216,직재산출!$A$4:$T$3731,5,FALSE)</f>
        <v>레이저</v>
      </c>
      <c r="F216" s="922">
        <f>VLOOKUP($B216,직재산출!$A$4:$T$3731,6,FALSE)</f>
        <v>1.2</v>
      </c>
      <c r="G216" s="922" t="str">
        <f>VLOOKUP($B216,직재산출!$A$4:$T$3731,7,FALSE)</f>
        <v>×</v>
      </c>
      <c r="H216" s="922">
        <f>VLOOKUP($B216,직재산출!$A$4:$T$3731,8,FALSE)</f>
        <v>210</v>
      </c>
      <c r="I216" s="922" t="str">
        <f>VLOOKUP($B216,직재산출!$A$4:$T$3731,9,FALSE)</f>
        <v>×</v>
      </c>
      <c r="J216" s="922">
        <f>VLOOKUP($B216,직재산출!$A$4:$T$3731,10,FALSE)</f>
        <v>0</v>
      </c>
      <c r="K216" s="922">
        <f>VLOOKUP($B216,직재산출!$A$4:$T$3731,11,FALSE)</f>
        <v>0</v>
      </c>
      <c r="L216" s="923">
        <f>VLOOKUP($B216,직재산출!$A$4:$T$3731,12,FALSE)</f>
        <v>810</v>
      </c>
      <c r="M216" s="927" t="s">
        <v>1467</v>
      </c>
      <c r="N216" s="928">
        <v>16</v>
      </c>
      <c r="O216" s="1004">
        <v>1268.8</v>
      </c>
      <c r="P216" s="928">
        <v>20</v>
      </c>
      <c r="Q216" s="1004">
        <v>1190</v>
      </c>
      <c r="R216" s="918"/>
      <c r="S216" s="918"/>
      <c r="T216" s="918"/>
      <c r="U216" s="1006">
        <f t="shared" si="3"/>
        <v>1190</v>
      </c>
      <c r="V216" s="917"/>
    </row>
    <row r="217" spans="1:22" ht="21" customHeight="1">
      <c r="A217" s="896" t="s">
        <v>1427</v>
      </c>
      <c r="B217" s="897" t="s">
        <v>1427</v>
      </c>
      <c r="C217" s="910">
        <v>210</v>
      </c>
      <c r="D217" s="901" t="s">
        <v>810</v>
      </c>
      <c r="E217" s="921" t="str">
        <f>VLOOKUP($B217,직재산출!$A$4:$T$3731,5,FALSE)</f>
        <v>유두볼트</v>
      </c>
      <c r="F217" s="922" t="str">
        <f>VLOOKUP($B217,직재산출!$A$4:$T$3731,6,FALSE)</f>
        <v>M6</v>
      </c>
      <c r="G217" s="922">
        <f>VLOOKUP($B217,직재산출!$A$4:$T$3731,7,FALSE)</f>
        <v>0</v>
      </c>
      <c r="H217" s="922">
        <f>VLOOKUP($B217,직재산출!$A$4:$T$3731,8,FALSE)</f>
        <v>35</v>
      </c>
      <c r="I217" s="922">
        <f>VLOOKUP($B217,직재산출!$A$4:$T$3731,9,FALSE)</f>
        <v>0</v>
      </c>
      <c r="J217" s="922">
        <f>VLOOKUP($B217,직재산출!$A$4:$T$3731,10,FALSE)</f>
        <v>0</v>
      </c>
      <c r="K217" s="922">
        <f>VLOOKUP($B217,직재산출!$A$4:$T$3731,11,FALSE)</f>
        <v>0</v>
      </c>
      <c r="L217" s="923">
        <f>VLOOKUP($B217,직재산출!$A$4:$T$3731,12,FALSE)</f>
        <v>0</v>
      </c>
      <c r="M217" s="927" t="s">
        <v>1473</v>
      </c>
      <c r="N217" s="928">
        <v>44</v>
      </c>
      <c r="O217" s="1004">
        <v>97</v>
      </c>
      <c r="P217" s="928"/>
      <c r="Q217" s="1004"/>
      <c r="R217" s="918"/>
      <c r="S217" s="918"/>
      <c r="T217" s="918"/>
      <c r="U217" s="1006">
        <f t="shared" si="3"/>
        <v>97</v>
      </c>
      <c r="V217" s="917"/>
    </row>
    <row r="218" spans="1:22" ht="21" customHeight="1">
      <c r="A218" s="896" t="s">
        <v>1428</v>
      </c>
      <c r="B218" s="897" t="s">
        <v>1428</v>
      </c>
      <c r="C218" s="910">
        <v>211</v>
      </c>
      <c r="D218" s="901" t="s">
        <v>802</v>
      </c>
      <c r="E218" s="921" t="str">
        <f>VLOOKUP($B218,직재산출!$A$4:$T$3731,5,FALSE)</f>
        <v>베어링</v>
      </c>
      <c r="F218" s="922">
        <f>VLOOKUP($B218,직재산출!$A$4:$T$3731,6,FALSE)</f>
        <v>6000</v>
      </c>
      <c r="G218" s="922">
        <f>VLOOKUP($B218,직재산출!$A$4:$T$3731,7,FALSE)</f>
        <v>0</v>
      </c>
      <c r="H218" s="922">
        <f>VLOOKUP($B218,직재산출!$A$4:$T$3731,8,FALSE)</f>
        <v>0</v>
      </c>
      <c r="I218" s="922">
        <f>VLOOKUP($B218,직재산출!$A$4:$T$3731,9,FALSE)</f>
        <v>0</v>
      </c>
      <c r="J218" s="922">
        <f>VLOOKUP($B218,직재산출!$A$4:$T$3731,10,FALSE)</f>
        <v>0</v>
      </c>
      <c r="K218" s="922">
        <f>VLOOKUP($B218,직재산출!$A$4:$T$3731,11,FALSE)</f>
        <v>0</v>
      </c>
      <c r="L218" s="923">
        <f>VLOOKUP($B218,직재산출!$A$4:$T$3731,12,FALSE)</f>
        <v>0</v>
      </c>
      <c r="M218" s="927" t="s">
        <v>1473</v>
      </c>
      <c r="N218" s="928">
        <v>1069</v>
      </c>
      <c r="O218" s="1004">
        <v>1636</v>
      </c>
      <c r="P218" s="928">
        <v>1418</v>
      </c>
      <c r="Q218" s="1004">
        <v>1530</v>
      </c>
      <c r="R218" s="918"/>
      <c r="S218" s="918"/>
      <c r="T218" s="918"/>
      <c r="U218" s="1006">
        <f t="shared" si="3"/>
        <v>1530</v>
      </c>
      <c r="V218" s="917"/>
    </row>
    <row r="219" spans="1:22" ht="21" customHeight="1">
      <c r="A219" s="896" t="s">
        <v>1484</v>
      </c>
      <c r="B219" s="897" t="s">
        <v>1440</v>
      </c>
      <c r="C219" s="910">
        <v>212</v>
      </c>
      <c r="D219" s="901" t="s">
        <v>799</v>
      </c>
      <c r="E219" s="921" t="str">
        <f>VLOOKUP($B219,직재산출!$A$4:$T$3731,5,FALSE)</f>
        <v>너트</v>
      </c>
      <c r="F219" s="922" t="str">
        <f>VLOOKUP($B219,직재산출!$A$4:$T$3731,6,FALSE)</f>
        <v>M16</v>
      </c>
      <c r="G219" s="922">
        <f>VLOOKUP($B219,직재산출!$A$4:$T$3731,7,FALSE)</f>
        <v>0</v>
      </c>
      <c r="H219" s="922">
        <f>VLOOKUP($B219,직재산출!$A$4:$T$3731,8,FALSE)</f>
        <v>0</v>
      </c>
      <c r="I219" s="922">
        <f>VLOOKUP($B219,직재산출!$A$4:$T$3731,9,FALSE)</f>
        <v>0</v>
      </c>
      <c r="J219" s="922">
        <f>VLOOKUP($B219,직재산출!$A$4:$T$3731,10,FALSE)</f>
        <v>0</v>
      </c>
      <c r="K219" s="922">
        <f>VLOOKUP($B219,직재산출!$A$4:$T$3731,11,FALSE)</f>
        <v>0</v>
      </c>
      <c r="L219" s="923">
        <f>VLOOKUP($B219,직재산출!$A$4:$T$3731,12,FALSE)</f>
        <v>0</v>
      </c>
      <c r="M219" s="927" t="s">
        <v>1473</v>
      </c>
      <c r="N219" s="928">
        <v>39</v>
      </c>
      <c r="O219" s="1004">
        <v>291.5</v>
      </c>
      <c r="P219" s="928">
        <v>51</v>
      </c>
      <c r="Q219" s="1004">
        <v>438.7</v>
      </c>
      <c r="R219" s="918"/>
      <c r="S219" s="918"/>
      <c r="T219" s="918"/>
      <c r="U219" s="1006">
        <f t="shared" si="3"/>
        <v>291.5</v>
      </c>
      <c r="V219" s="917"/>
    </row>
    <row r="220" spans="1:22" ht="21" customHeight="1">
      <c r="A220" s="896" t="s">
        <v>1480</v>
      </c>
      <c r="B220" s="897" t="s">
        <v>1296</v>
      </c>
      <c r="C220" s="910">
        <v>213</v>
      </c>
      <c r="D220" s="901" t="s">
        <v>797</v>
      </c>
      <c r="E220" s="921" t="str">
        <f>VLOOKUP($B220,직재산출!$A$4:$T$3731,5,FALSE)</f>
        <v>환봉</v>
      </c>
      <c r="F220" s="922">
        <f>VLOOKUP($B220,직재산출!$A$4:$T$3731,6,FALSE)</f>
        <v>16</v>
      </c>
      <c r="G220" s="922" t="str">
        <f>VLOOKUP($B220,직재산출!$A$4:$T$3731,7,FALSE)</f>
        <v>×</v>
      </c>
      <c r="H220" s="922">
        <f>VLOOKUP($B220,직재산출!$A$4:$T$3731,8,FALSE)</f>
        <v>0</v>
      </c>
      <c r="I220" s="922">
        <f>VLOOKUP($B220,직재산출!$A$4:$T$3731,9,FALSE)</f>
        <v>0</v>
      </c>
      <c r="J220" s="922">
        <f>VLOOKUP($B220,직재산출!$A$4:$T$3731,10,FALSE)</f>
        <v>0</v>
      </c>
      <c r="K220" s="922">
        <f>VLOOKUP($B220,직재산출!$A$4:$T$3731,11,FALSE)</f>
        <v>0</v>
      </c>
      <c r="L220" s="923">
        <f>VLOOKUP($B220,직재산출!$A$4:$T$3731,12,FALSE)</f>
        <v>290</v>
      </c>
      <c r="M220" s="927" t="s">
        <v>1467</v>
      </c>
      <c r="N220" s="928">
        <v>3</v>
      </c>
      <c r="O220" s="1004">
        <v>990</v>
      </c>
      <c r="P220" s="928">
        <v>5</v>
      </c>
      <c r="Q220" s="1004">
        <v>1010</v>
      </c>
      <c r="R220" s="918"/>
      <c r="S220" s="918"/>
      <c r="T220" s="918"/>
      <c r="U220" s="1006">
        <f t="shared" si="3"/>
        <v>990</v>
      </c>
      <c r="V220" s="917"/>
    </row>
    <row r="221" spans="1:22" ht="21" customHeight="1">
      <c r="A221" s="896" t="s">
        <v>1429</v>
      </c>
      <c r="B221" s="897" t="s">
        <v>1429</v>
      </c>
      <c r="C221" s="910">
        <v>214</v>
      </c>
      <c r="D221" s="901" t="s">
        <v>796</v>
      </c>
      <c r="E221" s="921" t="str">
        <f>VLOOKUP($B221,직재산출!$A$4:$T$3731,5,FALSE)</f>
        <v>레이저</v>
      </c>
      <c r="F221" s="922">
        <f>VLOOKUP($B221,직재산출!$A$4:$T$3731,6,FALSE)</f>
        <v>1.2</v>
      </c>
      <c r="G221" s="922" t="str">
        <f>VLOOKUP($B221,직재산출!$A$4:$T$3731,7,FALSE)</f>
        <v>×</v>
      </c>
      <c r="H221" s="922">
        <f>VLOOKUP($B221,직재산출!$A$4:$T$3731,8,FALSE)</f>
        <v>50</v>
      </c>
      <c r="I221" s="922" t="str">
        <f>VLOOKUP($B221,직재산출!$A$4:$T$3731,9,FALSE)</f>
        <v>×</v>
      </c>
      <c r="J221" s="922">
        <f>VLOOKUP($B221,직재산출!$A$4:$T$3731,10,FALSE)</f>
        <v>0</v>
      </c>
      <c r="K221" s="922">
        <f>VLOOKUP($B221,직재산출!$A$4:$T$3731,11,FALSE)</f>
        <v>0</v>
      </c>
      <c r="L221" s="923">
        <f>VLOOKUP($B221,직재산출!$A$4:$T$3731,12,FALSE)</f>
        <v>860</v>
      </c>
      <c r="M221" s="927" t="s">
        <v>1467</v>
      </c>
      <c r="N221" s="928">
        <v>14</v>
      </c>
      <c r="O221" s="1004">
        <v>966</v>
      </c>
      <c r="P221" s="928">
        <v>13</v>
      </c>
      <c r="Q221" s="1004">
        <v>990</v>
      </c>
      <c r="R221" s="918"/>
      <c r="S221" s="918"/>
      <c r="T221" s="918"/>
      <c r="U221" s="1006">
        <f t="shared" si="3"/>
        <v>966</v>
      </c>
      <c r="V221" s="917"/>
    </row>
    <row r="222" spans="1:22" ht="21" customHeight="1">
      <c r="A222" s="896" t="s">
        <v>1430</v>
      </c>
      <c r="B222" s="897" t="s">
        <v>1430</v>
      </c>
      <c r="C222" s="910">
        <v>215</v>
      </c>
      <c r="D222" s="901" t="s">
        <v>816</v>
      </c>
      <c r="E222" s="921" t="str">
        <f>VLOOKUP($B222,직재산출!$A$4:$T$3731,5,FALSE)</f>
        <v>볼트</v>
      </c>
      <c r="F222" s="922" t="str">
        <f>VLOOKUP($B222,직재산출!$A$4:$T$3731,6,FALSE)</f>
        <v>M14</v>
      </c>
      <c r="G222" s="922">
        <f>VLOOKUP($B222,직재산출!$A$4:$T$3731,7,FALSE)</f>
        <v>0</v>
      </c>
      <c r="H222" s="922">
        <f>VLOOKUP($B222,직재산출!$A$4:$T$3731,8,FALSE)</f>
        <v>0</v>
      </c>
      <c r="I222" s="922">
        <f>VLOOKUP($B222,직재산출!$A$4:$T$3731,9,FALSE)</f>
        <v>0</v>
      </c>
      <c r="J222" s="922">
        <f>VLOOKUP($B222,직재산출!$A$4:$T$3731,10,FALSE)</f>
        <v>0</v>
      </c>
      <c r="K222" s="922">
        <f>VLOOKUP($B222,직재산출!$A$4:$T$3731,11,FALSE)</f>
        <v>0</v>
      </c>
      <c r="L222" s="923">
        <f>VLOOKUP($B222,직재산출!$A$4:$T$3731,12,FALSE)</f>
        <v>150</v>
      </c>
      <c r="M222" s="927" t="s">
        <v>1473</v>
      </c>
      <c r="N222" s="928">
        <v>43</v>
      </c>
      <c r="O222" s="1004">
        <v>8578</v>
      </c>
      <c r="P222" s="928">
        <v>46</v>
      </c>
      <c r="Q222" s="1004">
        <v>8883</v>
      </c>
      <c r="R222" s="918"/>
      <c r="S222" s="918"/>
      <c r="T222" s="918"/>
      <c r="U222" s="1006">
        <f t="shared" si="3"/>
        <v>8578</v>
      </c>
      <c r="V222" s="917"/>
    </row>
    <row r="223" spans="1:22" ht="21" customHeight="1">
      <c r="A223" s="896" t="s">
        <v>1431</v>
      </c>
      <c r="B223" s="897" t="s">
        <v>1431</v>
      </c>
      <c r="C223" s="910">
        <v>216</v>
      </c>
      <c r="D223" s="901" t="s">
        <v>843</v>
      </c>
      <c r="E223" s="921" t="str">
        <f>VLOOKUP($B223,직재산출!$A$4:$T$3731,5,FALSE)</f>
        <v>철망</v>
      </c>
      <c r="F223" s="922">
        <f>VLOOKUP($B223,직재산출!$A$4:$T$3731,6,FALSE)</f>
        <v>2.2999999999999998</v>
      </c>
      <c r="G223" s="922">
        <f>VLOOKUP($B223,직재산출!$A$4:$T$3731,7,FALSE)</f>
        <v>0</v>
      </c>
      <c r="H223" s="922">
        <f>VLOOKUP($B223,직재산출!$A$4:$T$3731,8,FALSE)</f>
        <v>270</v>
      </c>
      <c r="I223" s="922">
        <f>VLOOKUP($B223,직재산출!$A$4:$T$3731,9,FALSE)</f>
        <v>0</v>
      </c>
      <c r="J223" s="922">
        <f>VLOOKUP($B223,직재산출!$A$4:$T$3731,10,FALSE)</f>
        <v>0</v>
      </c>
      <c r="K223" s="922">
        <f>VLOOKUP($B223,직재산출!$A$4:$T$3731,11,FALSE)</f>
        <v>0</v>
      </c>
      <c r="L223" s="923">
        <f>VLOOKUP($B223,직재산출!$A$4:$T$3731,12,FALSE)</f>
        <v>1170</v>
      </c>
      <c r="M223" s="927" t="s">
        <v>1475</v>
      </c>
      <c r="N223" s="928">
        <v>38</v>
      </c>
      <c r="O223" s="1004">
        <v>28230</v>
      </c>
      <c r="P223" s="928"/>
      <c r="Q223" s="1004"/>
      <c r="R223" s="918"/>
      <c r="S223" s="918"/>
      <c r="T223" s="918"/>
      <c r="U223" s="1006">
        <f t="shared" si="3"/>
        <v>28230</v>
      </c>
      <c r="V223" s="917"/>
    </row>
    <row r="224" spans="1:22" ht="21" customHeight="1">
      <c r="A224" s="896" t="s">
        <v>1432</v>
      </c>
      <c r="B224" s="897" t="s">
        <v>1432</v>
      </c>
      <c r="C224" s="910">
        <v>217</v>
      </c>
      <c r="D224" s="901" t="s">
        <v>796</v>
      </c>
      <c r="E224" s="921" t="str">
        <f>VLOOKUP($B224,직재산출!$A$4:$T$3731,5,FALSE)</f>
        <v>레이저</v>
      </c>
      <c r="F224" s="922">
        <f>VLOOKUP($B224,직재산출!$A$4:$T$3731,6,FALSE)</f>
        <v>1.2</v>
      </c>
      <c r="G224" s="922">
        <f>VLOOKUP($B224,직재산출!$A$4:$T$3731,7,FALSE)</f>
        <v>0</v>
      </c>
      <c r="H224" s="922">
        <f>VLOOKUP($B224,직재산출!$A$4:$T$3731,8,FALSE)</f>
        <v>460</v>
      </c>
      <c r="I224" s="922">
        <f>VLOOKUP($B224,직재산출!$A$4:$T$3731,9,FALSE)</f>
        <v>0</v>
      </c>
      <c r="J224" s="922">
        <f>VLOOKUP($B224,직재산출!$A$4:$T$3731,10,FALSE)</f>
        <v>0</v>
      </c>
      <c r="K224" s="922">
        <f>VLOOKUP($B224,직재산출!$A$4:$T$3731,11,FALSE)</f>
        <v>0</v>
      </c>
      <c r="L224" s="923">
        <f>VLOOKUP($B224,직재산출!$A$4:$T$3731,12,FALSE)</f>
        <v>580</v>
      </c>
      <c r="M224" s="927" t="s">
        <v>1467</v>
      </c>
      <c r="N224" s="928">
        <v>26</v>
      </c>
      <c r="O224" s="1004">
        <v>3449</v>
      </c>
      <c r="P224" s="928">
        <v>30</v>
      </c>
      <c r="Q224" s="1004">
        <v>3050</v>
      </c>
      <c r="R224" s="918"/>
      <c r="S224" s="918"/>
      <c r="T224" s="918"/>
      <c r="U224" s="1006">
        <f t="shared" si="3"/>
        <v>3050</v>
      </c>
      <c r="V224" s="917"/>
    </row>
    <row r="225" spans="1:22" ht="21" customHeight="1">
      <c r="A225" s="896" t="s">
        <v>1433</v>
      </c>
      <c r="B225" s="897" t="s">
        <v>1433</v>
      </c>
      <c r="C225" s="910">
        <v>218</v>
      </c>
      <c r="D225" s="901" t="s">
        <v>818</v>
      </c>
      <c r="E225" s="921" t="str">
        <f>VLOOKUP($B225,직재산출!$A$4:$T$3731,5,FALSE)</f>
        <v>각파이프</v>
      </c>
      <c r="F225" s="922">
        <f>VLOOKUP($B225,직재산출!$A$4:$T$3731,6,FALSE)</f>
        <v>150</v>
      </c>
      <c r="G225" s="922" t="str">
        <f>VLOOKUP($B225,직재산출!$A$4:$T$3731,7,FALSE)</f>
        <v>×</v>
      </c>
      <c r="H225" s="922">
        <f>VLOOKUP($B225,직재산출!$A$4:$T$3731,8,FALSE)</f>
        <v>200</v>
      </c>
      <c r="I225" s="922" t="str">
        <f>VLOOKUP($B225,직재산출!$A$4:$T$3731,9,FALSE)</f>
        <v>×</v>
      </c>
      <c r="J225" s="922">
        <f>VLOOKUP($B225,직재산출!$A$4:$T$3731,10,FALSE)</f>
        <v>0</v>
      </c>
      <c r="K225" s="922">
        <f>VLOOKUP($B225,직재산출!$A$4:$T$3731,11,FALSE)</f>
        <v>0</v>
      </c>
      <c r="L225" s="923">
        <f>VLOOKUP($B225,직재산출!$A$4:$T$3731,12,FALSE)</f>
        <v>4130</v>
      </c>
      <c r="M225" s="927" t="s">
        <v>1469</v>
      </c>
      <c r="N225" s="928">
        <v>22</v>
      </c>
      <c r="O225" s="1004">
        <v>52885</v>
      </c>
      <c r="P225" s="928"/>
      <c r="Q225" s="1004"/>
      <c r="R225" s="918"/>
      <c r="S225" s="918"/>
      <c r="T225" s="918"/>
      <c r="U225" s="1006">
        <f t="shared" si="3"/>
        <v>52885</v>
      </c>
      <c r="V225" s="917"/>
    </row>
    <row r="226" spans="1:22" ht="21" customHeight="1">
      <c r="A226" s="896" t="s">
        <v>1434</v>
      </c>
      <c r="B226" s="897" t="s">
        <v>1434</v>
      </c>
      <c r="C226" s="910">
        <v>219</v>
      </c>
      <c r="D226" s="901" t="s">
        <v>818</v>
      </c>
      <c r="E226" s="921" t="str">
        <f>VLOOKUP($B226,직재산출!$A$4:$T$3731,5,FALSE)</f>
        <v>각파이프</v>
      </c>
      <c r="F226" s="922">
        <f>VLOOKUP($B226,직재산출!$A$4:$T$3731,6,FALSE)</f>
        <v>125</v>
      </c>
      <c r="G226" s="922" t="str">
        <f>VLOOKUP($B226,직재산출!$A$4:$T$3731,7,FALSE)</f>
        <v>×</v>
      </c>
      <c r="H226" s="922">
        <f>VLOOKUP($B226,직재산출!$A$4:$T$3731,8,FALSE)</f>
        <v>125</v>
      </c>
      <c r="I226" s="922" t="str">
        <f>VLOOKUP($B226,직재산출!$A$4:$T$3731,9,FALSE)</f>
        <v>×</v>
      </c>
      <c r="J226" s="922">
        <f>VLOOKUP($B226,직재산출!$A$4:$T$3731,10,FALSE)</f>
        <v>0</v>
      </c>
      <c r="K226" s="922">
        <f>VLOOKUP($B226,직재산출!$A$4:$T$3731,11,FALSE)</f>
        <v>0</v>
      </c>
      <c r="L226" s="923">
        <f>VLOOKUP($B226,직재산출!$A$4:$T$3731,12,FALSE)</f>
        <v>4118</v>
      </c>
      <c r="M226" s="927" t="s">
        <v>1469</v>
      </c>
      <c r="N226" s="928">
        <v>22</v>
      </c>
      <c r="O226" s="1004">
        <v>33969</v>
      </c>
      <c r="P226" s="928"/>
      <c r="Q226" s="1004"/>
      <c r="R226" s="918"/>
      <c r="S226" s="918"/>
      <c r="T226" s="918"/>
      <c r="U226" s="1006">
        <f t="shared" si="3"/>
        <v>33969</v>
      </c>
      <c r="V226" s="917"/>
    </row>
    <row r="227" spans="1:22" ht="21" customHeight="1">
      <c r="A227" s="896" t="s">
        <v>1435</v>
      </c>
      <c r="B227" s="897" t="s">
        <v>1435</v>
      </c>
      <c r="C227" s="910">
        <v>220</v>
      </c>
      <c r="D227" s="901" t="s">
        <v>796</v>
      </c>
      <c r="E227" s="921" t="str">
        <f>VLOOKUP($B227,직재산출!$A$4:$T$3731,5,FALSE)</f>
        <v>무늬판</v>
      </c>
      <c r="F227" s="922">
        <f>VLOOKUP($B227,직재산출!$A$4:$T$3731,6,FALSE)</f>
        <v>3.2</v>
      </c>
      <c r="G227" s="922" t="str">
        <f>VLOOKUP($B227,직재산출!$A$4:$T$3731,7,FALSE)</f>
        <v>×</v>
      </c>
      <c r="H227" s="922">
        <f>VLOOKUP($B227,직재산출!$A$4:$T$3731,8,FALSE)</f>
        <v>610</v>
      </c>
      <c r="I227" s="922" t="str">
        <f>VLOOKUP($B227,직재산출!$A$4:$T$3731,9,FALSE)</f>
        <v>×</v>
      </c>
      <c r="J227" s="922">
        <f>VLOOKUP($B227,직재산출!$A$4:$T$3731,10,FALSE)</f>
        <v>0</v>
      </c>
      <c r="K227" s="922">
        <f>VLOOKUP($B227,직재산출!$A$4:$T$3731,11,FALSE)</f>
        <v>0</v>
      </c>
      <c r="L227" s="923">
        <f>VLOOKUP($B227,직재산출!$A$4:$T$3731,12,FALSE)</f>
        <v>1065</v>
      </c>
      <c r="M227" s="927" t="s">
        <v>1467</v>
      </c>
      <c r="N227" s="928">
        <v>16</v>
      </c>
      <c r="O227" s="1004">
        <v>1021</v>
      </c>
      <c r="P227" s="928">
        <v>19</v>
      </c>
      <c r="Q227" s="1004">
        <v>960</v>
      </c>
      <c r="R227" s="918"/>
      <c r="S227" s="918"/>
      <c r="T227" s="918"/>
      <c r="U227" s="1006">
        <f t="shared" si="3"/>
        <v>960</v>
      </c>
      <c r="V227" s="917"/>
    </row>
    <row r="228" spans="1:22" ht="21" customHeight="1">
      <c r="A228" s="896" t="s">
        <v>1436</v>
      </c>
      <c r="B228" s="897" t="s">
        <v>1436</v>
      </c>
      <c r="C228" s="910">
        <v>221</v>
      </c>
      <c r="D228" s="901" t="s">
        <v>818</v>
      </c>
      <c r="E228" s="921" t="str">
        <f>VLOOKUP($B228,직재산출!$A$4:$T$3731,5,FALSE)</f>
        <v>각파이프</v>
      </c>
      <c r="F228" s="922">
        <f>VLOOKUP($B228,직재산출!$A$4:$T$3731,6,FALSE)</f>
        <v>3</v>
      </c>
      <c r="G228" s="922" t="str">
        <f>VLOOKUP($B228,직재산출!$A$4:$T$3731,7,FALSE)</f>
        <v>×</v>
      </c>
      <c r="H228" s="922">
        <f>VLOOKUP($B228,직재산출!$A$4:$T$3731,8,FALSE)</f>
        <v>100</v>
      </c>
      <c r="I228" s="922" t="str">
        <f>VLOOKUP($B228,직재산출!$A$4:$T$3731,9,FALSE)</f>
        <v>×</v>
      </c>
      <c r="J228" s="922">
        <f>VLOOKUP($B228,직재산출!$A$4:$T$3731,10,FALSE)</f>
        <v>50</v>
      </c>
      <c r="K228" s="922" t="str">
        <f>VLOOKUP($B228,직재산출!$A$4:$T$3731,11,FALSE)</f>
        <v>×</v>
      </c>
      <c r="L228" s="923">
        <f>VLOOKUP($B228,직재산출!$A$4:$T$3731,12,FALSE)</f>
        <v>2000</v>
      </c>
      <c r="M228" s="927" t="s">
        <v>1469</v>
      </c>
      <c r="N228" s="928">
        <v>22</v>
      </c>
      <c r="O228" s="1004">
        <v>14354</v>
      </c>
      <c r="P228" s="928"/>
      <c r="Q228" s="1004"/>
      <c r="R228" s="918"/>
      <c r="S228" s="918"/>
      <c r="T228" s="918"/>
      <c r="U228" s="1006">
        <f t="shared" si="3"/>
        <v>14354</v>
      </c>
      <c r="V228" s="917"/>
    </row>
    <row r="229" spans="1:22" ht="21" customHeight="1">
      <c r="A229" s="896" t="s">
        <v>1437</v>
      </c>
      <c r="B229" s="897" t="s">
        <v>1437</v>
      </c>
      <c r="C229" s="910">
        <v>222</v>
      </c>
      <c r="D229" s="901" t="s">
        <v>796</v>
      </c>
      <c r="E229" s="921" t="str">
        <f>VLOOKUP($B229,직재산출!$A$4:$T$3731,5,FALSE)</f>
        <v>철판</v>
      </c>
      <c r="F229" s="922">
        <f>VLOOKUP($B229,직재산출!$A$4:$T$3731,6,FALSE)</f>
        <v>1.6</v>
      </c>
      <c r="G229" s="922" t="str">
        <f>VLOOKUP($B229,직재산출!$A$4:$T$3731,7,FALSE)</f>
        <v>×</v>
      </c>
      <c r="H229" s="922">
        <f>VLOOKUP($B229,직재산출!$A$4:$T$3731,8,FALSE)</f>
        <v>500</v>
      </c>
      <c r="I229" s="922" t="str">
        <f>VLOOKUP($B229,직재산출!$A$4:$T$3731,9,FALSE)</f>
        <v>×</v>
      </c>
      <c r="J229" s="922">
        <f>VLOOKUP($B229,직재산출!$A$4:$T$3731,10,FALSE)</f>
        <v>0</v>
      </c>
      <c r="K229" s="922">
        <f>VLOOKUP($B229,직재산출!$A$4:$T$3731,11,FALSE)</f>
        <v>0</v>
      </c>
      <c r="L229" s="923">
        <f>VLOOKUP($B229,직재산출!$A$4:$T$3731,12,FALSE)</f>
        <v>4220</v>
      </c>
      <c r="M229" s="927" t="s">
        <v>1467</v>
      </c>
      <c r="N229" s="928">
        <v>16</v>
      </c>
      <c r="O229" s="1004">
        <v>1268.8</v>
      </c>
      <c r="P229" s="928">
        <v>20</v>
      </c>
      <c r="Q229" s="1004">
        <v>1190</v>
      </c>
      <c r="R229" s="918"/>
      <c r="S229" s="918"/>
      <c r="T229" s="918"/>
      <c r="U229" s="1006">
        <f t="shared" si="3"/>
        <v>1190</v>
      </c>
      <c r="V229" s="917"/>
    </row>
    <row r="230" spans="1:22" ht="21" customHeight="1">
      <c r="A230" s="896" t="s">
        <v>1438</v>
      </c>
      <c r="B230" s="897" t="s">
        <v>1438</v>
      </c>
      <c r="C230" s="910">
        <v>223</v>
      </c>
      <c r="D230" s="901" t="s">
        <v>818</v>
      </c>
      <c r="E230" s="921" t="str">
        <f>VLOOKUP($B230,직재산출!$A$4:$T$3731,5,FALSE)</f>
        <v>각파이프</v>
      </c>
      <c r="F230" s="922">
        <f>VLOOKUP($B230,직재산출!$A$4:$T$3731,6,FALSE)</f>
        <v>125</v>
      </c>
      <c r="G230" s="922">
        <f>VLOOKUP($B230,직재산출!$A$4:$T$3731,7,FALSE)</f>
        <v>0</v>
      </c>
      <c r="H230" s="922">
        <f>VLOOKUP($B230,직재산출!$A$4:$T$3731,8,FALSE)</f>
        <v>125</v>
      </c>
      <c r="I230" s="922">
        <f>VLOOKUP($B230,직재산출!$A$4:$T$3731,9,FALSE)</f>
        <v>0</v>
      </c>
      <c r="J230" s="922">
        <f>VLOOKUP($B230,직재산출!$A$4:$T$3731,10,FALSE)</f>
        <v>0</v>
      </c>
      <c r="K230" s="922">
        <f>VLOOKUP($B230,직재산출!$A$4:$T$3731,11,FALSE)</f>
        <v>0</v>
      </c>
      <c r="L230" s="923">
        <f>VLOOKUP($B230,직재산출!$A$4:$T$3731,12,FALSE)</f>
        <v>4118</v>
      </c>
      <c r="M230" s="927" t="s">
        <v>1469</v>
      </c>
      <c r="N230" s="928">
        <v>22</v>
      </c>
      <c r="O230" s="1004">
        <v>25486</v>
      </c>
      <c r="P230" s="928"/>
      <c r="Q230" s="1004"/>
      <c r="R230" s="918"/>
      <c r="S230" s="918"/>
      <c r="T230" s="918"/>
      <c r="U230" s="1006">
        <f t="shared" si="3"/>
        <v>25486</v>
      </c>
      <c r="V230" s="917"/>
    </row>
    <row r="231" spans="1:22" ht="21" customHeight="1">
      <c r="A231" s="896" t="s">
        <v>1439</v>
      </c>
      <c r="B231" s="897" t="s">
        <v>1439</v>
      </c>
      <c r="C231" s="910">
        <v>224</v>
      </c>
      <c r="D231" s="901" t="s">
        <v>798</v>
      </c>
      <c r="E231" s="921" t="str">
        <f>VLOOKUP($B231,직재산출!$A$4:$T$3731,5,FALSE)</f>
        <v>육각볼트</v>
      </c>
      <c r="F231" s="922" t="str">
        <f>VLOOKUP($B231,직재산출!$A$4:$T$3731,6,FALSE)</f>
        <v>M16</v>
      </c>
      <c r="G231" s="922" t="str">
        <f>VLOOKUP($B231,직재산출!$A$4:$T$3731,7,FALSE)</f>
        <v>×</v>
      </c>
      <c r="H231" s="922" t="str">
        <f>VLOOKUP($B231,직재산출!$A$4:$T$3731,8,FALSE)</f>
        <v>L45</v>
      </c>
      <c r="I231" s="922">
        <f>VLOOKUP($B231,직재산출!$A$4:$T$3731,9,FALSE)</f>
        <v>0</v>
      </c>
      <c r="J231" s="922">
        <f>VLOOKUP($B231,직재산출!$A$4:$T$3731,10,FALSE)</f>
        <v>0</v>
      </c>
      <c r="K231" s="922">
        <f>VLOOKUP($B231,직재산출!$A$4:$T$3731,11,FALSE)</f>
        <v>0</v>
      </c>
      <c r="L231" s="923">
        <f>VLOOKUP($B231,직재산출!$A$4:$T$3731,12,FALSE)</f>
        <v>0</v>
      </c>
      <c r="M231" s="927" t="s">
        <v>1473</v>
      </c>
      <c r="N231" s="928">
        <v>41</v>
      </c>
      <c r="O231" s="1004">
        <v>1038</v>
      </c>
      <c r="P231" s="928"/>
      <c r="Q231" s="1004"/>
      <c r="R231" s="918"/>
      <c r="S231" s="918"/>
      <c r="T231" s="918"/>
      <c r="U231" s="1006">
        <f t="shared" si="3"/>
        <v>1038</v>
      </c>
      <c r="V231" s="917"/>
    </row>
    <row r="232" spans="1:22" ht="21" customHeight="1">
      <c r="A232" s="896" t="s">
        <v>1441</v>
      </c>
      <c r="B232" s="897" t="s">
        <v>1441</v>
      </c>
      <c r="C232" s="910">
        <v>225</v>
      </c>
      <c r="D232" s="901" t="s">
        <v>800</v>
      </c>
      <c r="E232" s="921" t="str">
        <f>VLOOKUP($B232,직재산출!$A$4:$T$3731,5,FALSE)</f>
        <v>와셔 S</v>
      </c>
      <c r="F232" s="922" t="str">
        <f>VLOOKUP($B232,직재산출!$A$4:$T$3731,6,FALSE)</f>
        <v>M16</v>
      </c>
      <c r="G232" s="922">
        <f>VLOOKUP($B232,직재산출!$A$4:$T$3731,7,FALSE)</f>
        <v>0</v>
      </c>
      <c r="H232" s="922">
        <f>VLOOKUP($B232,직재산출!$A$4:$T$3731,8,FALSE)</f>
        <v>0</v>
      </c>
      <c r="I232" s="922">
        <f>VLOOKUP($B232,직재산출!$A$4:$T$3731,9,FALSE)</f>
        <v>0</v>
      </c>
      <c r="J232" s="922">
        <f>VLOOKUP($B232,직재산출!$A$4:$T$3731,10,FALSE)</f>
        <v>0</v>
      </c>
      <c r="K232" s="922">
        <f>VLOOKUP($B232,직재산출!$A$4:$T$3731,11,FALSE)</f>
        <v>0</v>
      </c>
      <c r="L232" s="923">
        <f>VLOOKUP($B232,직재산출!$A$4:$T$3731,12,FALSE)</f>
        <v>0</v>
      </c>
      <c r="M232" s="927" t="s">
        <v>1473</v>
      </c>
      <c r="N232" s="928">
        <v>43</v>
      </c>
      <c r="O232" s="1004">
        <v>112.2</v>
      </c>
      <c r="P232" s="928"/>
      <c r="Q232" s="1004"/>
      <c r="R232" s="918"/>
      <c r="S232" s="918"/>
      <c r="T232" s="918"/>
      <c r="U232" s="1006">
        <f t="shared" si="3"/>
        <v>112.2</v>
      </c>
      <c r="V232" s="917"/>
    </row>
    <row r="233" spans="1:22" ht="21" customHeight="1">
      <c r="A233" s="896" t="s">
        <v>1442</v>
      </c>
      <c r="B233" s="897" t="s">
        <v>1442</v>
      </c>
      <c r="C233" s="910">
        <v>226</v>
      </c>
      <c r="D233" s="901" t="s">
        <v>801</v>
      </c>
      <c r="E233" s="921" t="str">
        <f>VLOOKUP($B233,직재산출!$A$4:$T$3731,5,FALSE)</f>
        <v>와셔 P</v>
      </c>
      <c r="F233" s="922" t="str">
        <f>VLOOKUP($B233,직재산출!$A$4:$T$3731,6,FALSE)</f>
        <v>M16</v>
      </c>
      <c r="G233" s="922">
        <f>VLOOKUP($B233,직재산출!$A$4:$T$3731,7,FALSE)</f>
        <v>0</v>
      </c>
      <c r="H233" s="922">
        <f>VLOOKUP($B233,직재산출!$A$4:$T$3731,8,FALSE)</f>
        <v>0</v>
      </c>
      <c r="I233" s="922">
        <f>VLOOKUP($B233,직재산출!$A$4:$T$3731,9,FALSE)</f>
        <v>0</v>
      </c>
      <c r="J233" s="922">
        <f>VLOOKUP($B233,직재산출!$A$4:$T$3731,10,FALSE)</f>
        <v>0</v>
      </c>
      <c r="K233" s="922">
        <f>VLOOKUP($B233,직재산출!$A$4:$T$3731,11,FALSE)</f>
        <v>0</v>
      </c>
      <c r="L233" s="923">
        <f>VLOOKUP($B233,직재산출!$A$4:$T$3731,12,FALSE)</f>
        <v>0</v>
      </c>
      <c r="M233" s="927" t="s">
        <v>1473</v>
      </c>
      <c r="N233" s="928">
        <v>43</v>
      </c>
      <c r="O233" s="1004">
        <v>101.8</v>
      </c>
      <c r="P233" s="928">
        <v>48</v>
      </c>
      <c r="Q233" s="1004">
        <v>96.89</v>
      </c>
      <c r="R233" s="918"/>
      <c r="S233" s="918"/>
      <c r="T233" s="918"/>
      <c r="U233" s="1006">
        <f t="shared" si="3"/>
        <v>96.89</v>
      </c>
      <c r="V233" s="917"/>
    </row>
    <row r="234" spans="1:22" ht="21" customHeight="1">
      <c r="A234" s="896" t="s">
        <v>1443</v>
      </c>
      <c r="B234" s="897" t="s">
        <v>1443</v>
      </c>
      <c r="C234" s="910">
        <v>227</v>
      </c>
      <c r="D234" s="901" t="s">
        <v>816</v>
      </c>
      <c r="E234" s="921" t="str">
        <f>VLOOKUP($B234,직재산출!$A$4:$T$3731,5,FALSE)</f>
        <v>전산볼트</v>
      </c>
      <c r="F234" s="922" t="str">
        <f>VLOOKUP($B234,직재산출!$A$4:$T$3731,6,FALSE)</f>
        <v>M16</v>
      </c>
      <c r="G234" s="922" t="str">
        <f>VLOOKUP($B234,직재산출!$A$4:$T$3731,7,FALSE)</f>
        <v>x</v>
      </c>
      <c r="H234" s="922">
        <f>VLOOKUP($B234,직재산출!$A$4:$T$3731,8,FALSE)</f>
        <v>0</v>
      </c>
      <c r="I234" s="922">
        <f>VLOOKUP($B234,직재산출!$A$4:$T$3731,9,FALSE)</f>
        <v>0</v>
      </c>
      <c r="J234" s="922">
        <f>VLOOKUP($B234,직재산출!$A$4:$T$3731,10,FALSE)</f>
        <v>0</v>
      </c>
      <c r="K234" s="922">
        <f>VLOOKUP($B234,직재산출!$A$4:$T$3731,11,FALSE)</f>
        <v>0</v>
      </c>
      <c r="L234" s="923">
        <f>VLOOKUP($B234,직재산출!$A$4:$T$3731,12,FALSE)</f>
        <v>300</v>
      </c>
      <c r="M234" s="927" t="s">
        <v>1473</v>
      </c>
      <c r="N234" s="928">
        <v>43</v>
      </c>
      <c r="O234" s="1004">
        <v>11305</v>
      </c>
      <c r="P234" s="928">
        <v>46</v>
      </c>
      <c r="Q234" s="1004">
        <v>11550</v>
      </c>
      <c r="R234" s="918"/>
      <c r="S234" s="918"/>
      <c r="T234" s="918"/>
      <c r="U234" s="1006">
        <f t="shared" si="3"/>
        <v>11305</v>
      </c>
      <c r="V234" s="917"/>
    </row>
    <row r="235" spans="1:22" ht="21" customHeight="1">
      <c r="A235" s="896" t="s">
        <v>1444</v>
      </c>
      <c r="B235" s="897" t="s">
        <v>1444</v>
      </c>
      <c r="C235" s="910">
        <v>228</v>
      </c>
      <c r="D235" s="901" t="s">
        <v>817</v>
      </c>
      <c r="E235" s="921" t="str">
        <f>VLOOKUP($B235,직재산출!$A$4:$T$3731,5,FALSE)</f>
        <v>잔넬</v>
      </c>
      <c r="F235" s="922">
        <f>VLOOKUP($B235,직재산출!$A$4:$T$3731,6,FALSE)</f>
        <v>125</v>
      </c>
      <c r="G235" s="922" t="str">
        <f>VLOOKUP($B235,직재산출!$A$4:$T$3731,7,FALSE)</f>
        <v>×</v>
      </c>
      <c r="H235" s="922">
        <f>VLOOKUP($B235,직재산출!$A$4:$T$3731,8,FALSE)</f>
        <v>65</v>
      </c>
      <c r="I235" s="922" t="str">
        <f>VLOOKUP($B235,직재산출!$A$4:$T$3731,9,FALSE)</f>
        <v>×</v>
      </c>
      <c r="J235" s="922">
        <f>VLOOKUP($B235,직재산출!$A$4:$T$3731,10,FALSE)</f>
        <v>0</v>
      </c>
      <c r="K235" s="922">
        <f>VLOOKUP($B235,직재산출!$A$4:$T$3731,11,FALSE)</f>
        <v>0</v>
      </c>
      <c r="L235" s="923">
        <f>VLOOKUP($B235,직재산출!$A$4:$T$3731,12,FALSE)</f>
        <v>373</v>
      </c>
      <c r="M235" s="927" t="s">
        <v>1468</v>
      </c>
      <c r="N235" s="928">
        <v>6</v>
      </c>
      <c r="O235" s="1004">
        <v>1090</v>
      </c>
      <c r="P235" s="928">
        <v>6</v>
      </c>
      <c r="Q235" s="1004">
        <v>1040</v>
      </c>
      <c r="R235" s="918"/>
      <c r="S235" s="918"/>
      <c r="T235" s="918"/>
      <c r="U235" s="1006">
        <f t="shared" si="3"/>
        <v>1040</v>
      </c>
      <c r="V235" s="917"/>
    </row>
    <row r="236" spans="1:22" ht="21" customHeight="1">
      <c r="A236" s="896" t="s">
        <v>1445</v>
      </c>
      <c r="B236" s="897" t="s">
        <v>1445</v>
      </c>
      <c r="C236" s="910">
        <v>229</v>
      </c>
      <c r="D236" s="901" t="s">
        <v>796</v>
      </c>
      <c r="E236" s="921" t="str">
        <f>VLOOKUP($B236,직재산출!$A$4:$T$3731,5,FALSE)</f>
        <v>철판</v>
      </c>
      <c r="F236" s="922">
        <f>VLOOKUP($B236,직재산출!$A$4:$T$3731,6,FALSE)</f>
        <v>1.6</v>
      </c>
      <c r="G236" s="922" t="str">
        <f>VLOOKUP($B236,직재산출!$A$4:$T$3731,7,FALSE)</f>
        <v>×</v>
      </c>
      <c r="H236" s="922">
        <f>VLOOKUP($B236,직재산출!$A$4:$T$3731,8,FALSE)</f>
        <v>170</v>
      </c>
      <c r="I236" s="922" t="str">
        <f>VLOOKUP($B236,직재산출!$A$4:$T$3731,9,FALSE)</f>
        <v>×</v>
      </c>
      <c r="J236" s="922">
        <f>VLOOKUP($B236,직재산출!$A$4:$T$3731,10,FALSE)</f>
        <v>0</v>
      </c>
      <c r="K236" s="922">
        <f>VLOOKUP($B236,직재산출!$A$4:$T$3731,11,FALSE)</f>
        <v>0</v>
      </c>
      <c r="L236" s="923">
        <f>VLOOKUP($B236,직재산출!$A$4:$T$3731,12,FALSE)</f>
        <v>890</v>
      </c>
      <c r="M236" s="927" t="s">
        <v>1467</v>
      </c>
      <c r="N236" s="928">
        <v>14</v>
      </c>
      <c r="O236" s="1004">
        <v>952</v>
      </c>
      <c r="P236" s="928">
        <v>13</v>
      </c>
      <c r="Q236" s="1004">
        <v>990</v>
      </c>
      <c r="R236" s="918"/>
      <c r="S236" s="918"/>
      <c r="T236" s="918"/>
      <c r="U236" s="1006">
        <f t="shared" si="3"/>
        <v>952</v>
      </c>
      <c r="V236" s="917"/>
    </row>
    <row r="237" spans="1:22" ht="21" customHeight="1">
      <c r="A237" s="896" t="s">
        <v>1446</v>
      </c>
      <c r="B237" s="897" t="s">
        <v>1446</v>
      </c>
      <c r="C237" s="910">
        <v>230</v>
      </c>
      <c r="D237" s="901" t="s">
        <v>798</v>
      </c>
      <c r="E237" s="921" t="str">
        <f>VLOOKUP($B237,직재산출!$A$4:$T$3731,5,FALSE)</f>
        <v>육각볼트</v>
      </c>
      <c r="F237" s="922" t="str">
        <f>VLOOKUP($B237,직재산출!$A$4:$T$3731,6,FALSE)</f>
        <v>M20</v>
      </c>
      <c r="G237" s="922" t="str">
        <f>VLOOKUP($B237,직재산출!$A$4:$T$3731,7,FALSE)</f>
        <v>×</v>
      </c>
      <c r="H237" s="922" t="str">
        <f>VLOOKUP($B237,직재산출!$A$4:$T$3731,8,FALSE)</f>
        <v>L40</v>
      </c>
      <c r="I237" s="922">
        <f>VLOOKUP($B237,직재산출!$A$4:$T$3731,9,FALSE)</f>
        <v>0</v>
      </c>
      <c r="J237" s="922">
        <f>VLOOKUP($B237,직재산출!$A$4:$T$3731,10,FALSE)</f>
        <v>0</v>
      </c>
      <c r="K237" s="922">
        <f>VLOOKUP($B237,직재산출!$A$4:$T$3731,11,FALSE)</f>
        <v>0</v>
      </c>
      <c r="L237" s="923">
        <f>VLOOKUP($B237,직재산출!$A$4:$T$3731,12,FALSE)</f>
        <v>0</v>
      </c>
      <c r="M237" s="927" t="s">
        <v>1473</v>
      </c>
      <c r="N237" s="928">
        <v>41</v>
      </c>
      <c r="O237" s="1004">
        <v>618.20000000000005</v>
      </c>
      <c r="P237" s="928">
        <v>47</v>
      </c>
      <c r="Q237" s="1004">
        <v>853</v>
      </c>
      <c r="R237" s="918"/>
      <c r="S237" s="918"/>
      <c r="T237" s="918"/>
      <c r="U237" s="1006">
        <f t="shared" si="3"/>
        <v>618.20000000000005</v>
      </c>
      <c r="V237" s="917"/>
    </row>
    <row r="238" spans="1:22" ht="21" customHeight="1">
      <c r="A238" s="896" t="s">
        <v>1447</v>
      </c>
      <c r="B238" s="897" t="s">
        <v>1447</v>
      </c>
      <c r="C238" s="910">
        <v>231</v>
      </c>
      <c r="D238" s="901" t="s">
        <v>816</v>
      </c>
      <c r="E238" s="921" t="str">
        <f>VLOOKUP($B238,직재산출!$A$4:$T$3731,5,FALSE)</f>
        <v>전산볼트</v>
      </c>
      <c r="F238" s="922" t="str">
        <f>VLOOKUP($B238,직재산출!$A$4:$T$3731,6,FALSE)</f>
        <v>M18</v>
      </c>
      <c r="G238" s="922" t="str">
        <f>VLOOKUP($B238,직재산출!$A$4:$T$3731,7,FALSE)</f>
        <v>×</v>
      </c>
      <c r="H238" s="922">
        <f>VLOOKUP($B238,직재산출!$A$4:$T$3731,8,FALSE)</f>
        <v>0</v>
      </c>
      <c r="I238" s="922">
        <f>VLOOKUP($B238,직재산출!$A$4:$T$3731,9,FALSE)</f>
        <v>0</v>
      </c>
      <c r="J238" s="922">
        <f>VLOOKUP($B238,직재산출!$A$4:$T$3731,10,FALSE)</f>
        <v>0</v>
      </c>
      <c r="K238" s="922">
        <f>VLOOKUP($B238,직재산출!$A$4:$T$3731,11,FALSE)</f>
        <v>0</v>
      </c>
      <c r="L238" s="923">
        <f>VLOOKUP($B238,직재산출!$A$4:$T$3731,12,FALSE)</f>
        <v>500</v>
      </c>
      <c r="M238" s="927" t="s">
        <v>1473</v>
      </c>
      <c r="N238" s="928">
        <v>43</v>
      </c>
      <c r="O238" s="1004">
        <v>4504</v>
      </c>
      <c r="P238" s="928">
        <v>46</v>
      </c>
      <c r="Q238" s="1004">
        <v>4725</v>
      </c>
      <c r="R238" s="918"/>
      <c r="S238" s="918"/>
      <c r="T238" s="918"/>
      <c r="U238" s="1006">
        <f t="shared" si="3"/>
        <v>4504</v>
      </c>
      <c r="V238" s="917"/>
    </row>
    <row r="239" spans="1:22" ht="21" customHeight="1">
      <c r="A239" s="896" t="s">
        <v>1448</v>
      </c>
      <c r="B239" s="897" t="s">
        <v>1448</v>
      </c>
      <c r="C239" s="910">
        <v>232</v>
      </c>
      <c r="D239" s="901" t="s">
        <v>824</v>
      </c>
      <c r="E239" s="921" t="str">
        <f>VLOOKUP($B239,직재산출!$A$4:$T$3731,5,FALSE)</f>
        <v>H빔</v>
      </c>
      <c r="F239" s="922">
        <f>VLOOKUP($B239,직재산출!$A$4:$T$3731,6,FALSE)</f>
        <v>150</v>
      </c>
      <c r="G239" s="922">
        <f>VLOOKUP($B239,직재산출!$A$4:$T$3731,7,FALSE)</f>
        <v>0</v>
      </c>
      <c r="H239" s="922">
        <f>VLOOKUP($B239,직재산출!$A$4:$T$3731,8,FALSE)</f>
        <v>194</v>
      </c>
      <c r="I239" s="922">
        <f>VLOOKUP($B239,직재산출!$A$4:$T$3731,9,FALSE)</f>
        <v>0</v>
      </c>
      <c r="J239" s="922">
        <f>VLOOKUP($B239,직재산출!$A$4:$T$3731,10,FALSE)</f>
        <v>0</v>
      </c>
      <c r="K239" s="922">
        <f>VLOOKUP($B239,직재산출!$A$4:$T$3731,11,FALSE)</f>
        <v>0</v>
      </c>
      <c r="L239" s="923">
        <f>VLOOKUP($B239,직재산출!$A$4:$T$3731,12,FALSE)</f>
        <v>4146</v>
      </c>
      <c r="M239" s="927" t="s">
        <v>1470</v>
      </c>
      <c r="N239" s="928">
        <v>12</v>
      </c>
      <c r="O239" s="1004">
        <v>1220</v>
      </c>
      <c r="P239" s="928">
        <v>9</v>
      </c>
      <c r="Q239" s="1004">
        <v>1210</v>
      </c>
      <c r="R239" s="918"/>
      <c r="S239" s="918"/>
      <c r="T239" s="918"/>
      <c r="U239" s="1006">
        <f t="shared" si="3"/>
        <v>1210</v>
      </c>
      <c r="V239" s="917"/>
    </row>
    <row r="240" spans="1:22" ht="21" customHeight="1">
      <c r="A240" s="896" t="s">
        <v>1449</v>
      </c>
      <c r="B240" s="897" t="s">
        <v>1449</v>
      </c>
      <c r="C240" s="910">
        <v>233</v>
      </c>
      <c r="D240" s="901" t="s">
        <v>804</v>
      </c>
      <c r="E240" s="921" t="str">
        <f>VLOOKUP($B240,직재산출!$A$4:$T$3731,5,FALSE)</f>
        <v>볼트</v>
      </c>
      <c r="F240" s="922" t="str">
        <f>VLOOKUP($B240,직재산출!$A$4:$T$3731,6,FALSE)</f>
        <v>M8x15</v>
      </c>
      <c r="G240" s="922">
        <f>VLOOKUP($B240,직재산출!$A$4:$T$3731,7,FALSE)</f>
        <v>0</v>
      </c>
      <c r="H240" s="922">
        <f>VLOOKUP($B240,직재산출!$A$4:$T$3731,8,FALSE)</f>
        <v>0</v>
      </c>
      <c r="I240" s="922">
        <f>VLOOKUP($B240,직재산출!$A$4:$T$3731,9,FALSE)</f>
        <v>0</v>
      </c>
      <c r="J240" s="922" t="str">
        <f>VLOOKUP($B240,직재산출!$A$4:$T$3731,10,FALSE)</f>
        <v>B,PW,SW</v>
      </c>
      <c r="K240" s="922">
        <f>VLOOKUP($B240,직재산출!$A$4:$T$3731,11,FALSE)</f>
        <v>0</v>
      </c>
      <c r="L240" s="923">
        <f>VLOOKUP($B240,직재산출!$A$4:$T$3731,12,FALSE)</f>
        <v>0</v>
      </c>
      <c r="M240" s="927" t="s">
        <v>1473</v>
      </c>
      <c r="N240" s="928">
        <v>41</v>
      </c>
      <c r="O240" s="1004">
        <v>42.9</v>
      </c>
      <c r="P240" s="928">
        <v>47</v>
      </c>
      <c r="Q240" s="1004">
        <v>75</v>
      </c>
      <c r="R240" s="918"/>
      <c r="S240" s="918"/>
      <c r="T240" s="918"/>
      <c r="U240" s="1006">
        <f t="shared" si="3"/>
        <v>42.9</v>
      </c>
      <c r="V240" s="917"/>
    </row>
    <row r="241" spans="1:22" ht="21" customHeight="1">
      <c r="A241" s="896" t="s">
        <v>1450</v>
      </c>
      <c r="B241" s="897" t="s">
        <v>1450</v>
      </c>
      <c r="C241" s="910">
        <v>234</v>
      </c>
      <c r="D241" s="901" t="s">
        <v>812</v>
      </c>
      <c r="E241" s="921" t="str">
        <f>VLOOKUP($B241,직재산출!$A$4:$T$3731,5,FALSE)</f>
        <v>파이프</v>
      </c>
      <c r="F241" s="922" t="str">
        <f>VLOOKUP($B241,직재산출!$A$4:$T$3731,6,FALSE)</f>
        <v>100A</v>
      </c>
      <c r="G241" s="922">
        <f>VLOOKUP($B241,직재산출!$A$4:$T$3731,7,FALSE)</f>
        <v>0</v>
      </c>
      <c r="H241" s="922">
        <f>VLOOKUP($B241,직재산출!$A$4:$T$3731,8,FALSE)</f>
        <v>0</v>
      </c>
      <c r="I241" s="922">
        <f>VLOOKUP($B241,직재산출!$A$4:$T$3731,9,FALSE)</f>
        <v>0</v>
      </c>
      <c r="J241" s="922">
        <f>VLOOKUP($B241,직재산출!$A$4:$T$3731,10,FALSE)</f>
        <v>0</v>
      </c>
      <c r="K241" s="922">
        <f>VLOOKUP($B241,직재산출!$A$4:$T$3731,11,FALSE)</f>
        <v>0</v>
      </c>
      <c r="L241" s="923">
        <f>VLOOKUP($B241,직재산출!$A$4:$T$3731,12,FALSE)</f>
        <v>70</v>
      </c>
      <c r="M241" s="927" t="s">
        <v>1469</v>
      </c>
      <c r="N241" s="928">
        <v>701</v>
      </c>
      <c r="O241" s="1004">
        <v>87357</v>
      </c>
      <c r="P241" s="928">
        <v>744</v>
      </c>
      <c r="Q241" s="1004">
        <v>76110</v>
      </c>
      <c r="R241" s="918"/>
      <c r="S241" s="918"/>
      <c r="T241" s="918"/>
      <c r="U241" s="1006">
        <f t="shared" si="3"/>
        <v>76110</v>
      </c>
      <c r="V241" s="917"/>
    </row>
    <row r="242" spans="1:22" ht="21" customHeight="1">
      <c r="A242" s="896" t="s">
        <v>1451</v>
      </c>
      <c r="B242" s="897" t="s">
        <v>1451</v>
      </c>
      <c r="C242" s="910">
        <v>235</v>
      </c>
      <c r="D242" s="901" t="s">
        <v>812</v>
      </c>
      <c r="E242" s="921" t="str">
        <f>VLOOKUP($B242,직재산출!$A$4:$T$3731,5,FALSE)</f>
        <v>파이프</v>
      </c>
      <c r="F242" s="922" t="str">
        <f>VLOOKUP($B242,직재산출!$A$4:$T$3731,6,FALSE)</f>
        <v>65A</v>
      </c>
      <c r="G242" s="922">
        <f>VLOOKUP($B242,직재산출!$A$4:$T$3731,7,FALSE)</f>
        <v>0</v>
      </c>
      <c r="H242" s="922">
        <f>VLOOKUP($B242,직재산출!$A$4:$T$3731,8,FALSE)</f>
        <v>0</v>
      </c>
      <c r="I242" s="922">
        <f>VLOOKUP($B242,직재산출!$A$4:$T$3731,9,FALSE)</f>
        <v>0</v>
      </c>
      <c r="J242" s="922">
        <f>VLOOKUP($B242,직재산출!$A$4:$T$3731,10,FALSE)</f>
        <v>0</v>
      </c>
      <c r="K242" s="922">
        <f>VLOOKUP($B242,직재산출!$A$4:$T$3731,11,FALSE)</f>
        <v>0</v>
      </c>
      <c r="L242" s="923">
        <f>VLOOKUP($B242,직재산출!$A$4:$T$3731,12,FALSE)</f>
        <v>70</v>
      </c>
      <c r="M242" s="927" t="s">
        <v>1469</v>
      </c>
      <c r="N242" s="928">
        <v>24</v>
      </c>
      <c r="O242" s="1004">
        <v>19010</v>
      </c>
      <c r="P242" s="928">
        <v>37</v>
      </c>
      <c r="Q242" s="1004">
        <v>19410</v>
      </c>
      <c r="R242" s="918"/>
      <c r="S242" s="918"/>
      <c r="T242" s="918"/>
      <c r="U242" s="1006">
        <f t="shared" si="3"/>
        <v>19010</v>
      </c>
      <c r="V242" s="917"/>
    </row>
    <row r="243" spans="1:22" ht="21" customHeight="1">
      <c r="A243" s="896" t="s">
        <v>1452</v>
      </c>
      <c r="B243" s="897" t="s">
        <v>1452</v>
      </c>
      <c r="C243" s="910">
        <v>236</v>
      </c>
      <c r="D243" s="901" t="s">
        <v>818</v>
      </c>
      <c r="E243" s="921" t="str">
        <f>VLOOKUP($B243,직재산출!$A$4:$T$3731,5,FALSE)</f>
        <v>각파이프</v>
      </c>
      <c r="F243" s="922">
        <f>VLOOKUP($B243,직재산출!$A$4:$T$3731,6,FALSE)</f>
        <v>60</v>
      </c>
      <c r="G243" s="922">
        <f>VLOOKUP($B243,직재산출!$A$4:$T$3731,7,FALSE)</f>
        <v>0</v>
      </c>
      <c r="H243" s="922">
        <f>VLOOKUP($B243,직재산출!$A$4:$T$3731,8,FALSE)</f>
        <v>40</v>
      </c>
      <c r="I243" s="922">
        <f>VLOOKUP($B243,직재산출!$A$4:$T$3731,9,FALSE)</f>
        <v>0</v>
      </c>
      <c r="J243" s="922">
        <f>VLOOKUP($B243,직재산출!$A$4:$T$3731,10,FALSE)</f>
        <v>0</v>
      </c>
      <c r="K243" s="922">
        <f>VLOOKUP($B243,직재산출!$A$4:$T$3731,11,FALSE)</f>
        <v>0</v>
      </c>
      <c r="L243" s="923">
        <f>VLOOKUP($B243,직재산출!$A$4:$T$3731,12,FALSE)</f>
        <v>1540</v>
      </c>
      <c r="M243" s="927" t="s">
        <v>1469</v>
      </c>
      <c r="N243" s="928">
        <v>25</v>
      </c>
      <c r="O243" s="1004">
        <v>23520</v>
      </c>
      <c r="P243" s="928"/>
      <c r="Q243" s="1004"/>
      <c r="R243" s="918"/>
      <c r="S243" s="918"/>
      <c r="T243" s="918"/>
      <c r="U243" s="1006">
        <f t="shared" ref="U243:U259" si="4">MIN(O243,Q243,R243,S243,T243)</f>
        <v>23520</v>
      </c>
      <c r="V243" s="917"/>
    </row>
    <row r="244" spans="1:22" ht="21" customHeight="1">
      <c r="A244" s="896" t="s">
        <v>1485</v>
      </c>
      <c r="B244" s="897" t="s">
        <v>1490</v>
      </c>
      <c r="C244" s="910">
        <v>237</v>
      </c>
      <c r="D244" s="901" t="s">
        <v>799</v>
      </c>
      <c r="E244" s="921" t="str">
        <f>VLOOKUP($B244,직재산출!$A$4:$T$3731,5,FALSE)</f>
        <v>너트</v>
      </c>
      <c r="F244" s="922" t="str">
        <f>VLOOKUP($B244,직재산출!$A$4:$T$3731,6,FALSE)</f>
        <v>M8</v>
      </c>
      <c r="G244" s="922">
        <f>VLOOKUP($B244,직재산출!$A$4:$T$3731,7,FALSE)</f>
        <v>0</v>
      </c>
      <c r="H244" s="922">
        <f>VLOOKUP($B244,직재산출!$A$4:$T$3731,8,FALSE)</f>
        <v>0</v>
      </c>
      <c r="I244" s="922">
        <f>VLOOKUP($B244,직재산출!$A$4:$T$3731,9,FALSE)</f>
        <v>0</v>
      </c>
      <c r="J244" s="922">
        <f>VLOOKUP($B244,직재산출!$A$4:$T$3731,10,FALSE)</f>
        <v>0</v>
      </c>
      <c r="K244" s="922">
        <f>VLOOKUP($B244,직재산출!$A$4:$T$3731,11,FALSE)</f>
        <v>0</v>
      </c>
      <c r="L244" s="923">
        <f>VLOOKUP($B244,직재산출!$A$4:$T$3731,12,FALSE)</f>
        <v>0</v>
      </c>
      <c r="M244" s="927" t="s">
        <v>1473</v>
      </c>
      <c r="N244" s="928">
        <v>39</v>
      </c>
      <c r="O244" s="1004">
        <v>45.7</v>
      </c>
      <c r="P244" s="928">
        <v>51</v>
      </c>
      <c r="Q244" s="1004">
        <v>69.099999999999994</v>
      </c>
      <c r="R244" s="918"/>
      <c r="S244" s="918"/>
      <c r="T244" s="918"/>
      <c r="U244" s="1006">
        <f t="shared" si="4"/>
        <v>45.7</v>
      </c>
      <c r="V244" s="917"/>
    </row>
    <row r="245" spans="1:22" ht="21" customHeight="1">
      <c r="A245" s="896" t="s">
        <v>1453</v>
      </c>
      <c r="B245" s="897" t="s">
        <v>1453</v>
      </c>
      <c r="C245" s="910">
        <v>238</v>
      </c>
      <c r="D245" s="901" t="s">
        <v>798</v>
      </c>
      <c r="E245" s="921" t="str">
        <f>VLOOKUP($B245,직재산출!$A$4:$T$3731,5,FALSE)</f>
        <v>육각볼트</v>
      </c>
      <c r="F245" s="922" t="str">
        <f>VLOOKUP($B245,직재산출!$A$4:$T$3731,6,FALSE)</f>
        <v>M12</v>
      </c>
      <c r="G245" s="922" t="str">
        <f>VLOOKUP($B245,직재산출!$A$4:$T$3731,7,FALSE)</f>
        <v>×</v>
      </c>
      <c r="H245" s="922" t="str">
        <f>VLOOKUP($B245,직재산출!$A$4:$T$3731,8,FALSE)</f>
        <v>L60</v>
      </c>
      <c r="I245" s="922">
        <f>VLOOKUP($B245,직재산출!$A$4:$T$3731,9,FALSE)</f>
        <v>0</v>
      </c>
      <c r="J245" s="922">
        <f>VLOOKUP($B245,직재산출!$A$4:$T$3731,10,FALSE)</f>
        <v>0</v>
      </c>
      <c r="K245" s="922">
        <f>VLOOKUP($B245,직재산출!$A$4:$T$3731,11,FALSE)</f>
        <v>0</v>
      </c>
      <c r="L245" s="923">
        <f>VLOOKUP($B245,직재산출!$A$4:$T$3731,12,FALSE)</f>
        <v>0</v>
      </c>
      <c r="M245" s="927" t="s">
        <v>1473</v>
      </c>
      <c r="N245" s="928">
        <v>41</v>
      </c>
      <c r="O245" s="1004">
        <v>195.8</v>
      </c>
      <c r="P245" s="928">
        <v>47</v>
      </c>
      <c r="Q245" s="1004">
        <v>296</v>
      </c>
      <c r="R245" s="918"/>
      <c r="S245" s="918"/>
      <c r="T245" s="918"/>
      <c r="U245" s="1006">
        <f t="shared" si="4"/>
        <v>195.8</v>
      </c>
      <c r="V245" s="917"/>
    </row>
    <row r="246" spans="1:22" ht="21" customHeight="1">
      <c r="A246" s="896" t="s">
        <v>1454</v>
      </c>
      <c r="B246" s="897" t="s">
        <v>1454</v>
      </c>
      <c r="C246" s="910">
        <v>239</v>
      </c>
      <c r="D246" s="901" t="s">
        <v>987</v>
      </c>
      <c r="E246" s="921" t="str">
        <f>VLOOKUP($B246,직재산출!$A$4:$T$3731,5,FALSE)</f>
        <v>C형강</v>
      </c>
      <c r="F246" s="922" t="str">
        <f>VLOOKUP($B246,직재산출!$A$4:$T$3731,6,FALSE)</f>
        <v>T3.2</v>
      </c>
      <c r="G246" s="922" t="str">
        <f>VLOOKUP($B246,직재산출!$A$4:$T$3731,7,FALSE)</f>
        <v>×</v>
      </c>
      <c r="H246" s="922">
        <f>VLOOKUP($B246,직재산출!$A$4:$T$3731,8,FALSE)</f>
        <v>50</v>
      </c>
      <c r="I246" s="922" t="str">
        <f>VLOOKUP($B246,직재산출!$A$4:$T$3731,9,FALSE)</f>
        <v>×</v>
      </c>
      <c r="J246" s="922">
        <f>VLOOKUP($B246,직재산출!$A$4:$T$3731,10,FALSE)</f>
        <v>150</v>
      </c>
      <c r="K246" s="922" t="str">
        <f>VLOOKUP($B246,직재산출!$A$4:$T$3731,11,FALSE)</f>
        <v>×</v>
      </c>
      <c r="L246" s="923">
        <f>VLOOKUP($B246,직재산출!$A$4:$T$3731,12,FALSE)</f>
        <v>26900</v>
      </c>
      <c r="M246" s="927" t="s">
        <v>1468</v>
      </c>
      <c r="N246" s="928">
        <v>9</v>
      </c>
      <c r="O246" s="1004">
        <v>990</v>
      </c>
      <c r="P246" s="928">
        <v>8</v>
      </c>
      <c r="Q246" s="1004">
        <v>1060</v>
      </c>
      <c r="R246" s="918"/>
      <c r="S246" s="918"/>
      <c r="T246" s="918"/>
      <c r="U246" s="1006">
        <f t="shared" si="4"/>
        <v>990</v>
      </c>
      <c r="V246" s="917"/>
    </row>
    <row r="247" spans="1:22" ht="21" customHeight="1">
      <c r="A247" s="896" t="s">
        <v>1455</v>
      </c>
      <c r="B247" s="897" t="s">
        <v>1455</v>
      </c>
      <c r="C247" s="910">
        <v>240</v>
      </c>
      <c r="D247" s="901" t="s">
        <v>987</v>
      </c>
      <c r="E247" s="921" t="str">
        <f>VLOOKUP($B247,직재산출!$A$4:$T$3731,5,FALSE)</f>
        <v>C형강</v>
      </c>
      <c r="F247" s="922" t="str">
        <f>VLOOKUP($B247,직재산출!$A$4:$T$3731,6,FALSE)</f>
        <v>T2.6</v>
      </c>
      <c r="G247" s="922" t="str">
        <f>VLOOKUP($B247,직재산출!$A$4:$T$3731,7,FALSE)</f>
        <v>×</v>
      </c>
      <c r="H247" s="922">
        <f>VLOOKUP($B247,직재산출!$A$4:$T$3731,8,FALSE)</f>
        <v>50</v>
      </c>
      <c r="I247" s="922" t="str">
        <f>VLOOKUP($B247,직재산출!$A$4:$T$3731,9,FALSE)</f>
        <v>×</v>
      </c>
      <c r="J247" s="922">
        <f>VLOOKUP($B247,직재산출!$A$4:$T$3731,10,FALSE)</f>
        <v>100</v>
      </c>
      <c r="K247" s="922" t="str">
        <f>VLOOKUP($B247,직재산출!$A$4:$T$3731,11,FALSE)</f>
        <v>×</v>
      </c>
      <c r="L247" s="923">
        <f>VLOOKUP($B247,직재산출!$A$4:$T$3731,12,FALSE)</f>
        <v>4130</v>
      </c>
      <c r="M247" s="927" t="s">
        <v>1468</v>
      </c>
      <c r="N247" s="928">
        <v>9</v>
      </c>
      <c r="O247" s="1004">
        <v>990</v>
      </c>
      <c r="P247" s="928">
        <v>8</v>
      </c>
      <c r="Q247" s="1004">
        <v>1060</v>
      </c>
      <c r="R247" s="918"/>
      <c r="S247" s="918"/>
      <c r="T247" s="918"/>
      <c r="U247" s="1006">
        <f t="shared" si="4"/>
        <v>990</v>
      </c>
      <c r="V247" s="917"/>
    </row>
    <row r="248" spans="1:22" ht="21" customHeight="1">
      <c r="A248" s="896" t="s">
        <v>1456</v>
      </c>
      <c r="B248" s="897" t="s">
        <v>1456</v>
      </c>
      <c r="C248" s="910">
        <v>241</v>
      </c>
      <c r="D248" s="901" t="s">
        <v>798</v>
      </c>
      <c r="E248" s="921" t="str">
        <f>VLOOKUP($B248,직재산출!$A$4:$T$3731,5,FALSE)</f>
        <v>육각볼트</v>
      </c>
      <c r="F248" s="922" t="str">
        <f>VLOOKUP($B248,직재산출!$A$4:$T$3731,6,FALSE)</f>
        <v>M10</v>
      </c>
      <c r="G248" s="922" t="str">
        <f>VLOOKUP($B248,직재산출!$A$4:$T$3731,7,FALSE)</f>
        <v>×</v>
      </c>
      <c r="H248" s="922" t="str">
        <f>VLOOKUP($B248,직재산출!$A$4:$T$3731,8,FALSE)</f>
        <v>L45</v>
      </c>
      <c r="I248" s="922">
        <f>VLOOKUP($B248,직재산출!$A$4:$T$3731,9,FALSE)</f>
        <v>0</v>
      </c>
      <c r="J248" s="922">
        <f>VLOOKUP($B248,직재산출!$A$4:$T$3731,10,FALSE)</f>
        <v>0</v>
      </c>
      <c r="K248" s="922">
        <f>VLOOKUP($B248,직재산출!$A$4:$T$3731,11,FALSE)</f>
        <v>0</v>
      </c>
      <c r="L248" s="923">
        <f>VLOOKUP($B248,직재산출!$A$4:$T$3731,12,FALSE)</f>
        <v>0</v>
      </c>
      <c r="M248" s="927" t="s">
        <v>1473</v>
      </c>
      <c r="N248" s="928">
        <v>41</v>
      </c>
      <c r="O248" s="1004">
        <v>110</v>
      </c>
      <c r="P248" s="928">
        <v>47</v>
      </c>
      <c r="Q248" s="1004">
        <v>172</v>
      </c>
      <c r="R248" s="918"/>
      <c r="S248" s="918"/>
      <c r="T248" s="918"/>
      <c r="U248" s="1006">
        <f t="shared" si="4"/>
        <v>110</v>
      </c>
      <c r="V248" s="917"/>
    </row>
    <row r="249" spans="1:22" ht="21" customHeight="1">
      <c r="A249" s="896" t="s">
        <v>1457</v>
      </c>
      <c r="B249" s="897" t="s">
        <v>1457</v>
      </c>
      <c r="C249" s="910">
        <v>242</v>
      </c>
      <c r="D249" s="901" t="s">
        <v>798</v>
      </c>
      <c r="E249" s="921" t="str">
        <f>VLOOKUP($B249,직재산출!$A$4:$T$3731,5,FALSE)</f>
        <v>육각볼트</v>
      </c>
      <c r="F249" s="922" t="str">
        <f>VLOOKUP($B249,직재산출!$A$4:$T$3731,6,FALSE)</f>
        <v>M10</v>
      </c>
      <c r="G249" s="922" t="str">
        <f>VLOOKUP($B249,직재산출!$A$4:$T$3731,7,FALSE)</f>
        <v>×</v>
      </c>
      <c r="H249" s="922" t="str">
        <f>VLOOKUP($B249,직재산출!$A$4:$T$3731,8,FALSE)</f>
        <v>L45</v>
      </c>
      <c r="I249" s="922">
        <f>VLOOKUP($B249,직재산출!$A$4:$T$3731,9,FALSE)</f>
        <v>0</v>
      </c>
      <c r="J249" s="922">
        <f>VLOOKUP($B249,직재산출!$A$4:$T$3731,10,FALSE)</f>
        <v>0</v>
      </c>
      <c r="K249" s="922">
        <f>VLOOKUP($B249,직재산출!$A$4:$T$3731,11,FALSE)</f>
        <v>0</v>
      </c>
      <c r="L249" s="923">
        <f>VLOOKUP($B249,직재산출!$A$4:$T$3731,12,FALSE)</f>
        <v>0</v>
      </c>
      <c r="M249" s="927" t="s">
        <v>1473</v>
      </c>
      <c r="N249" s="928">
        <v>44</v>
      </c>
      <c r="O249" s="1004">
        <v>370</v>
      </c>
      <c r="P249" s="928"/>
      <c r="Q249" s="1004"/>
      <c r="R249" s="918"/>
      <c r="S249" s="918"/>
      <c r="T249" s="918"/>
      <c r="U249" s="1006">
        <f t="shared" si="4"/>
        <v>370</v>
      </c>
      <c r="V249" s="917"/>
    </row>
    <row r="250" spans="1:22" ht="21" customHeight="1">
      <c r="A250" s="896" t="s">
        <v>1458</v>
      </c>
      <c r="B250" s="897" t="s">
        <v>1458</v>
      </c>
      <c r="C250" s="910">
        <v>243</v>
      </c>
      <c r="D250" s="901" t="s">
        <v>812</v>
      </c>
      <c r="E250" s="921" t="str">
        <f>VLOOKUP($B250,직재산출!$A$4:$T$3731,5,FALSE)</f>
        <v>파이프</v>
      </c>
      <c r="F250" s="922" t="str">
        <f>VLOOKUP($B250,직재산출!$A$4:$T$3731,6,FALSE)</f>
        <v>40A</v>
      </c>
      <c r="G250" s="922">
        <f>VLOOKUP($B250,직재산출!$A$4:$T$3731,7,FALSE)</f>
        <v>0</v>
      </c>
      <c r="H250" s="922">
        <f>VLOOKUP($B250,직재산출!$A$4:$T$3731,8,FALSE)</f>
        <v>0</v>
      </c>
      <c r="I250" s="922">
        <f>VLOOKUP($B250,직재산출!$A$4:$T$3731,9,FALSE)</f>
        <v>0</v>
      </c>
      <c r="J250" s="922">
        <f>VLOOKUP($B250,직재산출!$A$4:$T$3731,10,FALSE)</f>
        <v>0</v>
      </c>
      <c r="K250" s="922">
        <f>VLOOKUP($B250,직재산출!$A$4:$T$3731,11,FALSE)</f>
        <v>0</v>
      </c>
      <c r="L250" s="923">
        <f>VLOOKUP($B250,직재산출!$A$4:$T$3731,12,FALSE)</f>
        <v>1500</v>
      </c>
      <c r="M250" s="927" t="s">
        <v>1469</v>
      </c>
      <c r="N250" s="928">
        <v>661</v>
      </c>
      <c r="O250" s="1004">
        <v>5586</v>
      </c>
      <c r="P250" s="928">
        <v>706</v>
      </c>
      <c r="Q250" s="1004">
        <v>4990</v>
      </c>
      <c r="R250" s="918"/>
      <c r="S250" s="918"/>
      <c r="T250" s="918"/>
      <c r="U250" s="1006">
        <f t="shared" si="4"/>
        <v>4990</v>
      </c>
      <c r="V250" s="917"/>
    </row>
    <row r="251" spans="1:22" ht="21" customHeight="1">
      <c r="A251" s="896" t="s">
        <v>1459</v>
      </c>
      <c r="B251" s="897" t="s">
        <v>1459</v>
      </c>
      <c r="C251" s="910">
        <v>244</v>
      </c>
      <c r="D251" s="901" t="s">
        <v>802</v>
      </c>
      <c r="E251" s="921" t="str">
        <f>VLOOKUP($B251,직재산출!$A$4:$T$3731,5,FALSE)</f>
        <v>베어링</v>
      </c>
      <c r="F251" s="922">
        <f>VLOOKUP($B251,직재산출!$A$4:$T$3731,6,FALSE)</f>
        <v>6305</v>
      </c>
      <c r="G251" s="922">
        <f>VLOOKUP($B251,직재산출!$A$4:$T$3731,7,FALSE)</f>
        <v>0</v>
      </c>
      <c r="H251" s="922">
        <f>VLOOKUP($B251,직재산출!$A$4:$T$3731,8,FALSE)</f>
        <v>0</v>
      </c>
      <c r="I251" s="922">
        <f>VLOOKUP($B251,직재산출!$A$4:$T$3731,9,FALSE)</f>
        <v>0</v>
      </c>
      <c r="J251" s="922">
        <f>VLOOKUP($B251,직재산출!$A$4:$T$3731,10,FALSE)</f>
        <v>0</v>
      </c>
      <c r="K251" s="922">
        <f>VLOOKUP($B251,직재산출!$A$4:$T$3731,11,FALSE)</f>
        <v>0</v>
      </c>
      <c r="L251" s="923">
        <f>VLOOKUP($B251,직재산출!$A$4:$T$3731,12,FALSE)</f>
        <v>0</v>
      </c>
      <c r="M251" s="927" t="s">
        <v>1473</v>
      </c>
      <c r="N251" s="928">
        <v>1069</v>
      </c>
      <c r="O251" s="1004">
        <v>4547</v>
      </c>
      <c r="P251" s="928">
        <v>1418</v>
      </c>
      <c r="Q251" s="1004">
        <v>4070</v>
      </c>
      <c r="R251" s="918"/>
      <c r="S251" s="918"/>
      <c r="T251" s="918"/>
      <c r="U251" s="1006">
        <f t="shared" si="4"/>
        <v>4070</v>
      </c>
      <c r="V251" s="917"/>
    </row>
    <row r="252" spans="1:22" ht="21" customHeight="1">
      <c r="A252" s="896" t="s">
        <v>1460</v>
      </c>
      <c r="B252" s="897" t="s">
        <v>1460</v>
      </c>
      <c r="C252" s="910">
        <v>245</v>
      </c>
      <c r="D252" s="901" t="s">
        <v>798</v>
      </c>
      <c r="E252" s="921" t="str">
        <f>VLOOKUP($B252,직재산출!$A$4:$T$3731,5,FALSE)</f>
        <v>육각볼트</v>
      </c>
      <c r="F252" s="922" t="str">
        <f>VLOOKUP($B252,직재산출!$A$4:$T$3731,6,FALSE)</f>
        <v>M14</v>
      </c>
      <c r="G252" s="922" t="str">
        <f>VLOOKUP($B252,직재산출!$A$4:$T$3731,7,FALSE)</f>
        <v>×</v>
      </c>
      <c r="H252" s="922" t="str">
        <f>VLOOKUP($B252,직재산출!$A$4:$T$3731,8,FALSE)</f>
        <v>L45</v>
      </c>
      <c r="I252" s="922">
        <f>VLOOKUP($B252,직재산출!$A$4:$T$3731,9,FALSE)</f>
        <v>0</v>
      </c>
      <c r="J252" s="922">
        <f>VLOOKUP($B252,직재산출!$A$4:$T$3731,10,FALSE)</f>
        <v>0</v>
      </c>
      <c r="K252" s="922">
        <f>VLOOKUP($B252,직재산출!$A$4:$T$3731,11,FALSE)</f>
        <v>0</v>
      </c>
      <c r="L252" s="923">
        <f>VLOOKUP($B252,직재산출!$A$4:$T$3731,12,FALSE)</f>
        <v>0</v>
      </c>
      <c r="M252" s="927" t="s">
        <v>1473</v>
      </c>
      <c r="N252" s="928">
        <v>41</v>
      </c>
      <c r="O252" s="1004">
        <v>279.39999999999998</v>
      </c>
      <c r="P252" s="928">
        <v>47</v>
      </c>
      <c r="Q252" s="1004">
        <v>395</v>
      </c>
      <c r="R252" s="918"/>
      <c r="S252" s="918"/>
      <c r="T252" s="918"/>
      <c r="U252" s="1006">
        <f t="shared" si="4"/>
        <v>279.39999999999998</v>
      </c>
      <c r="V252" s="917"/>
    </row>
    <row r="253" spans="1:22" ht="21" customHeight="1">
      <c r="A253" s="896" t="s">
        <v>1461</v>
      </c>
      <c r="B253" s="897" t="s">
        <v>1461</v>
      </c>
      <c r="C253" s="910">
        <v>246</v>
      </c>
      <c r="D253" s="901" t="s">
        <v>2575</v>
      </c>
      <c r="E253" s="921">
        <f>VLOOKUP($B253,직재산출!$A$4:$T$3731,5,FALSE)</f>
        <v>0</v>
      </c>
      <c r="F253" s="922" t="str">
        <f>VLOOKUP($B253,직재산출!$A$4:$T$3731,6,FALSE)</f>
        <v>B형5" 2열</v>
      </c>
      <c r="G253" s="922">
        <f>VLOOKUP($B253,직재산출!$A$4:$T$3731,7,FALSE)</f>
        <v>0</v>
      </c>
      <c r="H253" s="922">
        <f>VLOOKUP($B253,직재산출!$A$4:$T$3731,8,FALSE)</f>
        <v>0</v>
      </c>
      <c r="I253" s="922">
        <f>VLOOKUP($B253,직재산출!$A$4:$T$3731,9,FALSE)</f>
        <v>0</v>
      </c>
      <c r="J253" s="922">
        <f>VLOOKUP($B253,직재산출!$A$4:$T$3731,10,FALSE)</f>
        <v>0</v>
      </c>
      <c r="K253" s="922">
        <f>VLOOKUP($B253,직재산출!$A$4:$T$3731,11,FALSE)</f>
        <v>0</v>
      </c>
      <c r="L253" s="923">
        <f>VLOOKUP($B253,직재산출!$A$4:$T$3731,12,FALSE)</f>
        <v>0</v>
      </c>
      <c r="M253" s="927" t="s">
        <v>1473</v>
      </c>
      <c r="N253" s="928">
        <v>1070</v>
      </c>
      <c r="O253" s="1004">
        <v>14910</v>
      </c>
      <c r="P253" s="928"/>
      <c r="Q253" s="1004"/>
      <c r="R253" s="918"/>
      <c r="S253" s="918"/>
      <c r="T253" s="918"/>
      <c r="U253" s="1006">
        <f t="shared" si="4"/>
        <v>14910</v>
      </c>
      <c r="V253" s="917"/>
    </row>
    <row r="254" spans="1:22" ht="21" customHeight="1">
      <c r="A254" s="896" t="s">
        <v>1462</v>
      </c>
      <c r="B254" s="897" t="s">
        <v>1462</v>
      </c>
      <c r="C254" s="910">
        <v>247</v>
      </c>
      <c r="D254" s="901" t="s">
        <v>2576</v>
      </c>
      <c r="E254" s="921">
        <f>VLOOKUP($B254,직재산출!$A$4:$T$3731,5,FALSE)</f>
        <v>0</v>
      </c>
      <c r="F254" s="922" t="str">
        <f>VLOOKUP($B254,직재산출!$A$4:$T$3731,6,FALSE)</f>
        <v>B형12" 2열</v>
      </c>
      <c r="G254" s="922">
        <f>VLOOKUP($B254,직재산출!$A$4:$T$3731,7,FALSE)</f>
        <v>0</v>
      </c>
      <c r="H254" s="922">
        <f>VLOOKUP($B254,직재산출!$A$4:$T$3731,8,FALSE)</f>
        <v>0</v>
      </c>
      <c r="I254" s="922">
        <f>VLOOKUP($B254,직재산출!$A$4:$T$3731,9,FALSE)</f>
        <v>0</v>
      </c>
      <c r="J254" s="922">
        <f>VLOOKUP($B254,직재산출!$A$4:$T$3731,10,FALSE)</f>
        <v>0</v>
      </c>
      <c r="K254" s="922">
        <f>VLOOKUP($B254,직재산출!$A$4:$T$3731,11,FALSE)</f>
        <v>0</v>
      </c>
      <c r="L254" s="923">
        <f>VLOOKUP($B254,직재산출!$A$4:$T$3731,12,FALSE)</f>
        <v>0</v>
      </c>
      <c r="M254" s="927" t="s">
        <v>1473</v>
      </c>
      <c r="N254" s="928">
        <v>1070</v>
      </c>
      <c r="O254" s="1004">
        <v>39990</v>
      </c>
      <c r="P254" s="928"/>
      <c r="Q254" s="1004"/>
      <c r="R254" s="918"/>
      <c r="S254" s="918"/>
      <c r="T254" s="918"/>
      <c r="U254" s="1006">
        <f t="shared" si="4"/>
        <v>39990</v>
      </c>
      <c r="V254" s="917"/>
    </row>
    <row r="255" spans="1:22" ht="21" customHeight="1">
      <c r="A255" s="896" t="s">
        <v>1463</v>
      </c>
      <c r="B255" s="897" t="s">
        <v>1463</v>
      </c>
      <c r="C255" s="910">
        <v>248</v>
      </c>
      <c r="D255" s="901" t="s">
        <v>2577</v>
      </c>
      <c r="E255" s="921">
        <f>VLOOKUP($B255,직재산출!$A$4:$T$3731,5,FALSE)</f>
        <v>0</v>
      </c>
      <c r="F255" s="922" t="str">
        <f>VLOOKUP($B255,직재산출!$A$4:$T$3731,6,FALSE)</f>
        <v>B68"</v>
      </c>
      <c r="G255" s="922">
        <f>VLOOKUP($B255,직재산출!$A$4:$T$3731,7,FALSE)</f>
        <v>0</v>
      </c>
      <c r="H255" s="922">
        <f>VLOOKUP($B255,직재산출!$A$4:$T$3731,8,FALSE)</f>
        <v>0</v>
      </c>
      <c r="I255" s="922">
        <f>VLOOKUP($B255,직재산출!$A$4:$T$3731,9,FALSE)</f>
        <v>0</v>
      </c>
      <c r="J255" s="922">
        <f>VLOOKUP($B255,직재산출!$A$4:$T$3731,10,FALSE)</f>
        <v>0</v>
      </c>
      <c r="K255" s="922">
        <f>VLOOKUP($B255,직재산출!$A$4:$T$3731,11,FALSE)</f>
        <v>0</v>
      </c>
      <c r="L255" s="923">
        <f>VLOOKUP($B255,직재산출!$A$4:$T$3731,12,FALSE)</f>
        <v>0</v>
      </c>
      <c r="M255" s="927" t="s">
        <v>1472</v>
      </c>
      <c r="N255" s="928">
        <v>1070</v>
      </c>
      <c r="O255" s="1004">
        <f>96.8*68</f>
        <v>6582.4</v>
      </c>
      <c r="P255" s="928"/>
      <c r="Q255" s="1004"/>
      <c r="R255" s="918"/>
      <c r="S255" s="918"/>
      <c r="T255" s="918"/>
      <c r="U255" s="1006">
        <f t="shared" si="4"/>
        <v>6582.4</v>
      </c>
      <c r="V255" s="917"/>
    </row>
    <row r="256" spans="1:22" ht="21" customHeight="1">
      <c r="A256" s="896" t="s">
        <v>1464</v>
      </c>
      <c r="B256" s="897" t="s">
        <v>1464</v>
      </c>
      <c r="C256" s="910">
        <v>249</v>
      </c>
      <c r="D256" s="901" t="s">
        <v>807</v>
      </c>
      <c r="E256" s="921" t="str">
        <f>VLOOKUP($B256,직재산출!$A$4:$T$3731,5,FALSE)</f>
        <v>무두볼트</v>
      </c>
      <c r="F256" s="922" t="str">
        <f>VLOOKUP($B256,직재산출!$A$4:$T$3731,6,FALSE)</f>
        <v>M8</v>
      </c>
      <c r="G256" s="922" t="str">
        <f>VLOOKUP($B256,직재산출!$A$4:$T$3731,7,FALSE)</f>
        <v>×</v>
      </c>
      <c r="H256" s="922" t="str">
        <f>VLOOKUP($B256,직재산출!$A$4:$T$3731,8,FALSE)</f>
        <v>L20</v>
      </c>
      <c r="I256" s="922">
        <f>VLOOKUP($B256,직재산출!$A$4:$T$3731,9,FALSE)</f>
        <v>0</v>
      </c>
      <c r="J256" s="922">
        <f>VLOOKUP($B256,직재산출!$A$4:$T$3731,10,FALSE)</f>
        <v>0</v>
      </c>
      <c r="K256" s="922">
        <f>VLOOKUP($B256,직재산출!$A$4:$T$3731,11,FALSE)</f>
        <v>0</v>
      </c>
      <c r="L256" s="923">
        <f>VLOOKUP($B256,직재산출!$A$4:$T$3731,12,FALSE)</f>
        <v>0</v>
      </c>
      <c r="M256" s="927" t="s">
        <v>1473</v>
      </c>
      <c r="N256" s="928">
        <v>45</v>
      </c>
      <c r="O256" s="1004">
        <v>33.4</v>
      </c>
      <c r="P256" s="928"/>
      <c r="Q256" s="1004"/>
      <c r="R256" s="918"/>
      <c r="S256" s="918"/>
      <c r="T256" s="918"/>
      <c r="U256" s="1006">
        <f t="shared" si="4"/>
        <v>33.4</v>
      </c>
      <c r="V256" s="917"/>
    </row>
    <row r="257" spans="1:22" ht="21" customHeight="1">
      <c r="A257" s="896" t="s">
        <v>1465</v>
      </c>
      <c r="B257" s="897" t="s">
        <v>1465</v>
      </c>
      <c r="C257" s="910">
        <v>250</v>
      </c>
      <c r="D257" s="901" t="s">
        <v>1030</v>
      </c>
      <c r="E257" s="921" t="str">
        <f>VLOOKUP($B257,직재산출!$A$4:$T$3731,5,FALSE)</f>
        <v>아연판</v>
      </c>
      <c r="F257" s="922">
        <f>VLOOKUP($B257,직재산출!$A$4:$T$3731,6,FALSE)</f>
        <v>1</v>
      </c>
      <c r="G257" s="922" t="str">
        <f>VLOOKUP($B257,직재산출!$A$4:$T$3731,7,FALSE)</f>
        <v>×</v>
      </c>
      <c r="H257" s="922">
        <f>VLOOKUP($B257,직재산출!$A$4:$T$3731,8,FALSE)</f>
        <v>780</v>
      </c>
      <c r="I257" s="922" t="str">
        <f>VLOOKUP($B257,직재산출!$A$4:$T$3731,9,FALSE)</f>
        <v>×</v>
      </c>
      <c r="J257" s="922">
        <f>VLOOKUP($B257,직재산출!$A$4:$T$3731,10,FALSE)</f>
        <v>0</v>
      </c>
      <c r="K257" s="922">
        <f>VLOOKUP($B257,직재산출!$A$4:$T$3731,11,FALSE)</f>
        <v>0</v>
      </c>
      <c r="L257" s="923">
        <f>VLOOKUP($B257,직재산출!$A$4:$T$3731,12,FALSE)</f>
        <v>1390</v>
      </c>
      <c r="M257" s="927" t="s">
        <v>1467</v>
      </c>
      <c r="N257" s="928">
        <v>20</v>
      </c>
      <c r="O257" s="1004">
        <v>2015.1</v>
      </c>
      <c r="P257" s="928">
        <v>17</v>
      </c>
      <c r="Q257" s="1004">
        <v>1636</v>
      </c>
      <c r="R257" s="918"/>
      <c r="S257" s="918"/>
      <c r="T257" s="918"/>
      <c r="U257" s="1006">
        <f t="shared" si="4"/>
        <v>1636</v>
      </c>
      <c r="V257" s="917"/>
    </row>
    <row r="258" spans="1:22" ht="21" customHeight="1">
      <c r="A258" s="896" t="s">
        <v>1466</v>
      </c>
      <c r="B258" s="897" t="s">
        <v>1466</v>
      </c>
      <c r="C258" s="910">
        <v>251</v>
      </c>
      <c r="D258" s="901" t="s">
        <v>771</v>
      </c>
      <c r="E258" s="921" t="str">
        <f>VLOOKUP($B258,직재산출!$A$4:$T$3731,5,FALSE)</f>
        <v>전선</v>
      </c>
      <c r="F258" s="922" t="str">
        <f>VLOOKUP($B258,직재산출!$A$4:$T$3731,6,FALSE)</f>
        <v>3P</v>
      </c>
      <c r="G258" s="922" t="str">
        <f>VLOOKUP($B258,직재산출!$A$4:$T$3731,7,FALSE)</f>
        <v>×</v>
      </c>
      <c r="H258" s="922" t="str">
        <f>VLOOKUP($B258,직재산출!$A$4:$T$3731,8,FALSE)</f>
        <v>2.5SQ</v>
      </c>
      <c r="I258" s="922" t="str">
        <f>VLOOKUP($B258,직재산출!$A$4:$T$3731,9,FALSE)</f>
        <v>×</v>
      </c>
      <c r="J258" s="922">
        <f>VLOOKUP($B258,직재산출!$A$4:$T$3731,10,FALSE)</f>
        <v>0</v>
      </c>
      <c r="K258" s="922">
        <f>VLOOKUP($B258,직재산출!$A$4:$T$3731,11,FALSE)</f>
        <v>0</v>
      </c>
      <c r="L258" s="923">
        <f>VLOOKUP($B258,직재산출!$A$4:$T$3731,12,FALSE)</f>
        <v>200</v>
      </c>
      <c r="M258" s="927" t="s">
        <v>1469</v>
      </c>
      <c r="N258" s="928">
        <v>1166</v>
      </c>
      <c r="O258" s="1004">
        <v>6079</v>
      </c>
      <c r="P258" s="928">
        <v>1076</v>
      </c>
      <c r="Q258" s="1004">
        <v>4124</v>
      </c>
      <c r="R258" s="918"/>
      <c r="S258" s="918"/>
      <c r="T258" s="918"/>
      <c r="U258" s="1006">
        <f t="shared" si="4"/>
        <v>4124</v>
      </c>
      <c r="V258" s="917"/>
    </row>
    <row r="259" spans="1:22" ht="21" customHeight="1">
      <c r="A259" s="896" t="s">
        <v>1486</v>
      </c>
      <c r="B259" s="897" t="s">
        <v>1487</v>
      </c>
      <c r="C259" s="910">
        <v>252</v>
      </c>
      <c r="D259" s="901" t="s">
        <v>771</v>
      </c>
      <c r="E259" s="921" t="str">
        <f>VLOOKUP($B259,직재산출!$A$4:$T$3731,5,FALSE)</f>
        <v>전선</v>
      </c>
      <c r="F259" s="922" t="str">
        <f>VLOOKUP($B259,직재산출!$A$4:$T$3731,6,FALSE)</f>
        <v>3P</v>
      </c>
      <c r="G259" s="922" t="str">
        <f>VLOOKUP($B259,직재산출!$A$4:$T$3731,7,FALSE)</f>
        <v>×</v>
      </c>
      <c r="H259" s="922" t="str">
        <f>VLOOKUP($B259,직재산출!$A$4:$T$3731,8,FALSE)</f>
        <v>4.0SQ</v>
      </c>
      <c r="I259" s="922" t="str">
        <f>VLOOKUP($B259,직재산출!$A$4:$T$3731,9,FALSE)</f>
        <v>×</v>
      </c>
      <c r="J259" s="922">
        <f>VLOOKUP($B259,직재산출!$A$4:$T$3731,10,FALSE)</f>
        <v>0</v>
      </c>
      <c r="K259" s="922">
        <f>VLOOKUP($B259,직재산출!$A$4:$T$3731,11,FALSE)</f>
        <v>0</v>
      </c>
      <c r="L259" s="923">
        <f>VLOOKUP($B259,직재산출!$A$4:$T$3731,12,FALSE)</f>
        <v>800</v>
      </c>
      <c r="M259" s="927" t="s">
        <v>1469</v>
      </c>
      <c r="N259" s="928">
        <v>1166</v>
      </c>
      <c r="O259" s="1004">
        <v>8784</v>
      </c>
      <c r="P259" s="928">
        <v>1076</v>
      </c>
      <c r="Q259" s="1004">
        <v>6850</v>
      </c>
      <c r="R259" s="918"/>
      <c r="S259" s="918"/>
      <c r="T259" s="918"/>
      <c r="U259" s="1006">
        <f t="shared" si="4"/>
        <v>6850</v>
      </c>
      <c r="V259" s="917"/>
    </row>
    <row r="260" spans="1:22" ht="21" customHeight="1">
      <c r="A260" s="896" t="s">
        <v>2245</v>
      </c>
      <c r="B260" s="897" t="s">
        <v>2246</v>
      </c>
      <c r="C260" s="910">
        <v>253</v>
      </c>
      <c r="D260" s="902" t="s">
        <v>796</v>
      </c>
      <c r="E260" s="921" t="str">
        <f>VLOOKUP($B260,직재산출!$A$4:$T$3731,5,FALSE)</f>
        <v>레이저</v>
      </c>
      <c r="F260" s="922">
        <f>VLOOKUP($B260,직재산출!$A$4:$T$3731,6,FALSE)</f>
        <v>9</v>
      </c>
      <c r="G260" s="922">
        <f>VLOOKUP($B260,직재산출!$A$4:$T$3731,7,FALSE)</f>
        <v>0</v>
      </c>
      <c r="H260" s="922">
        <f>VLOOKUP($B260,직재산출!$A$4:$T$3731,8,FALSE)</f>
        <v>250</v>
      </c>
      <c r="I260" s="922">
        <f>VLOOKUP($B260,직재산출!$A$4:$T$3731,9,FALSE)</f>
        <v>0</v>
      </c>
      <c r="J260" s="922">
        <f>VLOOKUP($B260,직재산출!$A$4:$T$3731,10,FALSE)</f>
        <v>0</v>
      </c>
      <c r="K260" s="922">
        <f>VLOOKUP($B260,직재산출!$A$4:$T$3731,11,FALSE)</f>
        <v>0</v>
      </c>
      <c r="L260" s="923">
        <f>VLOOKUP($B260,직재산출!$A$4:$T$3731,12,FALSE)</f>
        <v>50</v>
      </c>
      <c r="M260" s="903" t="s">
        <v>1467</v>
      </c>
      <c r="N260" s="904">
        <v>14</v>
      </c>
      <c r="O260" s="1003">
        <v>941</v>
      </c>
      <c r="P260" s="905">
        <v>13</v>
      </c>
      <c r="Q260" s="1003">
        <v>960</v>
      </c>
      <c r="R260" s="906"/>
      <c r="S260" s="907"/>
      <c r="T260" s="918"/>
      <c r="U260" s="1006">
        <f t="shared" ref="U260:U261" si="5">MIN(O260,Q260,R260,S260,T260)</f>
        <v>941</v>
      </c>
      <c r="V260" s="917"/>
    </row>
    <row r="261" spans="1:22" ht="21" customHeight="1">
      <c r="A261" s="896" t="s">
        <v>2253</v>
      </c>
      <c r="B261" s="896" t="s">
        <v>2253</v>
      </c>
      <c r="C261" s="910">
        <v>254</v>
      </c>
      <c r="D261" s="901" t="s">
        <v>795</v>
      </c>
      <c r="E261" s="921" t="str">
        <f>VLOOKUP($B261,직재산출!$A$4:$T$3731,5,FALSE)</f>
        <v>레이저</v>
      </c>
      <c r="F261" s="922">
        <f>VLOOKUP($B261,직재산출!$A$4:$T$3731,6,FALSE)</f>
        <v>2</v>
      </c>
      <c r="G261" s="922">
        <f>VLOOKUP($B261,직재산출!$A$4:$T$3731,7,FALSE)</f>
        <v>0</v>
      </c>
      <c r="H261" s="922">
        <f>VLOOKUP($B261,직재산출!$A$4:$T$3731,8,FALSE)</f>
        <v>125</v>
      </c>
      <c r="I261" s="922">
        <f>VLOOKUP($B261,직재산출!$A$4:$T$3731,9,FALSE)</f>
        <v>0</v>
      </c>
      <c r="J261" s="922">
        <f>VLOOKUP($B261,직재산출!$A$4:$T$3731,10,FALSE)</f>
        <v>0</v>
      </c>
      <c r="K261" s="922">
        <f>VLOOKUP($B261,직재산출!$A$4:$T$3731,11,FALSE)</f>
        <v>0</v>
      </c>
      <c r="L261" s="923">
        <f>VLOOKUP($B261,직재산출!$A$4:$T$3731,12,FALSE)</f>
        <v>125</v>
      </c>
      <c r="M261" s="927" t="s">
        <v>1467</v>
      </c>
      <c r="N261" s="928">
        <v>26</v>
      </c>
      <c r="O261" s="1004">
        <v>4025</v>
      </c>
      <c r="P261" s="928">
        <v>30</v>
      </c>
      <c r="Q261" s="1004">
        <v>4050</v>
      </c>
      <c r="R261" s="918"/>
      <c r="S261" s="918"/>
      <c r="T261" s="918"/>
      <c r="U261" s="1006">
        <f t="shared" si="5"/>
        <v>4025</v>
      </c>
      <c r="V261" s="917"/>
    </row>
    <row r="262" spans="1:22" ht="21" customHeight="1">
      <c r="C262" s="917"/>
      <c r="D262" s="901"/>
      <c r="E262" s="924"/>
      <c r="F262" s="925"/>
      <c r="G262" s="925"/>
      <c r="H262" s="925"/>
      <c r="I262" s="925"/>
      <c r="J262" s="925"/>
      <c r="K262" s="925"/>
      <c r="L262" s="926"/>
      <c r="M262" s="927"/>
      <c r="N262" s="928"/>
      <c r="O262" s="1004"/>
      <c r="P262" s="928"/>
      <c r="Q262" s="1004"/>
      <c r="R262" s="918"/>
      <c r="S262" s="918"/>
      <c r="T262" s="918"/>
      <c r="U262" s="1004"/>
      <c r="V262" s="917"/>
    </row>
  </sheetData>
  <autoFilter ref="A6:V262"/>
  <mergeCells count="12">
    <mergeCell ref="U5:U6"/>
    <mergeCell ref="V5:V6"/>
    <mergeCell ref="C1:V1"/>
    <mergeCell ref="C5:C6"/>
    <mergeCell ref="D5:D6"/>
    <mergeCell ref="M5:M6"/>
    <mergeCell ref="N5:O5"/>
    <mergeCell ref="P5:Q5"/>
    <mergeCell ref="R5:R6"/>
    <mergeCell ref="S5:S6"/>
    <mergeCell ref="T5:T6"/>
    <mergeCell ref="E5:L6"/>
  </mergeCells>
  <phoneticPr fontId="27" type="noConversion"/>
  <printOptions horizontalCentered="1" verticalCentered="1"/>
  <pageMargins left="0.59055118110236227" right="0.59055118110236227" top="0.59055118110236227" bottom="0.59055118110236227" header="0.27559055118110237" footer="0.27559055118110237"/>
  <pageSetup paperSize="9" scale="64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2:N5"/>
  <sheetViews>
    <sheetView showGridLines="0" showZeros="0" view="pageBreakPreview" zoomScaleSheetLayoutView="100" workbookViewId="0">
      <selection activeCell="K7" sqref="K7"/>
    </sheetView>
  </sheetViews>
  <sheetFormatPr defaultColWidth="10.28515625" defaultRowHeight="50.1" customHeight="1"/>
  <cols>
    <col min="1" max="3" width="9.7109375" style="22" customWidth="1"/>
    <col min="4" max="4" width="9.7109375" style="23" customWidth="1"/>
    <col min="5" max="9" width="9.7109375" style="22" customWidth="1"/>
    <col min="10" max="14" width="6.42578125" style="22" customWidth="1"/>
    <col min="15" max="16384" width="10.28515625" style="22"/>
  </cols>
  <sheetData>
    <row r="2" spans="1:14" ht="50.1" customHeight="1">
      <c r="A2" s="24"/>
      <c r="B2" s="24"/>
      <c r="C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50.1" customHeight="1">
      <c r="A3" s="24"/>
      <c r="B3" s="24"/>
      <c r="C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50.1" customHeight="1">
      <c r="A4" s="24"/>
      <c r="B4" s="24"/>
      <c r="C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68" customFormat="1" ht="50.1" customHeight="1">
      <c r="A5" s="1099" t="s">
        <v>329</v>
      </c>
      <c r="B5" s="1099"/>
      <c r="C5" s="1099"/>
      <c r="D5" s="1099"/>
      <c r="E5" s="1099"/>
      <c r="F5" s="1099"/>
      <c r="G5" s="1099"/>
      <c r="H5" s="1099"/>
      <c r="I5" s="1099"/>
      <c r="J5" s="25"/>
      <c r="K5" s="25"/>
      <c r="L5" s="25"/>
      <c r="M5" s="25"/>
      <c r="N5" s="25"/>
    </row>
  </sheetData>
  <mergeCells count="1">
    <mergeCell ref="A5:I5"/>
  </mergeCells>
  <phoneticPr fontId="27" type="noConversion"/>
  <printOptions horizontalCentered="1" verticalCentered="1"/>
  <pageMargins left="0.75" right="0.75" top="0.79" bottom="0.79" header="0.39" footer="0.39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showZeros="0" view="pageBreakPreview" zoomScaleSheetLayoutView="100" workbookViewId="0">
      <pane ySplit="5" topLeftCell="A6" activePane="bottomLeft" state="frozen"/>
      <selection activeCell="I21" sqref="I21"/>
      <selection pane="bottomLeft" activeCell="G16" sqref="G16"/>
    </sheetView>
  </sheetViews>
  <sheetFormatPr defaultColWidth="11.42578125" defaultRowHeight="13.5"/>
  <cols>
    <col min="1" max="1" width="2.28515625" style="386" customWidth="1"/>
    <col min="2" max="2" width="11" style="386" customWidth="1"/>
    <col min="3" max="3" width="2.28515625" style="386" customWidth="1"/>
    <col min="4" max="4" width="21.28515625" style="386" customWidth="1"/>
    <col min="5" max="5" width="2.28515625" style="386" customWidth="1"/>
    <col min="6" max="6" width="17.85546875" style="386" customWidth="1"/>
    <col min="7" max="7" width="14.42578125" style="386" customWidth="1"/>
    <col min="8" max="8" width="20.7109375" style="386" customWidth="1"/>
    <col min="9" max="16384" width="11.42578125" style="386"/>
  </cols>
  <sheetData>
    <row r="1" spans="1:13" s="326" customFormat="1" ht="27" customHeight="1">
      <c r="A1" s="1177" t="s">
        <v>301</v>
      </c>
      <c r="B1" s="1178"/>
      <c r="C1" s="1178"/>
      <c r="D1" s="1178"/>
      <c r="E1" s="1178"/>
      <c r="F1" s="1178"/>
      <c r="G1" s="1178"/>
      <c r="H1" s="1178"/>
    </row>
    <row r="2" spans="1:13" s="330" customFormat="1" ht="12" customHeight="1">
      <c r="A2" s="327"/>
      <c r="B2" s="327"/>
      <c r="C2" s="327"/>
      <c r="D2" s="328"/>
      <c r="E2" s="327"/>
      <c r="F2" s="329"/>
      <c r="G2" s="329"/>
      <c r="H2" s="327"/>
    </row>
    <row r="3" spans="1:13" s="331" customFormat="1" ht="21" customHeight="1">
      <c r="A3" s="522" t="s">
        <v>183</v>
      </c>
      <c r="C3" s="332"/>
      <c r="D3" s="333"/>
      <c r="F3" s="334"/>
      <c r="G3" s="335"/>
      <c r="H3" s="336" t="s">
        <v>184</v>
      </c>
    </row>
    <row r="4" spans="1:13" s="344" customFormat="1" ht="21.75" customHeight="1">
      <c r="A4" s="337" t="s">
        <v>185</v>
      </c>
      <c r="B4" s="338"/>
      <c r="C4" s="339"/>
      <c r="D4" s="340" t="s">
        <v>186</v>
      </c>
      <c r="E4" s="341"/>
      <c r="F4" s="342" t="s">
        <v>187</v>
      </c>
      <c r="G4" s="521" t="s">
        <v>302</v>
      </c>
      <c r="H4" s="343" t="s">
        <v>188</v>
      </c>
    </row>
    <row r="5" spans="1:13" s="352" customFormat="1" ht="18" customHeight="1">
      <c r="A5" s="345"/>
      <c r="B5" s="346">
        <v>21</v>
      </c>
      <c r="C5" s="345"/>
      <c r="D5" s="347" t="s">
        <v>189</v>
      </c>
      <c r="E5" s="348"/>
      <c r="F5" s="349">
        <v>79716810</v>
      </c>
      <c r="G5" s="350">
        <f t="shared" ref="G5:G40" si="0">TRUNC(F5/$F$5,5)</f>
        <v>1</v>
      </c>
      <c r="H5" s="351"/>
      <c r="K5" s="353"/>
      <c r="M5" s="354"/>
    </row>
    <row r="6" spans="1:13" s="352" customFormat="1" ht="18" customHeight="1">
      <c r="A6" s="345"/>
      <c r="B6" s="346">
        <v>22</v>
      </c>
      <c r="C6" s="345"/>
      <c r="D6" s="347" t="s">
        <v>190</v>
      </c>
      <c r="E6" s="348"/>
      <c r="F6" s="349">
        <v>63529103</v>
      </c>
      <c r="G6" s="355">
        <f t="shared" si="0"/>
        <v>0.79693000000000003</v>
      </c>
      <c r="H6" s="351"/>
      <c r="K6" s="353"/>
      <c r="M6" s="354"/>
    </row>
    <row r="7" spans="1:13" s="352" customFormat="1" ht="18" customHeight="1">
      <c r="A7" s="345"/>
      <c r="B7" s="346">
        <v>23</v>
      </c>
      <c r="C7" s="345"/>
      <c r="D7" s="347" t="s">
        <v>191</v>
      </c>
      <c r="E7" s="348"/>
      <c r="F7" s="349">
        <v>16187707</v>
      </c>
      <c r="G7" s="355">
        <f t="shared" si="0"/>
        <v>0.20305999999999999</v>
      </c>
      <c r="H7" s="351"/>
      <c r="K7" s="353"/>
      <c r="M7" s="354"/>
    </row>
    <row r="8" spans="1:13" s="352" customFormat="1" ht="18" customHeight="1">
      <c r="A8" s="345"/>
      <c r="B8" s="346">
        <v>241</v>
      </c>
      <c r="C8" s="345"/>
      <c r="D8" s="347" t="s">
        <v>192</v>
      </c>
      <c r="E8" s="348"/>
      <c r="F8" s="349">
        <v>11522313</v>
      </c>
      <c r="G8" s="355">
        <f t="shared" si="0"/>
        <v>0.14454</v>
      </c>
      <c r="H8" s="351"/>
      <c r="K8" s="353"/>
      <c r="M8" s="354"/>
    </row>
    <row r="9" spans="1:13" s="352" customFormat="1" ht="18" customHeight="1">
      <c r="A9" s="356"/>
      <c r="B9" s="357">
        <v>24101</v>
      </c>
      <c r="C9" s="356"/>
      <c r="D9" s="358" t="s">
        <v>193</v>
      </c>
      <c r="E9" s="359"/>
      <c r="F9" s="360">
        <v>4522080</v>
      </c>
      <c r="G9" s="361">
        <f t="shared" si="0"/>
        <v>5.672E-2</v>
      </c>
      <c r="H9" s="362"/>
      <c r="K9" s="353"/>
      <c r="M9" s="354"/>
    </row>
    <row r="10" spans="1:13" s="352" customFormat="1" ht="18" customHeight="1">
      <c r="A10" s="363"/>
      <c r="B10" s="364">
        <v>24102</v>
      </c>
      <c r="C10" s="363"/>
      <c r="D10" s="365" t="s">
        <v>194</v>
      </c>
      <c r="E10" s="366"/>
      <c r="F10" s="367">
        <v>524408</v>
      </c>
      <c r="G10" s="350">
        <f t="shared" si="0"/>
        <v>6.5700000000000003E-3</v>
      </c>
      <c r="H10" s="368"/>
      <c r="K10" s="353"/>
      <c r="M10" s="354"/>
    </row>
    <row r="11" spans="1:13" s="352" customFormat="1" ht="18" customHeight="1">
      <c r="A11" s="363"/>
      <c r="B11" s="364">
        <v>24103</v>
      </c>
      <c r="C11" s="363"/>
      <c r="D11" s="365" t="s">
        <v>195</v>
      </c>
      <c r="E11" s="366"/>
      <c r="F11" s="367">
        <v>524480</v>
      </c>
      <c r="G11" s="350">
        <f t="shared" si="0"/>
        <v>6.5700000000000003E-3</v>
      </c>
      <c r="H11" s="368"/>
      <c r="K11" s="353"/>
      <c r="M11" s="354"/>
    </row>
    <row r="12" spans="1:13" s="352" customFormat="1" ht="18" customHeight="1">
      <c r="A12" s="363"/>
      <c r="B12" s="364">
        <v>24104</v>
      </c>
      <c r="C12" s="363"/>
      <c r="D12" s="365" t="s">
        <v>196</v>
      </c>
      <c r="E12" s="366"/>
      <c r="F12" s="367">
        <v>243270</v>
      </c>
      <c r="G12" s="350">
        <f t="shared" si="0"/>
        <v>3.0500000000000002E-3</v>
      </c>
      <c r="H12" s="368"/>
      <c r="K12" s="353"/>
      <c r="M12" s="354"/>
    </row>
    <row r="13" spans="1:13" s="352" customFormat="1" ht="18" customHeight="1">
      <c r="A13" s="363"/>
      <c r="B13" s="364">
        <v>24105</v>
      </c>
      <c r="C13" s="363"/>
      <c r="D13" s="365" t="s">
        <v>197</v>
      </c>
      <c r="E13" s="366"/>
      <c r="F13" s="367">
        <v>220204</v>
      </c>
      <c r="G13" s="350">
        <f t="shared" si="0"/>
        <v>2.7599999999999999E-3</v>
      </c>
      <c r="H13" s="368"/>
      <c r="K13" s="353"/>
      <c r="M13" s="354"/>
    </row>
    <row r="14" spans="1:13" s="352" customFormat="1" ht="18" customHeight="1">
      <c r="A14" s="363"/>
      <c r="B14" s="364">
        <v>24106</v>
      </c>
      <c r="C14" s="363"/>
      <c r="D14" s="365" t="s">
        <v>198</v>
      </c>
      <c r="E14" s="366"/>
      <c r="F14" s="367">
        <v>379188</v>
      </c>
      <c r="G14" s="350">
        <f t="shared" si="0"/>
        <v>4.7499999999999999E-3</v>
      </c>
      <c r="H14" s="368"/>
      <c r="K14" s="353"/>
      <c r="M14" s="354"/>
    </row>
    <row r="15" spans="1:13" s="352" customFormat="1" ht="18" customHeight="1">
      <c r="A15" s="363"/>
      <c r="B15" s="364">
        <v>24107</v>
      </c>
      <c r="C15" s="363"/>
      <c r="D15" s="365" t="s">
        <v>199</v>
      </c>
      <c r="E15" s="366"/>
      <c r="F15" s="367">
        <v>307063</v>
      </c>
      <c r="G15" s="350">
        <f t="shared" si="0"/>
        <v>3.8500000000000001E-3</v>
      </c>
      <c r="H15" s="369" t="s">
        <v>200</v>
      </c>
      <c r="K15" s="353"/>
      <c r="M15" s="354"/>
    </row>
    <row r="16" spans="1:13" s="352" customFormat="1" ht="18" customHeight="1">
      <c r="A16" s="363"/>
      <c r="B16" s="364">
        <v>24108</v>
      </c>
      <c r="C16" s="363"/>
      <c r="D16" s="365" t="s">
        <v>201</v>
      </c>
      <c r="E16" s="366"/>
      <c r="F16" s="367">
        <v>196137</v>
      </c>
      <c r="G16" s="350">
        <f t="shared" si="0"/>
        <v>2.4599999999999999E-3</v>
      </c>
      <c r="H16" s="369" t="s">
        <v>202</v>
      </c>
      <c r="K16" s="353"/>
      <c r="M16" s="354"/>
    </row>
    <row r="17" spans="1:13" s="352" customFormat="1" ht="18" customHeight="1">
      <c r="A17" s="363"/>
      <c r="B17" s="364">
        <v>24109</v>
      </c>
      <c r="C17" s="363"/>
      <c r="D17" s="365" t="s">
        <v>203</v>
      </c>
      <c r="E17" s="366"/>
      <c r="F17" s="367">
        <v>798409</v>
      </c>
      <c r="G17" s="350">
        <f t="shared" si="0"/>
        <v>1.001E-2</v>
      </c>
      <c r="H17" s="369"/>
      <c r="K17" s="353"/>
      <c r="M17" s="354"/>
    </row>
    <row r="18" spans="1:13" s="352" customFormat="1" ht="18" customHeight="1">
      <c r="A18" s="363"/>
      <c r="B18" s="364">
        <v>24110</v>
      </c>
      <c r="C18" s="363"/>
      <c r="D18" s="365" t="s">
        <v>204</v>
      </c>
      <c r="E18" s="366"/>
      <c r="F18" s="367">
        <v>263225</v>
      </c>
      <c r="G18" s="350">
        <f t="shared" si="0"/>
        <v>3.3E-3</v>
      </c>
      <c r="H18" s="369"/>
      <c r="K18" s="353"/>
      <c r="M18" s="354"/>
    </row>
    <row r="19" spans="1:13" s="352" customFormat="1" ht="18" customHeight="1">
      <c r="A19" s="363"/>
      <c r="B19" s="364">
        <v>24111</v>
      </c>
      <c r="C19" s="363"/>
      <c r="D19" s="365" t="s">
        <v>205</v>
      </c>
      <c r="E19" s="366"/>
      <c r="F19" s="367">
        <v>418822</v>
      </c>
      <c r="G19" s="350">
        <f t="shared" si="0"/>
        <v>5.2500000000000003E-3</v>
      </c>
      <c r="H19" s="369" t="s">
        <v>200</v>
      </c>
      <c r="K19" s="353"/>
      <c r="M19" s="354"/>
    </row>
    <row r="20" spans="1:13" s="352" customFormat="1" ht="18" customHeight="1">
      <c r="A20" s="363"/>
      <c r="B20" s="364">
        <v>24112</v>
      </c>
      <c r="C20" s="363"/>
      <c r="D20" s="365" t="s">
        <v>206</v>
      </c>
      <c r="E20" s="366"/>
      <c r="F20" s="367">
        <v>132203</v>
      </c>
      <c r="G20" s="350">
        <f t="shared" si="0"/>
        <v>1.65E-3</v>
      </c>
      <c r="H20" s="369" t="s">
        <v>202</v>
      </c>
      <c r="K20" s="353"/>
      <c r="M20" s="354"/>
    </row>
    <row r="21" spans="1:13" s="352" customFormat="1" ht="18" customHeight="1">
      <c r="A21" s="370"/>
      <c r="B21" s="371">
        <v>24113</v>
      </c>
      <c r="C21" s="370"/>
      <c r="D21" s="372" t="s">
        <v>207</v>
      </c>
      <c r="E21" s="373"/>
      <c r="F21" s="374">
        <v>2992823</v>
      </c>
      <c r="G21" s="375">
        <f t="shared" si="0"/>
        <v>3.7539999999999997E-2</v>
      </c>
      <c r="H21" s="369" t="s">
        <v>202</v>
      </c>
      <c r="K21" s="353"/>
      <c r="M21" s="354"/>
    </row>
    <row r="22" spans="1:13" s="352" customFormat="1" ht="18" customHeight="1">
      <c r="A22" s="345"/>
      <c r="B22" s="346">
        <v>24</v>
      </c>
      <c r="C22" s="345"/>
      <c r="D22" s="347" t="s">
        <v>208</v>
      </c>
      <c r="E22" s="348"/>
      <c r="F22" s="349">
        <v>4665393</v>
      </c>
      <c r="G22" s="355">
        <f t="shared" si="0"/>
        <v>5.8520000000000003E-2</v>
      </c>
      <c r="H22" s="351"/>
      <c r="K22" s="353"/>
      <c r="M22" s="354"/>
    </row>
    <row r="23" spans="1:13" s="352" customFormat="1" ht="18" customHeight="1">
      <c r="A23" s="345"/>
      <c r="B23" s="346">
        <v>251</v>
      </c>
      <c r="C23" s="345"/>
      <c r="D23" s="347" t="s">
        <v>209</v>
      </c>
      <c r="E23" s="348"/>
      <c r="F23" s="349">
        <v>4245920</v>
      </c>
      <c r="G23" s="355">
        <f t="shared" si="0"/>
        <v>5.3260000000000002E-2</v>
      </c>
      <c r="H23" s="351"/>
      <c r="K23" s="353"/>
      <c r="M23" s="354"/>
    </row>
    <row r="24" spans="1:13" s="376" customFormat="1" ht="18" customHeight="1">
      <c r="A24" s="356"/>
      <c r="B24" s="357">
        <v>25101</v>
      </c>
      <c r="C24" s="356"/>
      <c r="D24" s="358" t="s">
        <v>210</v>
      </c>
      <c r="E24" s="359"/>
      <c r="F24" s="360">
        <v>530643</v>
      </c>
      <c r="G24" s="361">
        <f t="shared" si="0"/>
        <v>6.6499999999999997E-3</v>
      </c>
      <c r="H24" s="362"/>
      <c r="K24" s="377"/>
      <c r="M24" s="354"/>
    </row>
    <row r="25" spans="1:13" s="376" customFormat="1" ht="18" customHeight="1">
      <c r="A25" s="363"/>
      <c r="B25" s="364">
        <v>25102</v>
      </c>
      <c r="C25" s="363"/>
      <c r="D25" s="365" t="s">
        <v>211</v>
      </c>
      <c r="E25" s="366"/>
      <c r="F25" s="367">
        <v>101916</v>
      </c>
      <c r="G25" s="350">
        <f t="shared" si="0"/>
        <v>1.2700000000000001E-3</v>
      </c>
      <c r="H25" s="368"/>
      <c r="K25" s="377"/>
      <c r="M25" s="354"/>
    </row>
    <row r="26" spans="1:13" s="376" customFormat="1" ht="18" customHeight="1">
      <c r="A26" s="363"/>
      <c r="B26" s="364">
        <v>25103</v>
      </c>
      <c r="C26" s="363"/>
      <c r="D26" s="365" t="s">
        <v>212</v>
      </c>
      <c r="E26" s="366"/>
      <c r="F26" s="367">
        <v>713327</v>
      </c>
      <c r="G26" s="350">
        <f t="shared" si="0"/>
        <v>8.94E-3</v>
      </c>
      <c r="H26" s="368"/>
      <c r="K26" s="377"/>
      <c r="M26" s="354"/>
    </row>
    <row r="27" spans="1:13" s="376" customFormat="1" ht="18" customHeight="1">
      <c r="A27" s="363"/>
      <c r="B27" s="364">
        <v>25104</v>
      </c>
      <c r="C27" s="363"/>
      <c r="D27" s="365" t="s">
        <v>213</v>
      </c>
      <c r="E27" s="366"/>
      <c r="F27" s="367">
        <v>956410</v>
      </c>
      <c r="G27" s="350">
        <f t="shared" si="0"/>
        <v>1.1990000000000001E-2</v>
      </c>
      <c r="H27" s="368"/>
      <c r="K27" s="377"/>
      <c r="M27" s="354"/>
    </row>
    <row r="28" spans="1:13" s="376" customFormat="1" ht="18" customHeight="1">
      <c r="A28" s="363"/>
      <c r="B28" s="364">
        <v>25105</v>
      </c>
      <c r="C28" s="363"/>
      <c r="D28" s="365" t="s">
        <v>214</v>
      </c>
      <c r="E28" s="366"/>
      <c r="F28" s="367">
        <v>493914</v>
      </c>
      <c r="G28" s="350">
        <f t="shared" si="0"/>
        <v>6.1900000000000002E-3</v>
      </c>
      <c r="H28" s="368"/>
      <c r="K28" s="377"/>
      <c r="M28" s="354"/>
    </row>
    <row r="29" spans="1:13" s="376" customFormat="1" ht="18" customHeight="1">
      <c r="A29" s="363"/>
      <c r="B29" s="364">
        <v>25106</v>
      </c>
      <c r="C29" s="363"/>
      <c r="D29" s="365" t="s">
        <v>215</v>
      </c>
      <c r="E29" s="366"/>
      <c r="F29" s="367">
        <v>225129</v>
      </c>
      <c r="G29" s="350">
        <f t="shared" si="0"/>
        <v>2.82E-3</v>
      </c>
      <c r="H29" s="368"/>
      <c r="K29" s="377"/>
      <c r="M29" s="354"/>
    </row>
    <row r="30" spans="1:13" s="376" customFormat="1" ht="18" customHeight="1">
      <c r="A30" s="370"/>
      <c r="B30" s="371">
        <v>25107</v>
      </c>
      <c r="C30" s="370"/>
      <c r="D30" s="365" t="s">
        <v>216</v>
      </c>
      <c r="E30" s="373"/>
      <c r="F30" s="367">
        <v>1224581</v>
      </c>
      <c r="G30" s="375">
        <f t="shared" si="0"/>
        <v>1.536E-2</v>
      </c>
      <c r="H30" s="378"/>
      <c r="K30" s="377"/>
      <c r="M30" s="354"/>
    </row>
    <row r="31" spans="1:13" s="352" customFormat="1" ht="18" customHeight="1">
      <c r="A31" s="345"/>
      <c r="B31" s="346">
        <v>252</v>
      </c>
      <c r="C31" s="345"/>
      <c r="D31" s="347" t="s">
        <v>217</v>
      </c>
      <c r="E31" s="348"/>
      <c r="F31" s="349">
        <v>3904212</v>
      </c>
      <c r="G31" s="355">
        <f t="shared" si="0"/>
        <v>4.897E-2</v>
      </c>
      <c r="H31" s="351"/>
      <c r="K31" s="353"/>
      <c r="M31" s="354"/>
    </row>
    <row r="32" spans="1:13" s="352" customFormat="1" ht="18" customHeight="1">
      <c r="A32" s="356"/>
      <c r="B32" s="357">
        <v>25201</v>
      </c>
      <c r="C32" s="356"/>
      <c r="D32" s="358" t="s">
        <v>218</v>
      </c>
      <c r="E32" s="359"/>
      <c r="F32" s="360">
        <v>1216897</v>
      </c>
      <c r="G32" s="361">
        <f t="shared" si="0"/>
        <v>1.5259999999999999E-2</v>
      </c>
      <c r="H32" s="362"/>
      <c r="K32" s="353"/>
      <c r="M32" s="354"/>
    </row>
    <row r="33" spans="1:13" s="352" customFormat="1" ht="18" customHeight="1">
      <c r="A33" s="363"/>
      <c r="B33" s="364">
        <v>25202</v>
      </c>
      <c r="C33" s="363"/>
      <c r="D33" s="365" t="s">
        <v>219</v>
      </c>
      <c r="E33" s="366"/>
      <c r="F33" s="367">
        <v>423751</v>
      </c>
      <c r="G33" s="350">
        <f t="shared" si="0"/>
        <v>5.3099999999999996E-3</v>
      </c>
      <c r="H33" s="368"/>
      <c r="K33" s="353"/>
      <c r="M33" s="354"/>
    </row>
    <row r="34" spans="1:13" s="352" customFormat="1" ht="18" customHeight="1">
      <c r="A34" s="363"/>
      <c r="B34" s="364">
        <v>25203</v>
      </c>
      <c r="C34" s="363"/>
      <c r="D34" s="365" t="s">
        <v>220</v>
      </c>
      <c r="E34" s="366"/>
      <c r="F34" s="367">
        <v>574223</v>
      </c>
      <c r="G34" s="350">
        <f t="shared" si="0"/>
        <v>7.1999999999999998E-3</v>
      </c>
      <c r="H34" s="368"/>
      <c r="K34" s="353"/>
      <c r="M34" s="354"/>
    </row>
    <row r="35" spans="1:13" s="376" customFormat="1" ht="18" customHeight="1">
      <c r="A35" s="363"/>
      <c r="B35" s="364">
        <v>25204</v>
      </c>
      <c r="C35" s="363"/>
      <c r="D35" s="365" t="s">
        <v>221</v>
      </c>
      <c r="E35" s="366"/>
      <c r="F35" s="367">
        <v>98652</v>
      </c>
      <c r="G35" s="350">
        <f t="shared" si="0"/>
        <v>1.23E-3</v>
      </c>
      <c r="H35" s="368"/>
      <c r="K35" s="377"/>
      <c r="M35" s="354"/>
    </row>
    <row r="36" spans="1:13" s="376" customFormat="1" ht="18" customHeight="1">
      <c r="A36" s="363"/>
      <c r="B36" s="364">
        <v>25205</v>
      </c>
      <c r="C36" s="363"/>
      <c r="D36" s="365" t="s">
        <v>222</v>
      </c>
      <c r="E36" s="366"/>
      <c r="F36" s="367">
        <v>112168</v>
      </c>
      <c r="G36" s="350">
        <f t="shared" si="0"/>
        <v>1.4E-3</v>
      </c>
      <c r="H36" s="368"/>
      <c r="K36" s="377"/>
      <c r="M36" s="354"/>
    </row>
    <row r="37" spans="1:13" s="352" customFormat="1" ht="18" customHeight="1">
      <c r="A37" s="370"/>
      <c r="B37" s="371">
        <v>25206</v>
      </c>
      <c r="C37" s="370"/>
      <c r="D37" s="372" t="s">
        <v>223</v>
      </c>
      <c r="E37" s="373"/>
      <c r="F37" s="374">
        <v>1478521</v>
      </c>
      <c r="G37" s="375">
        <f t="shared" si="0"/>
        <v>1.8540000000000001E-2</v>
      </c>
      <c r="H37" s="378"/>
      <c r="K37" s="353"/>
      <c r="M37" s="354"/>
    </row>
    <row r="38" spans="1:13" s="352" customFormat="1" ht="18" customHeight="1">
      <c r="A38" s="345"/>
      <c r="B38" s="346">
        <v>25</v>
      </c>
      <c r="C38" s="345"/>
      <c r="D38" s="347" t="s">
        <v>224</v>
      </c>
      <c r="E38" s="348"/>
      <c r="F38" s="743">
        <v>5007101</v>
      </c>
      <c r="G38" s="355">
        <f t="shared" si="0"/>
        <v>6.2810000000000005E-2</v>
      </c>
      <c r="H38" s="351"/>
      <c r="K38" s="353"/>
      <c r="M38" s="354"/>
    </row>
    <row r="39" spans="1:13" s="352" customFormat="1" ht="18" customHeight="1">
      <c r="A39" s="345"/>
      <c r="B39" s="346">
        <v>261</v>
      </c>
      <c r="C39" s="345"/>
      <c r="D39" s="347" t="s">
        <v>225</v>
      </c>
      <c r="E39" s="348"/>
      <c r="F39" s="349">
        <v>920872</v>
      </c>
      <c r="G39" s="355">
        <f t="shared" si="0"/>
        <v>1.155E-2</v>
      </c>
      <c r="H39" s="351"/>
      <c r="K39" s="353"/>
      <c r="M39" s="354"/>
    </row>
    <row r="40" spans="1:13" s="352" customFormat="1" ht="18" customHeight="1">
      <c r="A40" s="345"/>
      <c r="B40" s="346">
        <v>26</v>
      </c>
      <c r="C40" s="345"/>
      <c r="D40" s="347" t="s">
        <v>226</v>
      </c>
      <c r="E40" s="348"/>
      <c r="F40" s="349">
        <v>4086229</v>
      </c>
      <c r="G40" s="355">
        <f t="shared" si="0"/>
        <v>5.1249999999999997E-2</v>
      </c>
      <c r="H40" s="351"/>
      <c r="K40" s="353"/>
      <c r="M40" s="354"/>
    </row>
    <row r="41" spans="1:13" s="380" customFormat="1" ht="18" customHeight="1">
      <c r="A41" s="379" t="s">
        <v>2432</v>
      </c>
      <c r="C41" s="381"/>
      <c r="D41" s="382"/>
      <c r="E41" s="383"/>
      <c r="F41" s="384"/>
      <c r="G41" s="385"/>
      <c r="H41" s="383"/>
    </row>
  </sheetData>
  <mergeCells count="1">
    <mergeCell ref="A1:H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79" orientation="portrait" useFirstPageNumber="1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showZeros="0" view="pageBreakPreview" zoomScaleSheetLayoutView="100" workbookViewId="0">
      <pane ySplit="5" topLeftCell="A6" activePane="bottomLeft" state="frozen"/>
      <selection activeCell="I21" sqref="I21"/>
      <selection pane="bottomLeft" activeCell="D17" sqref="D17"/>
    </sheetView>
  </sheetViews>
  <sheetFormatPr defaultColWidth="11.42578125" defaultRowHeight="13.5"/>
  <cols>
    <col min="1" max="1" width="2.28515625" style="386" customWidth="1"/>
    <col min="2" max="2" width="11" style="386" customWidth="1"/>
    <col min="3" max="3" width="2.28515625" style="386" customWidth="1"/>
    <col min="4" max="4" width="21.28515625" style="386" customWidth="1"/>
    <col min="5" max="5" width="2.28515625" style="386" customWidth="1"/>
    <col min="6" max="6" width="17.85546875" style="386" customWidth="1"/>
    <col min="7" max="7" width="14.42578125" style="386" customWidth="1"/>
    <col min="8" max="8" width="20.7109375" style="386" customWidth="1"/>
    <col min="9" max="16384" width="11.42578125" style="386"/>
  </cols>
  <sheetData>
    <row r="1" spans="1:13" s="326" customFormat="1" ht="27" customHeight="1">
      <c r="A1" s="1177" t="s">
        <v>301</v>
      </c>
      <c r="B1" s="1178"/>
      <c r="C1" s="1178"/>
      <c r="D1" s="1178"/>
      <c r="E1" s="1178"/>
      <c r="F1" s="1178"/>
      <c r="G1" s="1178"/>
      <c r="H1" s="1178"/>
    </row>
    <row r="2" spans="1:13" s="330" customFormat="1" ht="12" customHeight="1">
      <c r="A2" s="327"/>
      <c r="B2" s="327"/>
      <c r="C2" s="327"/>
      <c r="D2" s="328"/>
      <c r="E2" s="327"/>
      <c r="F2" s="329"/>
      <c r="G2" s="329"/>
      <c r="H2" s="327"/>
    </row>
    <row r="3" spans="1:13" s="331" customFormat="1" ht="21" customHeight="1">
      <c r="A3" s="522" t="s">
        <v>305</v>
      </c>
      <c r="C3" s="332"/>
      <c r="D3" s="333"/>
      <c r="F3" s="334"/>
      <c r="G3" s="335"/>
      <c r="H3" s="336" t="s">
        <v>184</v>
      </c>
    </row>
    <row r="4" spans="1:13" s="344" customFormat="1" ht="31.5" customHeight="1">
      <c r="A4" s="337" t="s">
        <v>185</v>
      </c>
      <c r="B4" s="338"/>
      <c r="C4" s="339"/>
      <c r="D4" s="340" t="s">
        <v>186</v>
      </c>
      <c r="E4" s="341"/>
      <c r="F4" s="342" t="s">
        <v>187</v>
      </c>
      <c r="G4" s="521" t="s">
        <v>302</v>
      </c>
      <c r="H4" s="343" t="s">
        <v>188</v>
      </c>
    </row>
    <row r="5" spans="1:13" s="352" customFormat="1" ht="31.5" customHeight="1">
      <c r="A5" s="345"/>
      <c r="B5" s="346">
        <v>31</v>
      </c>
      <c r="C5" s="345"/>
      <c r="D5" s="518" t="s">
        <v>306</v>
      </c>
      <c r="E5" s="348"/>
      <c r="F5" s="349">
        <v>58928234</v>
      </c>
      <c r="G5" s="350">
        <f t="shared" ref="G5:G24" si="0">TRUNC(F5/$F$5,5)</f>
        <v>1</v>
      </c>
      <c r="H5" s="351"/>
      <c r="K5" s="353"/>
      <c r="M5" s="354"/>
    </row>
    <row r="6" spans="1:13" s="352" customFormat="1" ht="31.5" customHeight="1">
      <c r="A6" s="345"/>
      <c r="B6" s="346">
        <v>311</v>
      </c>
      <c r="C6" s="345"/>
      <c r="D6" s="518" t="s">
        <v>315</v>
      </c>
      <c r="E6" s="348"/>
      <c r="F6" s="349">
        <v>34933529</v>
      </c>
      <c r="G6" s="355">
        <f t="shared" si="0"/>
        <v>0.59280999999999995</v>
      </c>
      <c r="H6" s="351"/>
      <c r="K6" s="353"/>
      <c r="M6" s="354"/>
    </row>
    <row r="7" spans="1:13" s="352" customFormat="1" ht="31.5" customHeight="1">
      <c r="A7" s="345"/>
      <c r="B7" s="346">
        <v>312</v>
      </c>
      <c r="C7" s="345"/>
      <c r="D7" s="518" t="s">
        <v>316</v>
      </c>
      <c r="E7" s="348"/>
      <c r="F7" s="349">
        <v>6854872</v>
      </c>
      <c r="G7" s="355">
        <f t="shared" si="0"/>
        <v>0.11632000000000001</v>
      </c>
      <c r="H7" s="351"/>
      <c r="K7" s="353"/>
      <c r="M7" s="354"/>
    </row>
    <row r="8" spans="1:13" s="352" customFormat="1" ht="31.5" customHeight="1">
      <c r="A8" s="345"/>
      <c r="B8" s="346">
        <v>313</v>
      </c>
      <c r="C8" s="345"/>
      <c r="D8" s="518" t="s">
        <v>317</v>
      </c>
      <c r="E8" s="348"/>
      <c r="F8" s="349">
        <v>17139833</v>
      </c>
      <c r="G8" s="355">
        <f t="shared" si="0"/>
        <v>0.29085</v>
      </c>
      <c r="H8" s="351"/>
      <c r="K8" s="353"/>
      <c r="M8" s="354"/>
    </row>
    <row r="9" spans="1:13" s="352" customFormat="1" ht="31.5" customHeight="1">
      <c r="A9" s="356"/>
      <c r="B9" s="357">
        <v>31301</v>
      </c>
      <c r="C9" s="356"/>
      <c r="D9" s="519" t="s">
        <v>318</v>
      </c>
      <c r="E9" s="359"/>
      <c r="F9" s="360">
        <v>808285</v>
      </c>
      <c r="G9" s="361">
        <f t="shared" si="0"/>
        <v>1.371E-2</v>
      </c>
      <c r="H9" s="362"/>
      <c r="K9" s="353"/>
      <c r="M9" s="354"/>
    </row>
    <row r="10" spans="1:13" s="352" customFormat="1" ht="31.5" customHeight="1">
      <c r="A10" s="363"/>
      <c r="B10" s="364">
        <v>31302</v>
      </c>
      <c r="C10" s="363"/>
      <c r="D10" s="520" t="s">
        <v>319</v>
      </c>
      <c r="E10" s="366"/>
      <c r="F10" s="367">
        <v>520831</v>
      </c>
      <c r="G10" s="350">
        <f t="shared" si="0"/>
        <v>8.8299999999999993E-3</v>
      </c>
      <c r="H10" s="368"/>
      <c r="K10" s="353"/>
      <c r="M10" s="354"/>
    </row>
    <row r="11" spans="1:13" s="352" customFormat="1" ht="31.5" customHeight="1">
      <c r="A11" s="363"/>
      <c r="B11" s="364">
        <v>31303</v>
      </c>
      <c r="C11" s="363"/>
      <c r="D11" s="520" t="s">
        <v>320</v>
      </c>
      <c r="E11" s="366"/>
      <c r="F11" s="367">
        <v>98450</v>
      </c>
      <c r="G11" s="350">
        <f t="shared" si="0"/>
        <v>1.67E-3</v>
      </c>
      <c r="H11" s="368"/>
      <c r="K11" s="353"/>
      <c r="M11" s="354"/>
    </row>
    <row r="12" spans="1:13" s="352" customFormat="1" ht="31.5" customHeight="1">
      <c r="A12" s="363"/>
      <c r="B12" s="364">
        <v>31304</v>
      </c>
      <c r="C12" s="363"/>
      <c r="D12" s="520" t="s">
        <v>321</v>
      </c>
      <c r="E12" s="366"/>
      <c r="F12" s="367">
        <v>1134984</v>
      </c>
      <c r="G12" s="350">
        <f t="shared" si="0"/>
        <v>1.9259999999999999E-2</v>
      </c>
      <c r="H12" s="368"/>
      <c r="K12" s="353"/>
      <c r="M12" s="354"/>
    </row>
    <row r="13" spans="1:13" s="352" customFormat="1" ht="31.5" customHeight="1">
      <c r="A13" s="363"/>
      <c r="B13" s="364">
        <v>31305</v>
      </c>
      <c r="C13" s="363"/>
      <c r="D13" s="520" t="s">
        <v>322</v>
      </c>
      <c r="E13" s="366"/>
      <c r="F13" s="367">
        <v>156892</v>
      </c>
      <c r="G13" s="350">
        <f t="shared" si="0"/>
        <v>2.66E-3</v>
      </c>
      <c r="H13" s="368"/>
      <c r="K13" s="353"/>
      <c r="M13" s="354"/>
    </row>
    <row r="14" spans="1:13" s="352" customFormat="1" ht="31.5" customHeight="1">
      <c r="A14" s="363"/>
      <c r="B14" s="364">
        <v>31306</v>
      </c>
      <c r="C14" s="363"/>
      <c r="D14" s="520" t="s">
        <v>303</v>
      </c>
      <c r="E14" s="366"/>
      <c r="F14" s="367">
        <v>359093</v>
      </c>
      <c r="G14" s="350">
        <f t="shared" si="0"/>
        <v>6.0899999999999999E-3</v>
      </c>
      <c r="H14" s="368"/>
      <c r="K14" s="353"/>
      <c r="M14" s="354"/>
    </row>
    <row r="15" spans="1:13" s="352" customFormat="1" ht="31.5" customHeight="1">
      <c r="A15" s="363"/>
      <c r="B15" s="364">
        <v>31307</v>
      </c>
      <c r="C15" s="363"/>
      <c r="D15" s="520" t="s">
        <v>323</v>
      </c>
      <c r="E15" s="366"/>
      <c r="F15" s="367">
        <v>242617</v>
      </c>
      <c r="G15" s="350">
        <f t="shared" si="0"/>
        <v>4.1099999999999999E-3</v>
      </c>
      <c r="H15" s="369"/>
      <c r="K15" s="353"/>
      <c r="M15" s="354"/>
    </row>
    <row r="16" spans="1:13" s="352" customFormat="1" ht="31.5" customHeight="1">
      <c r="A16" s="363"/>
      <c r="B16" s="364">
        <v>31308</v>
      </c>
      <c r="C16" s="363"/>
      <c r="D16" s="520" t="s">
        <v>324</v>
      </c>
      <c r="E16" s="366"/>
      <c r="F16" s="367">
        <v>198791</v>
      </c>
      <c r="G16" s="350">
        <f t="shared" si="0"/>
        <v>3.3700000000000002E-3</v>
      </c>
      <c r="H16" s="369"/>
      <c r="K16" s="353"/>
      <c r="M16" s="354"/>
    </row>
    <row r="17" spans="1:13" s="352" customFormat="1" ht="31.5" customHeight="1">
      <c r="A17" s="363"/>
      <c r="B17" s="364">
        <v>31309</v>
      </c>
      <c r="C17" s="363"/>
      <c r="D17" s="520" t="s">
        <v>325</v>
      </c>
      <c r="E17" s="366"/>
      <c r="F17" s="367">
        <v>7442138</v>
      </c>
      <c r="G17" s="350">
        <f t="shared" si="0"/>
        <v>0.12629000000000001</v>
      </c>
      <c r="H17" s="369"/>
      <c r="K17" s="353"/>
      <c r="M17" s="354"/>
    </row>
    <row r="18" spans="1:13" s="352" customFormat="1" ht="31.5" customHeight="1">
      <c r="A18" s="363"/>
      <c r="B18" s="364">
        <v>31310</v>
      </c>
      <c r="C18" s="363"/>
      <c r="D18" s="520" t="s">
        <v>326</v>
      </c>
      <c r="E18" s="366"/>
      <c r="F18" s="367">
        <v>576346</v>
      </c>
      <c r="G18" s="350">
        <f t="shared" si="0"/>
        <v>9.7800000000000005E-3</v>
      </c>
      <c r="H18" s="369"/>
      <c r="K18" s="353"/>
      <c r="M18" s="354"/>
    </row>
    <row r="19" spans="1:13" s="352" customFormat="1" ht="31.5" customHeight="1">
      <c r="A19" s="363"/>
      <c r="B19" s="364">
        <v>31311</v>
      </c>
      <c r="C19" s="363"/>
      <c r="D19" s="520" t="s">
        <v>327</v>
      </c>
      <c r="E19" s="366"/>
      <c r="F19" s="367">
        <v>402721</v>
      </c>
      <c r="G19" s="350">
        <f t="shared" si="0"/>
        <v>6.8300000000000001E-3</v>
      </c>
      <c r="H19" s="369"/>
      <c r="K19" s="353"/>
      <c r="M19" s="354"/>
    </row>
    <row r="20" spans="1:13" s="352" customFormat="1" ht="31.5" customHeight="1">
      <c r="A20" s="363"/>
      <c r="B20" s="364">
        <v>31312</v>
      </c>
      <c r="C20" s="363"/>
      <c r="D20" s="520" t="s">
        <v>328</v>
      </c>
      <c r="E20" s="366"/>
      <c r="F20" s="367">
        <v>5198684</v>
      </c>
      <c r="G20" s="350">
        <f t="shared" si="0"/>
        <v>8.8220000000000007E-2</v>
      </c>
      <c r="H20" s="369"/>
      <c r="K20" s="353"/>
      <c r="M20" s="354"/>
    </row>
    <row r="21" spans="1:13" s="352" customFormat="1" ht="31.5" customHeight="1">
      <c r="A21" s="345"/>
      <c r="B21" s="346">
        <v>32</v>
      </c>
      <c r="C21" s="345"/>
      <c r="D21" s="518" t="s">
        <v>307</v>
      </c>
      <c r="E21" s="348"/>
      <c r="F21" s="349">
        <v>3427173</v>
      </c>
      <c r="G21" s="355">
        <f t="shared" si="0"/>
        <v>5.815E-2</v>
      </c>
      <c r="H21" s="351"/>
      <c r="K21" s="353"/>
      <c r="M21" s="354"/>
    </row>
    <row r="22" spans="1:13" s="352" customFormat="1" ht="31.5" customHeight="1">
      <c r="A22" s="345"/>
      <c r="B22" s="346">
        <v>33</v>
      </c>
      <c r="C22" s="345"/>
      <c r="D22" s="518" t="s">
        <v>308</v>
      </c>
      <c r="E22" s="348"/>
      <c r="F22" s="349">
        <v>3435986</v>
      </c>
      <c r="G22" s="355">
        <f t="shared" si="0"/>
        <v>5.8299999999999998E-2</v>
      </c>
      <c r="H22" s="351"/>
      <c r="K22" s="353"/>
      <c r="M22" s="354"/>
    </row>
    <row r="23" spans="1:13" s="352" customFormat="1" ht="31.5" customHeight="1">
      <c r="A23" s="345"/>
      <c r="B23" s="346">
        <v>34</v>
      </c>
      <c r="C23" s="345"/>
      <c r="D23" s="518" t="s">
        <v>309</v>
      </c>
      <c r="E23" s="348"/>
      <c r="F23" s="743">
        <v>388841</v>
      </c>
      <c r="G23" s="355">
        <f t="shared" si="0"/>
        <v>6.5900000000000004E-3</v>
      </c>
      <c r="H23" s="351"/>
      <c r="K23" s="353"/>
      <c r="M23" s="354"/>
    </row>
    <row r="24" spans="1:13" s="352" customFormat="1" ht="31.5" customHeight="1">
      <c r="A24" s="345"/>
      <c r="B24" s="346">
        <v>35</v>
      </c>
      <c r="C24" s="345"/>
      <c r="D24" s="518" t="s">
        <v>310</v>
      </c>
      <c r="E24" s="348"/>
      <c r="F24" s="349">
        <v>58530580</v>
      </c>
      <c r="G24" s="355">
        <f t="shared" si="0"/>
        <v>0.99324999999999997</v>
      </c>
      <c r="H24" s="351"/>
      <c r="K24" s="353"/>
      <c r="M24" s="354"/>
    </row>
    <row r="25" spans="1:13" s="380" customFormat="1" ht="19.5" customHeight="1">
      <c r="A25" s="379" t="s">
        <v>2433</v>
      </c>
      <c r="C25" s="381"/>
      <c r="D25" s="382"/>
      <c r="E25" s="383"/>
      <c r="F25" s="384"/>
      <c r="G25" s="385"/>
      <c r="H25" s="383"/>
    </row>
  </sheetData>
  <mergeCells count="1">
    <mergeCell ref="A1:H1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79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showGridLines="0" showZeros="0" view="pageBreakPreview" zoomScaleSheetLayoutView="100" workbookViewId="0">
      <pane ySplit="4" topLeftCell="A5" activePane="bottomLeft" state="frozen"/>
      <selection activeCell="A63" sqref="A63"/>
      <selection pane="bottomLeft" activeCell="F16" sqref="F16"/>
    </sheetView>
  </sheetViews>
  <sheetFormatPr defaultColWidth="11.42578125" defaultRowHeight="13.5"/>
  <cols>
    <col min="1" max="1" width="4.140625" style="460" customWidth="1"/>
    <col min="2" max="2" width="3" style="460" customWidth="1"/>
    <col min="3" max="3" width="23.5703125" style="460" customWidth="1"/>
    <col min="4" max="4" width="3" style="460" customWidth="1"/>
    <col min="5" max="6" width="20.140625" style="494" customWidth="1"/>
    <col min="7" max="7" width="17.85546875" style="495" customWidth="1"/>
    <col min="8" max="16384" width="11.42578125" style="460"/>
  </cols>
  <sheetData>
    <row r="1" spans="1:7" s="454" customFormat="1" ht="30" customHeight="1">
      <c r="A1" s="1179" t="s">
        <v>300</v>
      </c>
      <c r="B1" s="1180"/>
      <c r="C1" s="1180"/>
      <c r="D1" s="1180"/>
      <c r="E1" s="1180"/>
      <c r="F1" s="1180"/>
      <c r="G1" s="1180"/>
    </row>
    <row r="2" spans="1:7" ht="12" customHeight="1">
      <c r="A2" s="455"/>
      <c r="B2" s="456"/>
      <c r="C2" s="457"/>
      <c r="D2" s="457"/>
      <c r="E2" s="458"/>
      <c r="F2" s="458"/>
      <c r="G2" s="459"/>
    </row>
    <row r="3" spans="1:7" ht="20.100000000000001" customHeight="1">
      <c r="A3" s="461" t="s">
        <v>2279</v>
      </c>
      <c r="B3" s="456"/>
      <c r="C3" s="457"/>
      <c r="D3" s="457"/>
      <c r="E3" s="458"/>
      <c r="F3" s="462"/>
      <c r="G3" s="463" t="s">
        <v>248</v>
      </c>
    </row>
    <row r="4" spans="1:7" s="466" customFormat="1" ht="24" customHeight="1">
      <c r="A4" s="1181" t="s">
        <v>249</v>
      </c>
      <c r="B4" s="1182"/>
      <c r="C4" s="1182"/>
      <c r="D4" s="1183"/>
      <c r="E4" s="1184" t="s">
        <v>250</v>
      </c>
      <c r="F4" s="1185"/>
      <c r="G4" s="464" t="s">
        <v>2206</v>
      </c>
    </row>
    <row r="5" spans="1:7" s="474" customFormat="1" ht="15" customHeight="1">
      <c r="A5" s="467" t="s">
        <v>251</v>
      </c>
      <c r="B5" s="468"/>
      <c r="C5" s="469" t="s">
        <v>252</v>
      </c>
      <c r="D5" s="470"/>
      <c r="E5" s="693"/>
      <c r="F5" s="472">
        <f>SUM(E6:E6)</f>
        <v>4930642926</v>
      </c>
      <c r="G5" s="473"/>
    </row>
    <row r="6" spans="1:7" s="474" customFormat="1" ht="15" customHeight="1">
      <c r="A6" s="467"/>
      <c r="B6" s="475"/>
      <c r="C6" s="469" t="s">
        <v>2207</v>
      </c>
      <c r="D6" s="470"/>
      <c r="E6" s="699">
        <v>4930642926</v>
      </c>
      <c r="F6" s="472"/>
      <c r="G6" s="473"/>
    </row>
    <row r="7" spans="1:7" s="474" customFormat="1" ht="15" customHeight="1">
      <c r="A7" s="467" t="s">
        <v>253</v>
      </c>
      <c r="B7" s="468"/>
      <c r="C7" s="469" t="s">
        <v>190</v>
      </c>
      <c r="D7" s="470"/>
      <c r="E7" s="699"/>
      <c r="F7" s="476">
        <f>SUM(E8,,E9,-E10)</f>
        <v>3751723241</v>
      </c>
      <c r="G7" s="473"/>
    </row>
    <row r="8" spans="1:7" s="474" customFormat="1" ht="15" customHeight="1">
      <c r="A8" s="467"/>
      <c r="B8" s="468"/>
      <c r="C8" s="469" t="s">
        <v>254</v>
      </c>
      <c r="D8" s="470"/>
      <c r="E8" s="700">
        <v>1422583000</v>
      </c>
      <c r="F8" s="477"/>
      <c r="G8" s="473"/>
    </row>
    <row r="9" spans="1:7" s="474" customFormat="1" ht="15" customHeight="1">
      <c r="A9" s="467"/>
      <c r="B9" s="468"/>
      <c r="C9" s="469" t="s">
        <v>2208</v>
      </c>
      <c r="D9" s="470"/>
      <c r="E9" s="700">
        <v>3910577241</v>
      </c>
      <c r="F9" s="477"/>
      <c r="G9" s="473"/>
    </row>
    <row r="10" spans="1:7" s="474" customFormat="1" ht="15" customHeight="1">
      <c r="A10" s="467"/>
      <c r="B10" s="468"/>
      <c r="C10" s="469" t="s">
        <v>255</v>
      </c>
      <c r="D10" s="470"/>
      <c r="E10" s="700">
        <v>1581437000</v>
      </c>
      <c r="F10" s="477"/>
      <c r="G10" s="473"/>
    </row>
    <row r="11" spans="1:7" s="478" customFormat="1" ht="15" customHeight="1">
      <c r="A11" s="467" t="s">
        <v>1661</v>
      </c>
      <c r="B11" s="468"/>
      <c r="C11" s="469" t="s">
        <v>256</v>
      </c>
      <c r="D11" s="470"/>
      <c r="E11" s="699"/>
      <c r="F11" s="476">
        <f>SUM(F5-F7)</f>
        <v>1178919685</v>
      </c>
      <c r="G11" s="473"/>
    </row>
    <row r="12" spans="1:7" s="478" customFormat="1" ht="15" customHeight="1">
      <c r="A12" s="467" t="s">
        <v>257</v>
      </c>
      <c r="B12" s="468"/>
      <c r="C12" s="469" t="s">
        <v>258</v>
      </c>
      <c r="D12" s="470"/>
      <c r="E12" s="699"/>
      <c r="F12" s="476">
        <f>SUM(E13:E34)</f>
        <v>408324685</v>
      </c>
      <c r="G12" s="479"/>
    </row>
    <row r="13" spans="1:7" s="478" customFormat="1" ht="15" customHeight="1">
      <c r="A13" s="467"/>
      <c r="B13" s="468"/>
      <c r="C13" s="469" t="s">
        <v>259</v>
      </c>
      <c r="D13" s="470"/>
      <c r="E13" s="700">
        <v>219900000</v>
      </c>
      <c r="F13" s="476"/>
      <c r="G13" s="479"/>
    </row>
    <row r="14" spans="1:7" s="478" customFormat="1" ht="15" customHeight="1">
      <c r="A14" s="467"/>
      <c r="B14" s="468"/>
      <c r="C14" s="469" t="s">
        <v>1662</v>
      </c>
      <c r="D14" s="470"/>
      <c r="E14" s="700">
        <v>30923000</v>
      </c>
      <c r="F14" s="476"/>
      <c r="G14" s="479"/>
    </row>
    <row r="15" spans="1:7" s="478" customFormat="1" ht="15" customHeight="1">
      <c r="A15" s="480"/>
      <c r="B15" s="475"/>
      <c r="C15" s="469" t="s">
        <v>2281</v>
      </c>
      <c r="D15" s="470"/>
      <c r="E15" s="700">
        <v>845556</v>
      </c>
      <c r="F15" s="471"/>
      <c r="G15" s="481"/>
    </row>
    <row r="16" spans="1:7" s="478" customFormat="1" ht="15" customHeight="1">
      <c r="A16" s="480"/>
      <c r="B16" s="475"/>
      <c r="C16" s="469" t="s">
        <v>261</v>
      </c>
      <c r="D16" s="470"/>
      <c r="E16" s="700">
        <v>2564518</v>
      </c>
      <c r="F16" s="471"/>
      <c r="G16" s="481"/>
    </row>
    <row r="17" spans="1:7" s="478" customFormat="1" ht="15" customHeight="1">
      <c r="A17" s="480"/>
      <c r="B17" s="475"/>
      <c r="C17" s="469" t="s">
        <v>2282</v>
      </c>
      <c r="D17" s="470"/>
      <c r="E17" s="700">
        <v>10439070</v>
      </c>
      <c r="F17" s="471"/>
      <c r="G17" s="481" t="s">
        <v>263</v>
      </c>
    </row>
    <row r="18" spans="1:7" s="478" customFormat="1" ht="15" customHeight="1">
      <c r="A18" s="480"/>
      <c r="B18" s="475"/>
      <c r="C18" s="469" t="s">
        <v>264</v>
      </c>
      <c r="D18" s="470"/>
      <c r="E18" s="700">
        <v>639097</v>
      </c>
      <c r="F18" s="471"/>
      <c r="G18" s="481"/>
    </row>
    <row r="19" spans="1:7" s="478" customFormat="1" ht="15" customHeight="1">
      <c r="A19" s="480"/>
      <c r="B19" s="475"/>
      <c r="C19" s="469" t="s">
        <v>1663</v>
      </c>
      <c r="D19" s="470"/>
      <c r="E19" s="700">
        <v>3630020</v>
      </c>
      <c r="F19" s="471"/>
      <c r="G19" s="481"/>
    </row>
    <row r="20" spans="1:7" s="478" customFormat="1" ht="15" customHeight="1">
      <c r="A20" s="480"/>
      <c r="B20" s="475"/>
      <c r="C20" s="469" t="s">
        <v>265</v>
      </c>
      <c r="D20" s="470"/>
      <c r="E20" s="700">
        <v>31035600</v>
      </c>
      <c r="F20" s="471"/>
      <c r="G20" s="481"/>
    </row>
    <row r="21" spans="1:7" s="478" customFormat="1" ht="15" customHeight="1">
      <c r="A21" s="480"/>
      <c r="B21" s="475"/>
      <c r="C21" s="469" t="s">
        <v>266</v>
      </c>
      <c r="D21" s="470"/>
      <c r="E21" s="700">
        <v>2844956</v>
      </c>
      <c r="F21" s="471"/>
      <c r="G21" s="481"/>
    </row>
    <row r="22" spans="1:7" s="478" customFormat="1" ht="15" customHeight="1">
      <c r="A22" s="480"/>
      <c r="B22" s="475"/>
      <c r="C22" s="469" t="s">
        <v>1664</v>
      </c>
      <c r="D22" s="470"/>
      <c r="E22" s="700">
        <v>258360</v>
      </c>
      <c r="F22" s="471"/>
      <c r="G22" s="481"/>
    </row>
    <row r="23" spans="1:7" s="478" customFormat="1" ht="15" customHeight="1">
      <c r="A23" s="480"/>
      <c r="B23" s="475"/>
      <c r="C23" s="469" t="s">
        <v>267</v>
      </c>
      <c r="D23" s="470"/>
      <c r="E23" s="700">
        <v>372728</v>
      </c>
      <c r="F23" s="471"/>
      <c r="G23" s="481"/>
    </row>
    <row r="24" spans="1:7" s="478" customFormat="1" ht="15" customHeight="1">
      <c r="A24" s="480"/>
      <c r="B24" s="475"/>
      <c r="C24" s="469" t="s">
        <v>268</v>
      </c>
      <c r="D24" s="470"/>
      <c r="E24" s="700">
        <v>50068440</v>
      </c>
      <c r="F24" s="471"/>
      <c r="G24" s="481"/>
    </row>
    <row r="25" spans="1:7" s="474" customFormat="1" ht="15" customHeight="1">
      <c r="A25" s="480"/>
      <c r="B25" s="475"/>
      <c r="C25" s="469" t="s">
        <v>269</v>
      </c>
      <c r="D25" s="470"/>
      <c r="E25" s="700"/>
      <c r="F25" s="471"/>
      <c r="G25" s="481"/>
    </row>
    <row r="26" spans="1:7" s="474" customFormat="1" ht="15" hidden="1" customHeight="1">
      <c r="A26" s="480"/>
      <c r="B26" s="475"/>
      <c r="C26" s="469" t="s">
        <v>1665</v>
      </c>
      <c r="D26" s="470"/>
      <c r="E26" s="700"/>
      <c r="F26" s="471"/>
      <c r="G26" s="481"/>
    </row>
    <row r="27" spans="1:7" ht="15" customHeight="1">
      <c r="A27" s="480"/>
      <c r="B27" s="475"/>
      <c r="C27" s="469" t="s">
        <v>271</v>
      </c>
      <c r="D27" s="470"/>
      <c r="E27" s="700">
        <v>502091</v>
      </c>
      <c r="F27" s="471"/>
      <c r="G27" s="481"/>
    </row>
    <row r="28" spans="1:7" ht="15" customHeight="1">
      <c r="A28" s="480"/>
      <c r="B28" s="475"/>
      <c r="C28" s="469" t="s">
        <v>272</v>
      </c>
      <c r="D28" s="470"/>
      <c r="E28" s="700"/>
      <c r="F28" s="471"/>
      <c r="G28" s="481"/>
    </row>
    <row r="29" spans="1:7" ht="15" customHeight="1">
      <c r="A29" s="480"/>
      <c r="B29" s="475"/>
      <c r="C29" s="469" t="s">
        <v>273</v>
      </c>
      <c r="D29" s="470"/>
      <c r="E29" s="700">
        <v>3149342</v>
      </c>
      <c r="F29" s="471"/>
      <c r="G29" s="481"/>
    </row>
    <row r="30" spans="1:7" ht="15" customHeight="1">
      <c r="A30" s="480"/>
      <c r="B30" s="475"/>
      <c r="C30" s="469" t="s">
        <v>274</v>
      </c>
      <c r="D30" s="470"/>
      <c r="E30" s="700">
        <v>39734603</v>
      </c>
      <c r="F30" s="471"/>
      <c r="G30" s="481"/>
    </row>
    <row r="31" spans="1:7" ht="15" customHeight="1">
      <c r="A31" s="480"/>
      <c r="B31" s="475"/>
      <c r="C31" s="469" t="s">
        <v>275</v>
      </c>
      <c r="D31" s="470"/>
      <c r="E31" s="700"/>
      <c r="F31" s="471"/>
      <c r="G31" s="481" t="s">
        <v>263</v>
      </c>
    </row>
    <row r="32" spans="1:7" ht="15" customHeight="1">
      <c r="A32" s="480"/>
      <c r="B32" s="475"/>
      <c r="C32" s="469" t="s">
        <v>1666</v>
      </c>
      <c r="D32" s="470"/>
      <c r="E32" s="700">
        <v>1249600</v>
      </c>
      <c r="F32" s="471"/>
      <c r="G32" s="481"/>
    </row>
    <row r="33" spans="1:7" ht="15" customHeight="1">
      <c r="A33" s="480"/>
      <c r="B33" s="475"/>
      <c r="C33" s="469" t="s">
        <v>2203</v>
      </c>
      <c r="D33" s="470"/>
      <c r="E33" s="700">
        <v>10167704</v>
      </c>
      <c r="F33" s="471"/>
      <c r="G33" s="481" t="s">
        <v>263</v>
      </c>
    </row>
    <row r="34" spans="1:7" ht="15" customHeight="1">
      <c r="A34" s="480"/>
      <c r="B34" s="475"/>
      <c r="C34" s="469" t="s">
        <v>1667</v>
      </c>
      <c r="D34" s="470"/>
      <c r="E34" s="700"/>
      <c r="F34" s="471"/>
      <c r="G34" s="481"/>
    </row>
    <row r="35" spans="1:7" ht="15" customHeight="1">
      <c r="A35" s="467" t="s">
        <v>276</v>
      </c>
      <c r="B35" s="468"/>
      <c r="C35" s="469" t="s">
        <v>277</v>
      </c>
      <c r="D35" s="470"/>
      <c r="E35" s="701"/>
      <c r="F35" s="476">
        <f>SUM(F11-F12)</f>
        <v>770595000</v>
      </c>
      <c r="G35" s="479"/>
    </row>
    <row r="36" spans="1:7" ht="15" customHeight="1">
      <c r="A36" s="480" t="s">
        <v>278</v>
      </c>
      <c r="B36" s="475"/>
      <c r="C36" s="469" t="s">
        <v>2209</v>
      </c>
      <c r="D36" s="470"/>
      <c r="E36" s="701"/>
      <c r="F36" s="476">
        <f>SUM(E37:E40)</f>
        <v>51426323</v>
      </c>
      <c r="G36" s="481"/>
    </row>
    <row r="37" spans="1:7" ht="15" customHeight="1">
      <c r="A37" s="480"/>
      <c r="B37" s="475"/>
      <c r="C37" s="469" t="s">
        <v>279</v>
      </c>
      <c r="D37" s="470"/>
      <c r="E37" s="701">
        <v>7658566</v>
      </c>
      <c r="F37" s="476"/>
      <c r="G37" s="486"/>
    </row>
    <row r="38" spans="1:7" ht="15" customHeight="1">
      <c r="A38" s="480"/>
      <c r="B38" s="475"/>
      <c r="C38" s="1012" t="s">
        <v>2280</v>
      </c>
      <c r="D38" s="470"/>
      <c r="E38" s="701">
        <v>2140871</v>
      </c>
      <c r="F38" s="476"/>
      <c r="G38" s="486"/>
    </row>
    <row r="39" spans="1:7" ht="15" customHeight="1">
      <c r="A39" s="480"/>
      <c r="B39" s="475"/>
      <c r="C39" s="469" t="s">
        <v>1668</v>
      </c>
      <c r="D39" s="470"/>
      <c r="E39" s="701">
        <v>3817182</v>
      </c>
      <c r="F39" s="476"/>
      <c r="G39" s="486"/>
    </row>
    <row r="40" spans="1:7" ht="15" customHeight="1">
      <c r="A40" s="480"/>
      <c r="B40" s="475"/>
      <c r="C40" s="469" t="s">
        <v>280</v>
      </c>
      <c r="D40" s="470"/>
      <c r="E40" s="701">
        <v>37809704</v>
      </c>
      <c r="F40" s="476"/>
      <c r="G40" s="481"/>
    </row>
    <row r="41" spans="1:7" ht="15" customHeight="1">
      <c r="A41" s="467" t="s">
        <v>281</v>
      </c>
      <c r="B41" s="468"/>
      <c r="C41" s="469" t="s">
        <v>217</v>
      </c>
      <c r="D41" s="470"/>
      <c r="E41" s="701"/>
      <c r="F41" s="476">
        <f>SUM(E42:E45)</f>
        <v>19124305</v>
      </c>
      <c r="G41" s="479"/>
    </row>
    <row r="42" spans="1:7" ht="15" customHeight="1">
      <c r="A42" s="467"/>
      <c r="B42" s="468"/>
      <c r="C42" s="469" t="s">
        <v>282</v>
      </c>
      <c r="D42" s="470"/>
      <c r="E42" s="696">
        <v>19024305</v>
      </c>
      <c r="F42" s="476"/>
      <c r="G42" s="479"/>
    </row>
    <row r="43" spans="1:7" ht="15" customHeight="1">
      <c r="A43" s="467"/>
      <c r="B43" s="468"/>
      <c r="C43" s="469" t="s">
        <v>1494</v>
      </c>
      <c r="D43" s="470"/>
      <c r="E43" s="696">
        <v>100000</v>
      </c>
      <c r="F43" s="476"/>
      <c r="G43" s="479"/>
    </row>
    <row r="44" spans="1:7" ht="15" customHeight="1">
      <c r="A44" s="467"/>
      <c r="B44" s="468"/>
      <c r="C44" s="469" t="s">
        <v>2210</v>
      </c>
      <c r="D44" s="470"/>
      <c r="E44" s="696">
        <v>0</v>
      </c>
      <c r="F44" s="476"/>
      <c r="G44" s="479"/>
    </row>
    <row r="45" spans="1:7" ht="15" customHeight="1">
      <c r="A45" s="695"/>
      <c r="B45" s="468"/>
      <c r="C45" s="469" t="s">
        <v>2211</v>
      </c>
      <c r="D45" s="470"/>
      <c r="E45" s="696">
        <v>0</v>
      </c>
      <c r="F45" s="697"/>
      <c r="G45" s="698"/>
    </row>
    <row r="46" spans="1:7" ht="15" customHeight="1">
      <c r="A46" s="467" t="s">
        <v>283</v>
      </c>
      <c r="B46" s="475"/>
      <c r="C46" s="469" t="s">
        <v>284</v>
      </c>
      <c r="D46" s="470"/>
      <c r="E46" s="701"/>
      <c r="F46" s="476">
        <f>SUM(F35,F36)-F41</f>
        <v>802897018</v>
      </c>
      <c r="G46" s="487"/>
    </row>
    <row r="47" spans="1:7" ht="15" customHeight="1">
      <c r="A47" s="467" t="s">
        <v>285</v>
      </c>
      <c r="B47" s="475"/>
      <c r="C47" s="469" t="s">
        <v>286</v>
      </c>
      <c r="D47" s="470"/>
      <c r="E47" s="701"/>
      <c r="F47" s="476">
        <f>SUM(E48)</f>
        <v>0</v>
      </c>
      <c r="G47" s="487"/>
    </row>
    <row r="48" spans="1:7" ht="15" customHeight="1">
      <c r="A48" s="467"/>
      <c r="B48" s="475"/>
      <c r="C48" s="469" t="s">
        <v>2212</v>
      </c>
      <c r="D48" s="470"/>
      <c r="E48" s="702">
        <v>0</v>
      </c>
      <c r="F48" s="476"/>
      <c r="G48" s="487"/>
    </row>
    <row r="49" spans="1:7" ht="15" customHeight="1">
      <c r="A49" s="488" t="s">
        <v>287</v>
      </c>
      <c r="B49" s="489"/>
      <c r="C49" s="484" t="s">
        <v>226</v>
      </c>
      <c r="D49" s="485"/>
      <c r="E49" s="703"/>
      <c r="F49" s="490">
        <f>F46-F47</f>
        <v>802897018</v>
      </c>
      <c r="G49" s="491"/>
    </row>
    <row r="50" spans="1:7">
      <c r="A50" s="492"/>
      <c r="B50" s="492"/>
      <c r="C50" s="492"/>
      <c r="D50" s="492"/>
      <c r="E50" s="493"/>
      <c r="F50" s="493"/>
      <c r="G50" s="492"/>
    </row>
  </sheetData>
  <mergeCells count="3">
    <mergeCell ref="A1:G1"/>
    <mergeCell ref="A4:D4"/>
    <mergeCell ref="E4:F4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96" orientation="portrait" useFirstPageNumber="1" r:id="rId1"/>
  <headerFooter>
    <oddFooter>&amp;C&amp;"굴림,보통"&amp;9- &amp;P -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showGridLines="0" showZeros="0" view="pageBreakPreview" zoomScaleSheetLayoutView="100" workbookViewId="0">
      <pane ySplit="4" topLeftCell="A5" activePane="bottomLeft" state="frozen"/>
      <selection pane="bottomLeft" activeCell="F24" sqref="F24"/>
    </sheetView>
  </sheetViews>
  <sheetFormatPr defaultColWidth="11.42578125" defaultRowHeight="13.5"/>
  <cols>
    <col min="1" max="1" width="4.140625" style="516" customWidth="1"/>
    <col min="2" max="2" width="3" style="516" customWidth="1"/>
    <col min="3" max="3" width="23.5703125" style="516" customWidth="1"/>
    <col min="4" max="4" width="3" style="516" customWidth="1"/>
    <col min="5" max="6" width="20.140625" style="515" customWidth="1"/>
    <col min="7" max="7" width="17.85546875" style="517" customWidth="1"/>
    <col min="8" max="16384" width="11.42578125" style="513"/>
  </cols>
  <sheetData>
    <row r="1" spans="1:9" s="496" customFormat="1" ht="30" customHeight="1">
      <c r="A1" s="1186" t="s">
        <v>300</v>
      </c>
      <c r="B1" s="1180"/>
      <c r="C1" s="1180"/>
      <c r="D1" s="1180"/>
      <c r="E1" s="1180"/>
      <c r="F1" s="1180"/>
      <c r="G1" s="1180"/>
    </row>
    <row r="2" spans="1:9" s="501" customFormat="1" ht="12" customHeight="1">
      <c r="A2" s="497"/>
      <c r="B2" s="498"/>
      <c r="C2" s="498"/>
      <c r="D2" s="498"/>
      <c r="E2" s="499"/>
      <c r="F2" s="499"/>
      <c r="G2" s="500"/>
    </row>
    <row r="3" spans="1:9" s="504" customFormat="1" ht="20.100000000000001" customHeight="1">
      <c r="A3" s="502" t="s">
        <v>2283</v>
      </c>
      <c r="B3" s="498"/>
      <c r="C3" s="498"/>
      <c r="D3" s="498"/>
      <c r="E3" s="499"/>
      <c r="F3" s="499"/>
      <c r="G3" s="503" t="s">
        <v>248</v>
      </c>
    </row>
    <row r="4" spans="1:9" s="466" customFormat="1" ht="24" customHeight="1">
      <c r="A4" s="1187" t="s">
        <v>249</v>
      </c>
      <c r="B4" s="1188"/>
      <c r="C4" s="1188"/>
      <c r="D4" s="1189"/>
      <c r="E4" s="1190" t="s">
        <v>250</v>
      </c>
      <c r="F4" s="1191"/>
      <c r="G4" s="523" t="s">
        <v>2196</v>
      </c>
      <c r="H4" s="465"/>
    </row>
    <row r="5" spans="1:9" s="506" customFormat="1" ht="18.75" customHeight="1">
      <c r="A5" s="467" t="s">
        <v>251</v>
      </c>
      <c r="B5" s="505"/>
      <c r="C5" s="469" t="s">
        <v>1669</v>
      </c>
      <c r="D5" s="470"/>
      <c r="E5" s="692"/>
      <c r="F5" s="476">
        <f>SUM(E6+E7-E8)</f>
        <v>1936983281</v>
      </c>
      <c r="G5" s="479"/>
    </row>
    <row r="6" spans="1:9" s="504" customFormat="1" ht="18.75" customHeight="1">
      <c r="A6" s="507"/>
      <c r="B6" s="475"/>
      <c r="C6" s="469" t="s">
        <v>2197</v>
      </c>
      <c r="D6" s="470"/>
      <c r="E6" s="693">
        <v>31664610</v>
      </c>
      <c r="F6" s="508"/>
      <c r="G6" s="481"/>
      <c r="H6" s="509"/>
      <c r="I6" s="509"/>
    </row>
    <row r="7" spans="1:9" s="504" customFormat="1" ht="18.75" customHeight="1">
      <c r="A7" s="507"/>
      <c r="B7" s="475"/>
      <c r="C7" s="469" t="s">
        <v>2198</v>
      </c>
      <c r="D7" s="510"/>
      <c r="E7" s="693">
        <v>1941183201</v>
      </c>
      <c r="F7" s="508"/>
      <c r="G7" s="481"/>
    </row>
    <row r="8" spans="1:9" s="504" customFormat="1" ht="18.75" customHeight="1">
      <c r="A8" s="507"/>
      <c r="B8" s="475"/>
      <c r="C8" s="469" t="s">
        <v>2199</v>
      </c>
      <c r="D8" s="470"/>
      <c r="E8" s="693">
        <v>35864530</v>
      </c>
      <c r="F8" s="508"/>
      <c r="G8" s="481"/>
    </row>
    <row r="9" spans="1:9" s="504" customFormat="1" ht="18.75" customHeight="1">
      <c r="A9" s="467" t="s">
        <v>1670</v>
      </c>
      <c r="B9" s="475"/>
      <c r="C9" s="469" t="s">
        <v>288</v>
      </c>
      <c r="D9" s="470"/>
      <c r="E9" s="693"/>
      <c r="F9" s="511">
        <f>SUM(E10:E13)</f>
        <v>1055506060</v>
      </c>
      <c r="G9" s="481"/>
    </row>
    <row r="10" spans="1:9" s="504" customFormat="1" ht="18.75" customHeight="1">
      <c r="A10" s="507"/>
      <c r="B10" s="475"/>
      <c r="C10" s="469" t="s">
        <v>2200</v>
      </c>
      <c r="D10" s="470"/>
      <c r="E10" s="693">
        <v>879847520</v>
      </c>
      <c r="F10" s="508"/>
      <c r="G10" s="481"/>
    </row>
    <row r="11" spans="1:9" s="504" customFormat="1" ht="18.75" customHeight="1">
      <c r="A11" s="507"/>
      <c r="B11" s="475"/>
      <c r="C11" s="469" t="s">
        <v>2201</v>
      </c>
      <c r="D11" s="470"/>
      <c r="E11" s="693">
        <v>96122070</v>
      </c>
      <c r="F11" s="508"/>
      <c r="G11" s="481"/>
    </row>
    <row r="12" spans="1:9" s="504" customFormat="1" ht="18.75" customHeight="1">
      <c r="A12" s="507"/>
      <c r="B12" s="475"/>
      <c r="C12" s="469" t="s">
        <v>1671</v>
      </c>
      <c r="D12" s="470"/>
      <c r="E12" s="693">
        <v>0</v>
      </c>
      <c r="F12" s="508"/>
      <c r="G12" s="481"/>
    </row>
    <row r="13" spans="1:9" s="504" customFormat="1" ht="18.75" customHeight="1">
      <c r="A13" s="507"/>
      <c r="B13" s="475"/>
      <c r="C13" s="986" t="s">
        <v>1672</v>
      </c>
      <c r="D13" s="470"/>
      <c r="E13" s="693">
        <v>79536470</v>
      </c>
      <c r="F13" s="508"/>
      <c r="G13" s="481"/>
    </row>
    <row r="14" spans="1:9" s="504" customFormat="1" ht="18.75" customHeight="1">
      <c r="A14" s="467" t="s">
        <v>1673</v>
      </c>
      <c r="B14" s="468"/>
      <c r="C14" s="469" t="s">
        <v>289</v>
      </c>
      <c r="D14" s="470"/>
      <c r="E14" s="693"/>
      <c r="F14" s="511">
        <f>SUM(E15:E33)</f>
        <v>967453880</v>
      </c>
      <c r="G14" s="479"/>
    </row>
    <row r="15" spans="1:9" s="504" customFormat="1" ht="18.75" customHeight="1">
      <c r="A15" s="507"/>
      <c r="B15" s="512"/>
      <c r="C15" s="469" t="s">
        <v>260</v>
      </c>
      <c r="D15" s="470"/>
      <c r="E15" s="693">
        <v>70823416</v>
      </c>
      <c r="F15" s="508"/>
      <c r="G15" s="481"/>
    </row>
    <row r="16" spans="1:9" s="504" customFormat="1" ht="18.75" customHeight="1">
      <c r="A16" s="507"/>
      <c r="B16" s="512"/>
      <c r="C16" s="469" t="s">
        <v>261</v>
      </c>
      <c r="D16" s="470"/>
      <c r="E16" s="693">
        <v>1102949</v>
      </c>
      <c r="F16" s="508"/>
      <c r="G16" s="481"/>
    </row>
    <row r="17" spans="1:7" s="504" customFormat="1" ht="18.75" customHeight="1">
      <c r="A17" s="507"/>
      <c r="B17" s="512"/>
      <c r="C17" s="469" t="s">
        <v>2202</v>
      </c>
      <c r="D17" s="470"/>
      <c r="E17" s="693">
        <v>2459831</v>
      </c>
      <c r="F17" s="508"/>
      <c r="G17" s="481"/>
    </row>
    <row r="18" spans="1:7" s="504" customFormat="1" ht="18.75" customHeight="1">
      <c r="A18" s="507"/>
      <c r="B18" s="512"/>
      <c r="C18" s="469" t="s">
        <v>290</v>
      </c>
      <c r="D18" s="470"/>
      <c r="E18" s="693">
        <v>40263946</v>
      </c>
      <c r="F18" s="508"/>
      <c r="G18" s="481"/>
    </row>
    <row r="19" spans="1:7" s="504" customFormat="1" ht="18.75" customHeight="1">
      <c r="A19" s="507"/>
      <c r="B19" s="512"/>
      <c r="C19" s="469" t="s">
        <v>265</v>
      </c>
      <c r="D19" s="470"/>
      <c r="E19" s="693">
        <v>139190</v>
      </c>
      <c r="F19" s="508"/>
      <c r="G19" s="481"/>
    </row>
    <row r="20" spans="1:7" s="504" customFormat="1" ht="18.75" customHeight="1">
      <c r="A20" s="507"/>
      <c r="B20" s="512"/>
      <c r="C20" s="469" t="s">
        <v>266</v>
      </c>
      <c r="D20" s="470"/>
      <c r="E20" s="693">
        <v>67233683</v>
      </c>
      <c r="F20" s="508"/>
      <c r="G20" s="481"/>
    </row>
    <row r="21" spans="1:7" s="504" customFormat="1" ht="18.75" customHeight="1">
      <c r="A21" s="507"/>
      <c r="B21" s="512"/>
      <c r="C21" s="469" t="s">
        <v>1664</v>
      </c>
      <c r="D21" s="470"/>
      <c r="E21" s="693">
        <v>148440000</v>
      </c>
      <c r="F21" s="508"/>
      <c r="G21" s="481"/>
    </row>
    <row r="22" spans="1:7" s="504" customFormat="1" ht="18.75" customHeight="1">
      <c r="A22" s="507"/>
      <c r="B22" s="512"/>
      <c r="C22" s="469" t="s">
        <v>267</v>
      </c>
      <c r="D22" s="470"/>
      <c r="E22" s="693">
        <v>3952364</v>
      </c>
      <c r="F22" s="508"/>
      <c r="G22" s="481"/>
    </row>
    <row r="23" spans="1:7" s="504" customFormat="1" ht="18.75" customHeight="1">
      <c r="A23" s="507"/>
      <c r="B23" s="512"/>
      <c r="C23" s="469" t="s">
        <v>268</v>
      </c>
      <c r="D23" s="470"/>
      <c r="E23" s="693">
        <v>44322006</v>
      </c>
      <c r="F23" s="508"/>
      <c r="G23" s="481"/>
    </row>
    <row r="24" spans="1:7" s="504" customFormat="1" ht="18.75" customHeight="1">
      <c r="A24" s="507"/>
      <c r="B24" s="512"/>
      <c r="C24" s="469" t="s">
        <v>269</v>
      </c>
      <c r="D24" s="470"/>
      <c r="E24" s="693">
        <v>16191014</v>
      </c>
      <c r="F24" s="508"/>
      <c r="G24" s="481"/>
    </row>
    <row r="25" spans="1:7" s="504" customFormat="1" ht="18.75" customHeight="1">
      <c r="A25" s="507"/>
      <c r="B25" s="512"/>
      <c r="C25" s="469" t="s">
        <v>270</v>
      </c>
      <c r="D25" s="470"/>
      <c r="E25" s="693">
        <v>11756657</v>
      </c>
      <c r="F25" s="508"/>
      <c r="G25" s="481"/>
    </row>
    <row r="26" spans="1:7" s="504" customFormat="1" ht="18.75" customHeight="1">
      <c r="A26" s="507"/>
      <c r="B26" s="512"/>
      <c r="C26" s="469" t="s">
        <v>1665</v>
      </c>
      <c r="D26" s="470"/>
      <c r="E26" s="693">
        <v>232000</v>
      </c>
      <c r="F26" s="508"/>
      <c r="G26" s="481"/>
    </row>
    <row r="27" spans="1:7" s="504" customFormat="1" ht="18.75" customHeight="1">
      <c r="A27" s="507"/>
      <c r="B27" s="512"/>
      <c r="C27" s="469" t="s">
        <v>271</v>
      </c>
      <c r="D27" s="470"/>
      <c r="E27" s="693"/>
      <c r="F27" s="508"/>
      <c r="G27" s="481"/>
    </row>
    <row r="28" spans="1:7" ht="18.75" customHeight="1">
      <c r="A28" s="507"/>
      <c r="B28" s="512"/>
      <c r="C28" s="469" t="s">
        <v>273</v>
      </c>
      <c r="D28" s="470"/>
      <c r="E28" s="693">
        <v>13721707</v>
      </c>
      <c r="F28" s="508"/>
      <c r="G28" s="481"/>
    </row>
    <row r="29" spans="1:7" ht="18.75" customHeight="1">
      <c r="A29" s="507"/>
      <c r="B29" s="512"/>
      <c r="C29" s="469" t="s">
        <v>274</v>
      </c>
      <c r="D29" s="470"/>
      <c r="E29" s="693">
        <v>36626257</v>
      </c>
      <c r="F29" s="508"/>
      <c r="G29" s="481"/>
    </row>
    <row r="30" spans="1:7" ht="18.75" customHeight="1">
      <c r="A30" s="507"/>
      <c r="B30" s="512"/>
      <c r="C30" s="469" t="s">
        <v>291</v>
      </c>
      <c r="D30" s="470"/>
      <c r="E30" s="693">
        <v>507353860</v>
      </c>
      <c r="F30" s="508"/>
      <c r="G30" s="481"/>
    </row>
    <row r="31" spans="1:7" ht="18.75" customHeight="1">
      <c r="A31" s="507"/>
      <c r="B31" s="512"/>
      <c r="C31" s="469" t="s">
        <v>2203</v>
      </c>
      <c r="D31" s="470"/>
      <c r="E31" s="693">
        <v>2835000</v>
      </c>
      <c r="F31" s="508"/>
      <c r="G31" s="481"/>
    </row>
    <row r="32" spans="1:7" ht="18.75" customHeight="1">
      <c r="A32" s="507"/>
      <c r="B32" s="512"/>
      <c r="C32" s="469" t="s">
        <v>2204</v>
      </c>
      <c r="D32" s="470"/>
      <c r="E32" s="693"/>
      <c r="F32" s="508"/>
      <c r="G32" s="481"/>
    </row>
    <row r="33" spans="1:7" ht="18.75" customHeight="1">
      <c r="A33" s="507"/>
      <c r="B33" s="512"/>
      <c r="C33" s="469" t="s">
        <v>262</v>
      </c>
      <c r="D33" s="470"/>
      <c r="E33" s="693"/>
      <c r="F33" s="508"/>
      <c r="G33" s="481" t="s">
        <v>263</v>
      </c>
    </row>
    <row r="34" spans="1:7" ht="18.75" customHeight="1">
      <c r="A34" s="480" t="s">
        <v>292</v>
      </c>
      <c r="B34" s="475"/>
      <c r="C34" s="469" t="s">
        <v>293</v>
      </c>
      <c r="D34" s="470"/>
      <c r="E34" s="693"/>
      <c r="F34" s="511">
        <f>SUM(F5:F14)</f>
        <v>3959943221</v>
      </c>
      <c r="G34" s="481"/>
    </row>
    <row r="35" spans="1:7" ht="18.75" customHeight="1">
      <c r="A35" s="480" t="s">
        <v>276</v>
      </c>
      <c r="B35" s="475"/>
      <c r="C35" s="469" t="s">
        <v>2205</v>
      </c>
      <c r="D35" s="470"/>
      <c r="E35" s="693"/>
      <c r="F35" s="511">
        <v>136468730</v>
      </c>
      <c r="G35" s="481"/>
    </row>
    <row r="36" spans="1:7" ht="18.75" customHeight="1">
      <c r="A36" s="480" t="s">
        <v>278</v>
      </c>
      <c r="B36" s="475"/>
      <c r="C36" s="469" t="s">
        <v>294</v>
      </c>
      <c r="D36" s="470"/>
      <c r="E36" s="693"/>
      <c r="F36" s="511">
        <f>SUM(F34:F35)</f>
        <v>4096411951</v>
      </c>
      <c r="G36" s="481"/>
    </row>
    <row r="37" spans="1:7" ht="18.75" customHeight="1">
      <c r="A37" s="480" t="s">
        <v>281</v>
      </c>
      <c r="B37" s="475"/>
      <c r="C37" s="469" t="s">
        <v>296</v>
      </c>
      <c r="D37" s="470"/>
      <c r="E37" s="693"/>
      <c r="F37" s="511">
        <v>185834710</v>
      </c>
      <c r="G37" s="481"/>
    </row>
    <row r="38" spans="1:7" ht="18.75" customHeight="1">
      <c r="A38" s="480" t="s">
        <v>295</v>
      </c>
      <c r="B38" s="475"/>
      <c r="C38" s="469" t="s">
        <v>298</v>
      </c>
      <c r="D38" s="470"/>
      <c r="E38" s="693"/>
      <c r="F38" s="511">
        <v>0</v>
      </c>
      <c r="G38" s="481"/>
    </row>
    <row r="39" spans="1:7" ht="18.75" customHeight="1">
      <c r="A39" s="482" t="s">
        <v>297</v>
      </c>
      <c r="B39" s="483"/>
      <c r="C39" s="484" t="s">
        <v>1674</v>
      </c>
      <c r="D39" s="485"/>
      <c r="E39" s="694"/>
      <c r="F39" s="514">
        <f>SUM(F36-F37)</f>
        <v>3910577241</v>
      </c>
      <c r="G39" s="985"/>
    </row>
  </sheetData>
  <mergeCells count="3">
    <mergeCell ref="A1:G1"/>
    <mergeCell ref="A4:D4"/>
    <mergeCell ref="E4:F4"/>
  </mergeCells>
  <phoneticPr fontId="27" type="noConversion"/>
  <printOptions horizontalCentered="1" verticalCentered="1"/>
  <pageMargins left="0.59055118110236227" right="0.59055118110236227" top="0.78740157480314965" bottom="0.78740157480314965" header="0.39370078740157483" footer="0.39370078740157483"/>
  <pageSetup paperSize="9" firstPageNumber="98" orientation="portrait" useFirstPageNumber="1" r:id="rId1"/>
  <headerFooter>
    <oddFooter>&amp;C&amp;"굴림,보통"&amp;9-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35</vt:i4>
      </vt:variant>
      <vt:variant>
        <vt:lpstr>이름이 지정된 범위</vt:lpstr>
      </vt:variant>
      <vt:variant>
        <vt:i4>45</vt:i4>
      </vt:variant>
    </vt:vector>
  </HeadingPairs>
  <TitlesOfParts>
    <vt:vector size="80" baseType="lpstr">
      <vt:lpstr>표지</vt:lpstr>
      <vt:lpstr>결과</vt:lpstr>
      <vt:lpstr>간지4</vt:lpstr>
      <vt:lpstr>총괄</vt:lpstr>
      <vt:lpstr>간지5</vt:lpstr>
      <vt:lpstr>속지1</vt:lpstr>
      <vt:lpstr>재료집계</vt:lpstr>
      <vt:lpstr>직재산출</vt:lpstr>
      <vt:lpstr>간재</vt:lpstr>
      <vt:lpstr>작업설</vt:lpstr>
      <vt:lpstr>속지2</vt:lpstr>
      <vt:lpstr>노무집계</vt:lpstr>
      <vt:lpstr>직노산출</vt:lpstr>
      <vt:lpstr>간노</vt:lpstr>
      <vt:lpstr>간노비율</vt:lpstr>
      <vt:lpstr>노단(제)</vt:lpstr>
      <vt:lpstr>노무비발생액</vt:lpstr>
      <vt:lpstr>속지3</vt:lpstr>
      <vt:lpstr>경비집계</vt:lpstr>
      <vt:lpstr>경률</vt:lpstr>
      <vt:lpstr>속지4</vt:lpstr>
      <vt:lpstr>일반</vt:lpstr>
      <vt:lpstr>일반율(산)</vt:lpstr>
      <vt:lpstr>일률</vt:lpstr>
      <vt:lpstr>속지5</vt:lpstr>
      <vt:lpstr>이윤</vt:lpstr>
      <vt:lpstr>이율</vt:lpstr>
      <vt:lpstr>간지6</vt:lpstr>
      <vt:lpstr>속지7</vt:lpstr>
      <vt:lpstr>단가조사</vt:lpstr>
      <vt:lpstr>속지9</vt:lpstr>
      <vt:lpstr>기업(손)</vt:lpstr>
      <vt:lpstr>기업(제)</vt:lpstr>
      <vt:lpstr>업체(손)</vt:lpstr>
      <vt:lpstr>업체(제)</vt:lpstr>
      <vt:lpstr>간노!Print_Area</vt:lpstr>
      <vt:lpstr>간노비율!Print_Area</vt:lpstr>
      <vt:lpstr>간재!Print_Area</vt:lpstr>
      <vt:lpstr>간지4!Print_Area</vt:lpstr>
      <vt:lpstr>간지5!Print_Area</vt:lpstr>
      <vt:lpstr>간지6!Print_Area</vt:lpstr>
      <vt:lpstr>결과!Print_Area</vt:lpstr>
      <vt:lpstr>경률!Print_Area</vt:lpstr>
      <vt:lpstr>경비집계!Print_Area</vt:lpstr>
      <vt:lpstr>'기업(손)'!Print_Area</vt:lpstr>
      <vt:lpstr>'기업(제)'!Print_Area</vt:lpstr>
      <vt:lpstr>'노단(제)'!Print_Area</vt:lpstr>
      <vt:lpstr>노무비발생액!Print_Area</vt:lpstr>
      <vt:lpstr>노무집계!Print_Area</vt:lpstr>
      <vt:lpstr>단가조사!Print_Area</vt:lpstr>
      <vt:lpstr>속지1!Print_Area</vt:lpstr>
      <vt:lpstr>속지2!Print_Area</vt:lpstr>
      <vt:lpstr>속지3!Print_Area</vt:lpstr>
      <vt:lpstr>속지4!Print_Area</vt:lpstr>
      <vt:lpstr>속지5!Print_Area</vt:lpstr>
      <vt:lpstr>속지7!Print_Area</vt:lpstr>
      <vt:lpstr>속지9!Print_Area</vt:lpstr>
      <vt:lpstr>'업체(손)'!Print_Area</vt:lpstr>
      <vt:lpstr>'업체(제)'!Print_Area</vt:lpstr>
      <vt:lpstr>이윤!Print_Area</vt:lpstr>
      <vt:lpstr>이율!Print_Area</vt:lpstr>
      <vt:lpstr>일률!Print_Area</vt:lpstr>
      <vt:lpstr>일반!Print_Area</vt:lpstr>
      <vt:lpstr>'일반율(산)'!Print_Area</vt:lpstr>
      <vt:lpstr>작업설!Print_Area</vt:lpstr>
      <vt:lpstr>재료집계!Print_Area</vt:lpstr>
      <vt:lpstr>직노산출!Print_Area</vt:lpstr>
      <vt:lpstr>직재산출!Print_Area</vt:lpstr>
      <vt:lpstr>총괄!Print_Area</vt:lpstr>
      <vt:lpstr>표지!Print_Area</vt:lpstr>
      <vt:lpstr>경비집계!Print_Titles</vt:lpstr>
      <vt:lpstr>'기업(손)'!Print_Titles</vt:lpstr>
      <vt:lpstr>'기업(제)'!Print_Titles</vt:lpstr>
      <vt:lpstr>'노단(제)'!Print_Titles</vt:lpstr>
      <vt:lpstr>단가조사!Print_Titles</vt:lpstr>
      <vt:lpstr>'업체(손)'!Print_Titles</vt:lpstr>
      <vt:lpstr>'업체(제)'!Print_Titles</vt:lpstr>
      <vt:lpstr>직노산출!Print_Titles</vt:lpstr>
      <vt:lpstr>직재산출!Print_Titles</vt:lpstr>
      <vt:lpstr>총괄!Print_Titles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설계</dc:creator>
  <cp:lastModifiedBy>내문서</cp:lastModifiedBy>
  <cp:lastPrinted>2026-03-06T05:06:58Z</cp:lastPrinted>
  <dcterms:created xsi:type="dcterms:W3CDTF">2010-05-02T06:33:16Z</dcterms:created>
  <dcterms:modified xsi:type="dcterms:W3CDTF">2026-04-23T08:26:59Z</dcterms:modified>
</cp:coreProperties>
</file>