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약(신유진)\0. 2026년 발주 계약현황\0. 물품\장호원하수 스컴제거설비 개선(스컴스키머 교체)\설계서\"/>
    </mc:Choice>
  </mc:AlternateContent>
  <xr:revisionPtr revIDLastSave="0" documentId="8_{308A27D0-D9AF-4EF3-9858-4ECE7CF18CD6}" xr6:coauthVersionLast="36" xr6:coauthVersionMax="36" xr10:uidLastSave="{00000000-0000-0000-0000-000000000000}"/>
  <bookViews>
    <workbookView xWindow="0" yWindow="0" windowWidth="28800" windowHeight="11070" xr2:uid="{5DF7D014-F71A-48DB-BD29-A20BD076EC93}"/>
  </bookViews>
  <sheets>
    <sheet name="1.원가계산서" sheetId="1" r:id="rId1"/>
  </sheets>
  <externalReferences>
    <externalReference r:id="rId2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" hidden="1">#REF!</definedName>
    <definedName name="_xlnm.Print_Area" localSheetId="0">'1.원가계산서'!$A$1:$F$38</definedName>
    <definedName name="SO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D37" i="1"/>
  <c r="I34" i="1"/>
  <c r="D32" i="1"/>
  <c r="D30" i="1"/>
  <c r="D29" i="1"/>
  <c r="D24" i="1"/>
  <c r="D23" i="1"/>
  <c r="D22" i="1"/>
  <c r="D21" i="1"/>
  <c r="D20" i="1"/>
  <c r="D19" i="1"/>
  <c r="D18" i="1"/>
  <c r="D17" i="1"/>
  <c r="D16" i="1"/>
  <c r="D15" i="1"/>
  <c r="D14" i="1"/>
  <c r="D13" i="1"/>
  <c r="I12" i="1"/>
  <c r="D10" i="1"/>
  <c r="I16" i="1"/>
  <c r="I7" i="1"/>
  <c r="I5" i="1"/>
  <c r="I18" i="1" l="1"/>
  <c r="I10" i="1"/>
  <c r="I9" i="1"/>
  <c r="I6" i="1" l="1"/>
  <c r="I15" i="1"/>
  <c r="I17" i="1"/>
  <c r="I20" i="1" l="1"/>
  <c r="I19" i="1"/>
  <c r="I21" i="1"/>
  <c r="I8" i="1"/>
  <c r="I22" i="1"/>
  <c r="I23" i="1"/>
  <c r="I26" i="1"/>
  <c r="I14" i="1"/>
  <c r="I25" i="1"/>
  <c r="I11" i="1"/>
  <c r="I13" i="1" l="1"/>
  <c r="I24" i="1"/>
  <c r="K24" i="1"/>
  <c r="I27" i="1" l="1"/>
  <c r="I29" i="1"/>
  <c r="I28" i="1" l="1"/>
  <c r="K29" i="1"/>
  <c r="I30" i="1"/>
  <c r="I31" i="1" l="1"/>
  <c r="I32" i="1" l="1"/>
  <c r="I33" i="1" s="1"/>
  <c r="I35" i="1" l="1"/>
  <c r="I36" i="1" s="1"/>
  <c r="J19" i="1"/>
  <c r="L36" i="1" l="1"/>
  <c r="L38" i="1"/>
</calcChain>
</file>

<file path=xl/sharedStrings.xml><?xml version="1.0" encoding="utf-8"?>
<sst xmlns="http://schemas.openxmlformats.org/spreadsheetml/2006/main" count="127" uniqueCount="77">
  <si>
    <t>공사원가계산서</t>
    <phoneticPr fontId="3" type="noConversion"/>
  </si>
  <si>
    <t>공 사 명 : 장호원하수처리장 일차침전지 스컴스키머 구매</t>
    <phoneticPr fontId="3" type="noConversion"/>
  </si>
  <si>
    <t xml:space="preserve">                     구  분
  비   목</t>
  </si>
  <si>
    <t>구    성   비</t>
  </si>
  <si>
    <t>금      액</t>
  </si>
  <si>
    <t>비    고</t>
  </si>
  <si>
    <t>순  공  사  원  가</t>
  </si>
  <si>
    <t>재료비</t>
  </si>
  <si>
    <t>직접재료비</t>
    <phoneticPr fontId="3" type="noConversion"/>
  </si>
  <si>
    <t/>
  </si>
  <si>
    <t>A1</t>
  </si>
  <si>
    <t>간접재료비</t>
    <phoneticPr fontId="3" type="noConversion"/>
  </si>
  <si>
    <t>A2</t>
  </si>
  <si>
    <t>작업설.부산물등(△)</t>
    <phoneticPr fontId="3" type="noConversion"/>
  </si>
  <si>
    <t>A3</t>
  </si>
  <si>
    <t>소계</t>
    <phoneticPr fontId="3" type="noConversion"/>
  </si>
  <si>
    <t>A</t>
  </si>
  <si>
    <t>노무비</t>
  </si>
  <si>
    <t>직접노무비</t>
    <phoneticPr fontId="3" type="noConversion"/>
  </si>
  <si>
    <t>B1</t>
  </si>
  <si>
    <t>간접노무비</t>
    <phoneticPr fontId="3" type="noConversion"/>
  </si>
  <si>
    <t>B2</t>
  </si>
  <si>
    <t>B</t>
  </si>
  <si>
    <t>경  비</t>
  </si>
  <si>
    <t>기계경비</t>
    <phoneticPr fontId="3" type="noConversion"/>
  </si>
  <si>
    <t>C4</t>
  </si>
  <si>
    <t>산재보험료</t>
    <phoneticPr fontId="3" type="noConversion"/>
  </si>
  <si>
    <t>C10</t>
  </si>
  <si>
    <t>고용보험료</t>
    <phoneticPr fontId="3" type="noConversion"/>
  </si>
  <si>
    <t>C11</t>
  </si>
  <si>
    <t>건강보험료</t>
    <phoneticPr fontId="3" type="noConversion"/>
  </si>
  <si>
    <t>C12</t>
  </si>
  <si>
    <t>연금보험료</t>
    <phoneticPr fontId="3" type="noConversion"/>
  </si>
  <si>
    <t>C13</t>
  </si>
  <si>
    <t>노인 장기 요양보험료</t>
    <phoneticPr fontId="3" type="noConversion"/>
  </si>
  <si>
    <t>C14</t>
  </si>
  <si>
    <t>퇴직공제부금비</t>
    <phoneticPr fontId="3" type="noConversion"/>
  </si>
  <si>
    <t>C15</t>
  </si>
  <si>
    <t>산업 안전 보건관리비</t>
    <phoneticPr fontId="3" type="noConversion"/>
  </si>
  <si>
    <t>C16</t>
  </si>
  <si>
    <t>기타경비</t>
    <phoneticPr fontId="3" type="noConversion"/>
  </si>
  <si>
    <t>C20</t>
  </si>
  <si>
    <t>환경보전비</t>
    <phoneticPr fontId="3" type="noConversion"/>
  </si>
  <si>
    <t>C25</t>
  </si>
  <si>
    <t>건설하도급보증수수료</t>
    <phoneticPr fontId="3" type="noConversion"/>
  </si>
  <si>
    <t>C30</t>
  </si>
  <si>
    <t>공사 이행 보증수수료</t>
    <phoneticPr fontId="3" type="noConversion"/>
  </si>
  <si>
    <t>C31</t>
  </si>
  <si>
    <t>건설기계대여보증수수료</t>
    <phoneticPr fontId="3" type="noConversion"/>
  </si>
  <si>
    <t>C32</t>
  </si>
  <si>
    <t>석면분담금</t>
    <phoneticPr fontId="3" type="noConversion"/>
  </si>
  <si>
    <t>노*0.006%</t>
  </si>
  <si>
    <t>C21</t>
  </si>
  <si>
    <t>임금 채권 부담금</t>
    <phoneticPr fontId="3" type="noConversion"/>
  </si>
  <si>
    <t>노*0.09%</t>
  </si>
  <si>
    <t>C22</t>
  </si>
  <si>
    <t>C</t>
  </si>
  <si>
    <t>계</t>
    <phoneticPr fontId="3" type="noConversion"/>
  </si>
  <si>
    <t>X</t>
  </si>
  <si>
    <t>일반관리비</t>
    <phoneticPr fontId="3" type="noConversion"/>
  </si>
  <si>
    <t>D</t>
  </si>
  <si>
    <t>이윤</t>
    <phoneticPr fontId="3" type="noConversion"/>
  </si>
  <si>
    <t>E</t>
  </si>
  <si>
    <t>총원가</t>
    <phoneticPr fontId="3" type="noConversion"/>
  </si>
  <si>
    <t>F</t>
  </si>
  <si>
    <t>부가가치세</t>
    <phoneticPr fontId="3" type="noConversion"/>
  </si>
  <si>
    <t>H</t>
  </si>
  <si>
    <t>도급금액</t>
    <phoneticPr fontId="3" type="noConversion"/>
  </si>
  <si>
    <t>Y</t>
  </si>
  <si>
    <t>폐기물처리비</t>
    <phoneticPr fontId="3" type="noConversion"/>
  </si>
  <si>
    <t>M2</t>
  </si>
  <si>
    <t>기자재비</t>
    <phoneticPr fontId="3" type="noConversion"/>
  </si>
  <si>
    <t>J</t>
  </si>
  <si>
    <t>총공사비</t>
    <phoneticPr fontId="3" type="noConversion"/>
  </si>
  <si>
    <t>만단위 절사</t>
    <phoneticPr fontId="3" type="noConversion"/>
  </si>
  <si>
    <t>조달수수료</t>
    <phoneticPr fontId="3" type="noConversion"/>
  </si>
  <si>
    <t>총사업금액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</si>
</sst>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9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distributed" vertical="center" indent="22"/>
    </xf>
    <xf numFmtId="41" fontId="0" fillId="0" borderId="0" xfId="1" applyFont="1">
      <alignment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7" fillId="0" borderId="8" xfId="0" quotePrefix="1" applyFont="1" applyBorder="1" applyAlignment="1">
      <alignment horizontal="center" vertical="center" textRotation="255" shrinkToFit="1"/>
    </xf>
    <xf numFmtId="0" fontId="8" fillId="0" borderId="8" xfId="0" quotePrefix="1" applyFont="1" applyBorder="1" applyAlignment="1">
      <alignment horizontal="distributed" vertical="center" shrinkToFit="1"/>
    </xf>
    <xf numFmtId="0" fontId="8" fillId="0" borderId="8" xfId="0" quotePrefix="1" applyFont="1" applyBorder="1" applyAlignment="1">
      <alignment horizontal="left" vertical="center" shrinkToFit="1"/>
    </xf>
    <xf numFmtId="176" fontId="8" fillId="0" borderId="8" xfId="0" applyNumberFormat="1" applyFont="1" applyBorder="1" applyAlignment="1">
      <alignment horizontal="right" vertical="center" shrinkToFit="1"/>
    </xf>
    <xf numFmtId="0" fontId="0" fillId="0" borderId="0" xfId="0" quotePrefix="1">
      <alignment vertical="center"/>
    </xf>
    <xf numFmtId="0" fontId="7" fillId="0" borderId="9" xfId="0" applyFont="1" applyBorder="1" applyAlignment="1">
      <alignment horizontal="center" vertical="center" textRotation="255" shrinkToFit="1"/>
    </xf>
    <xf numFmtId="0" fontId="8" fillId="0" borderId="9" xfId="0" quotePrefix="1" applyFont="1" applyBorder="1" applyAlignment="1">
      <alignment horizontal="lef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7" fillId="0" borderId="10" xfId="0" applyFont="1" applyBorder="1" applyAlignment="1">
      <alignment horizontal="center" vertical="center" textRotation="255" shrinkToFit="1"/>
    </xf>
    <xf numFmtId="0" fontId="8" fillId="0" borderId="8" xfId="0" quotePrefix="1" applyFont="1" applyBorder="1" applyAlignment="1">
      <alignment horizontal="distributed" vertical="center" indent="1" shrinkToFit="1"/>
    </xf>
    <xf numFmtId="0" fontId="8" fillId="0" borderId="10" xfId="0" quotePrefix="1" applyFont="1" applyBorder="1" applyAlignment="1">
      <alignment horizontal="left" vertical="center" shrinkToFit="1"/>
    </xf>
    <xf numFmtId="176" fontId="8" fillId="0" borderId="10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textRotation="255" shrinkToFit="1"/>
    </xf>
    <xf numFmtId="0" fontId="8" fillId="3" borderId="4" xfId="0" quotePrefix="1" applyFont="1" applyFill="1" applyBorder="1" applyAlignment="1">
      <alignment horizontal="distributed" vertical="center" indent="1" shrinkToFit="1"/>
    </xf>
    <xf numFmtId="0" fontId="8" fillId="3" borderId="4" xfId="0" quotePrefix="1" applyFont="1" applyFill="1" applyBorder="1" applyAlignment="1">
      <alignment horizontal="left" vertical="center" shrinkToFit="1"/>
    </xf>
    <xf numFmtId="176" fontId="8" fillId="3" borderId="4" xfId="0" applyNumberFormat="1" applyFont="1" applyFill="1" applyBorder="1" applyAlignment="1">
      <alignment horizontal="right" vertical="center" shrinkToFit="1"/>
    </xf>
    <xf numFmtId="0" fontId="7" fillId="0" borderId="8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176" fontId="0" fillId="0" borderId="0" xfId="0" applyNumberFormat="1">
      <alignment vertical="center"/>
    </xf>
    <xf numFmtId="0" fontId="8" fillId="0" borderId="4" xfId="0" quotePrefix="1" applyFont="1" applyBorder="1" applyAlignment="1">
      <alignment horizontal="distributed" vertical="center" indent="1" shrinkToFit="1"/>
    </xf>
    <xf numFmtId="0" fontId="8" fillId="0" borderId="11" xfId="0" applyFont="1" applyBorder="1" applyAlignment="1">
      <alignment horizontal="left" vertical="center" shrinkToFit="1"/>
    </xf>
    <xf numFmtId="0" fontId="8" fillId="0" borderId="7" xfId="0" applyFont="1" applyBorder="1" applyAlignment="1">
      <alignment horizontal="left" vertical="center" shrinkToFit="1"/>
    </xf>
    <xf numFmtId="0" fontId="8" fillId="3" borderId="4" xfId="0" quotePrefix="1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7" fillId="0" borderId="12" xfId="0" quotePrefix="1" applyFont="1" applyBorder="1" applyAlignment="1">
      <alignment horizontal="distributed" vertical="center" indent="2" shrinkToFit="1"/>
    </xf>
    <xf numFmtId="0" fontId="7" fillId="0" borderId="13" xfId="0" quotePrefix="1" applyFont="1" applyBorder="1" applyAlignment="1">
      <alignment horizontal="distributed" vertical="center" indent="2" shrinkToFit="1"/>
    </xf>
    <xf numFmtId="0" fontId="7" fillId="0" borderId="14" xfId="0" quotePrefix="1" applyFont="1" applyBorder="1" applyAlignment="1">
      <alignment horizontal="distributed" vertical="center" indent="2" shrinkToFit="1"/>
    </xf>
    <xf numFmtId="0" fontId="8" fillId="0" borderId="4" xfId="0" applyFont="1" applyBorder="1" applyAlignment="1">
      <alignment horizontal="left" vertical="center" shrinkToFit="1"/>
    </xf>
    <xf numFmtId="176" fontId="8" fillId="0" borderId="4" xfId="0" applyNumberFormat="1" applyFont="1" applyBorder="1" applyAlignment="1">
      <alignment horizontal="right" vertical="center" shrinkToFit="1"/>
    </xf>
    <xf numFmtId="0" fontId="8" fillId="0" borderId="4" xfId="0" quotePrefix="1" applyFont="1" applyBorder="1" applyAlignment="1">
      <alignment horizontal="left" vertical="center" shrinkToFit="1"/>
    </xf>
    <xf numFmtId="0" fontId="8" fillId="3" borderId="4" xfId="0" quotePrefix="1" applyFont="1" applyFill="1" applyBorder="1" applyAlignment="1">
      <alignment horizontal="distributed" vertical="center" indent="2" shrinkToFit="1"/>
    </xf>
    <xf numFmtId="0" fontId="8" fillId="3" borderId="4" xfId="0" applyFont="1" applyFill="1" applyBorder="1" applyAlignment="1">
      <alignment horizontal="distributed" vertical="center" indent="2" shrinkToFit="1"/>
    </xf>
    <xf numFmtId="0" fontId="7" fillId="0" borderId="4" xfId="0" quotePrefix="1" applyFont="1" applyBorder="1" applyAlignment="1">
      <alignment horizontal="distributed" vertical="center" indent="2" shrinkToFit="1"/>
    </xf>
    <xf numFmtId="0" fontId="7" fillId="0" borderId="4" xfId="0" applyFont="1" applyBorder="1" applyAlignment="1">
      <alignment horizontal="distributed" vertical="center" indent="2" shrinkToFit="1"/>
    </xf>
    <xf numFmtId="0" fontId="8" fillId="0" borderId="4" xfId="0" quotePrefix="1" applyFont="1" applyFill="1" applyBorder="1" applyAlignment="1">
      <alignment horizontal="distributed" vertical="center" indent="2" shrinkToFit="1"/>
    </xf>
    <xf numFmtId="0" fontId="8" fillId="0" borderId="4" xfId="0" applyFont="1" applyFill="1" applyBorder="1" applyAlignment="1">
      <alignment horizontal="distributed" vertical="center" indent="2" shrinkToFit="1"/>
    </xf>
    <xf numFmtId="176" fontId="8" fillId="0" borderId="4" xfId="0" applyNumberFormat="1" applyFont="1" applyFill="1" applyBorder="1" applyAlignment="1">
      <alignment horizontal="right" vertical="center" shrinkToFit="1"/>
    </xf>
    <xf numFmtId="0" fontId="8" fillId="0" borderId="4" xfId="0" quotePrefix="1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right" vertical="center"/>
    </xf>
    <xf numFmtId="41" fontId="0" fillId="0" borderId="0" xfId="1" applyFont="1" applyAlignment="1">
      <alignment horizontal="lef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0" fontId="8" fillId="4" borderId="8" xfId="0" quotePrefix="1" applyFont="1" applyFill="1" applyBorder="1" applyAlignment="1">
      <alignment horizontal="distributed" vertical="center" indent="1" shrinkToFit="1"/>
    </xf>
    <xf numFmtId="0" fontId="8" fillId="4" borderId="9" xfId="0" applyFont="1" applyFill="1" applyBorder="1" applyAlignment="1">
      <alignment horizontal="left" vertical="center" shrinkToFit="1"/>
    </xf>
    <xf numFmtId="176" fontId="8" fillId="4" borderId="9" xfId="0" applyNumberFormat="1" applyFont="1" applyFill="1" applyBorder="1" applyAlignment="1">
      <alignment horizontal="right" vertical="center" shrinkToFit="1"/>
    </xf>
    <xf numFmtId="0" fontId="8" fillId="4" borderId="9" xfId="0" quotePrefix="1" applyFont="1" applyFill="1" applyBorder="1" applyAlignment="1">
      <alignment horizontal="left" vertical="center" shrinkToFit="1"/>
    </xf>
    <xf numFmtId="0" fontId="0" fillId="4" borderId="0" xfId="0" quotePrefix="1" applyFill="1">
      <alignment vertical="center"/>
    </xf>
    <xf numFmtId="0" fontId="0" fillId="4" borderId="0" xfId="0" applyFill="1">
      <alignment vertical="center"/>
    </xf>
    <xf numFmtId="41" fontId="0" fillId="4" borderId="0" xfId="1" applyFont="1" applyFill="1">
      <alignment vertical="center"/>
    </xf>
    <xf numFmtId="176" fontId="0" fillId="4" borderId="0" xfId="0" applyNumberForma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49444;&#44228;&#45236;&#50669;&#49436;_&#51109;&#54840;&#50896;&#54616;&#49688;%20&#49828;&#52980;&#49828;&#53412;&#47672;%20&#44396;&#47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1.원가계산서"/>
      <sheetName val="2.집계표"/>
      <sheetName val="3.내역서"/>
      <sheetName val="4. 일위대가표"/>
      <sheetName val="5.단가대비표"/>
      <sheetName val="6. 물량산출서"/>
      <sheetName val="7.견적대비표(기자재)"/>
      <sheetName val="A사"/>
      <sheetName val="B사"/>
      <sheetName val="C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59AE-87D8-4488-9717-0656DC6FFEFD}">
  <dimension ref="A1:L42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6" sqref="D6"/>
    </sheetView>
  </sheetViews>
  <sheetFormatPr defaultRowHeight="16.5" x14ac:dyDescent="0.3"/>
  <cols>
    <col min="1" max="2" width="3.625" customWidth="1"/>
    <col min="3" max="3" width="21.625" style="51" customWidth="1"/>
    <col min="4" max="4" width="52.125" style="51" customWidth="1"/>
    <col min="5" max="5" width="27.625" style="54" customWidth="1"/>
    <col min="6" max="6" width="19.625" style="51" customWidth="1"/>
    <col min="7" max="8" width="9" customWidth="1"/>
    <col min="9" max="9" width="13" style="2" bestFit="1" customWidth="1"/>
    <col min="10" max="10" width="10.25" bestFit="1" customWidth="1"/>
    <col min="11" max="11" width="11.375" customWidth="1"/>
    <col min="12" max="12" width="12.75" customWidth="1"/>
    <col min="13" max="13" width="11.25" customWidth="1"/>
  </cols>
  <sheetData>
    <row r="1" spans="1:9" ht="30" customHeight="1" x14ac:dyDescent="0.3">
      <c r="A1" s="1" t="s">
        <v>0</v>
      </c>
      <c r="B1" s="1"/>
      <c r="C1" s="1"/>
      <c r="D1" s="1"/>
      <c r="E1" s="1"/>
      <c r="F1" s="1"/>
    </row>
    <row r="2" spans="1:9" ht="15.95" customHeight="1" x14ac:dyDescent="0.3">
      <c r="A2" s="3" t="s">
        <v>1</v>
      </c>
      <c r="B2" s="4"/>
      <c r="C2" s="4"/>
      <c r="D2" s="4"/>
      <c r="E2" s="4"/>
      <c r="F2" s="4"/>
    </row>
    <row r="3" spans="1:9" ht="12" customHeight="1" x14ac:dyDescent="0.3">
      <c r="A3" s="5" t="s">
        <v>2</v>
      </c>
      <c r="B3" s="6"/>
      <c r="C3" s="7"/>
      <c r="D3" s="8" t="s">
        <v>3</v>
      </c>
      <c r="E3" s="8" t="s">
        <v>4</v>
      </c>
      <c r="F3" s="8" t="s">
        <v>5</v>
      </c>
    </row>
    <row r="4" spans="1:9" ht="12" customHeight="1" x14ac:dyDescent="0.3">
      <c r="A4" s="9"/>
      <c r="B4" s="10"/>
      <c r="C4" s="11"/>
      <c r="D4" s="8"/>
      <c r="E4" s="8"/>
      <c r="F4" s="8"/>
    </row>
    <row r="5" spans="1:9" ht="15.95" customHeight="1" x14ac:dyDescent="0.3">
      <c r="A5" s="12" t="s">
        <v>6</v>
      </c>
      <c r="B5" s="12" t="s">
        <v>7</v>
      </c>
      <c r="C5" s="13" t="s">
        <v>8</v>
      </c>
      <c r="D5" s="14" t="s">
        <v>9</v>
      </c>
      <c r="E5" s="15"/>
      <c r="F5" s="14" t="s">
        <v>9</v>
      </c>
      <c r="G5" s="16" t="s">
        <v>10</v>
      </c>
      <c r="H5">
        <v>0</v>
      </c>
      <c r="I5" s="2">
        <f t="shared" ref="I5:I29" si="0">E5</f>
        <v>0</v>
      </c>
    </row>
    <row r="6" spans="1:9" ht="15.95" customHeight="1" x14ac:dyDescent="0.3">
      <c r="A6" s="17"/>
      <c r="B6" s="17"/>
      <c r="C6" s="13" t="s">
        <v>11</v>
      </c>
      <c r="D6" s="18" t="s">
        <v>9</v>
      </c>
      <c r="E6" s="19"/>
      <c r="F6" s="18" t="s">
        <v>9</v>
      </c>
      <c r="G6" s="16" t="s">
        <v>12</v>
      </c>
      <c r="H6">
        <v>0</v>
      </c>
      <c r="I6" s="2">
        <f t="shared" si="0"/>
        <v>0</v>
      </c>
    </row>
    <row r="7" spans="1:9" ht="15.95" customHeight="1" x14ac:dyDescent="0.3">
      <c r="A7" s="20"/>
      <c r="B7" s="20"/>
      <c r="C7" s="21" t="s">
        <v>13</v>
      </c>
      <c r="D7" s="22" t="s">
        <v>9</v>
      </c>
      <c r="E7" s="23"/>
      <c r="F7" s="22" t="s">
        <v>9</v>
      </c>
      <c r="G7" s="16" t="s">
        <v>14</v>
      </c>
      <c r="H7">
        <v>0</v>
      </c>
      <c r="I7" s="2">
        <f t="shared" si="0"/>
        <v>0</v>
      </c>
    </row>
    <row r="8" spans="1:9" ht="15.95" customHeight="1" x14ac:dyDescent="0.3">
      <c r="A8" s="24"/>
      <c r="B8" s="24"/>
      <c r="C8" s="25" t="s">
        <v>15</v>
      </c>
      <c r="D8" s="26" t="s">
        <v>9</v>
      </c>
      <c r="E8" s="27"/>
      <c r="F8" s="26" t="s">
        <v>9</v>
      </c>
      <c r="G8" s="16" t="s">
        <v>16</v>
      </c>
      <c r="H8">
        <v>0</v>
      </c>
      <c r="I8" s="2">
        <f t="shared" si="0"/>
        <v>0</v>
      </c>
    </row>
    <row r="9" spans="1:9" ht="15.95" customHeight="1" x14ac:dyDescent="0.3">
      <c r="A9" s="28"/>
      <c r="B9" s="12" t="s">
        <v>17</v>
      </c>
      <c r="C9" s="21" t="s">
        <v>18</v>
      </c>
      <c r="D9" s="14" t="s">
        <v>9</v>
      </c>
      <c r="E9" s="15"/>
      <c r="F9" s="14" t="s">
        <v>9</v>
      </c>
      <c r="G9" s="16" t="s">
        <v>19</v>
      </c>
      <c r="H9">
        <v>0</v>
      </c>
      <c r="I9" s="2">
        <f t="shared" si="0"/>
        <v>0</v>
      </c>
    </row>
    <row r="10" spans="1:9" ht="15.95" customHeight="1" x14ac:dyDescent="0.3">
      <c r="A10" s="20"/>
      <c r="B10" s="20"/>
      <c r="C10" s="21" t="s">
        <v>20</v>
      </c>
      <c r="D10" s="29" t="str">
        <f>"직.노*"&amp;H10*100&amp;"%"</f>
        <v>직.노*17.5%</v>
      </c>
      <c r="E10" s="23"/>
      <c r="F10" s="22" t="s">
        <v>9</v>
      </c>
      <c r="G10" s="16" t="s">
        <v>21</v>
      </c>
      <c r="H10">
        <v>0.17499999999999999</v>
      </c>
      <c r="I10" s="2">
        <f t="shared" si="0"/>
        <v>0</v>
      </c>
    </row>
    <row r="11" spans="1:9" ht="15.95" customHeight="1" x14ac:dyDescent="0.3">
      <c r="A11" s="24"/>
      <c r="B11" s="24"/>
      <c r="C11" s="25" t="s">
        <v>15</v>
      </c>
      <c r="D11" s="26" t="s">
        <v>9</v>
      </c>
      <c r="E11" s="27"/>
      <c r="F11" s="26" t="s">
        <v>9</v>
      </c>
      <c r="G11" s="16" t="s">
        <v>22</v>
      </c>
      <c r="H11">
        <v>0</v>
      </c>
      <c r="I11" s="2">
        <f t="shared" si="0"/>
        <v>0</v>
      </c>
    </row>
    <row r="12" spans="1:9" ht="15.95" customHeight="1" x14ac:dyDescent="0.3">
      <c r="A12" s="28"/>
      <c r="B12" s="12" t="s">
        <v>23</v>
      </c>
      <c r="C12" s="21" t="s">
        <v>24</v>
      </c>
      <c r="D12" s="14" t="s">
        <v>9</v>
      </c>
      <c r="E12" s="15"/>
      <c r="F12" s="14" t="s">
        <v>9</v>
      </c>
      <c r="G12" s="16" t="s">
        <v>25</v>
      </c>
      <c r="H12">
        <v>0</v>
      </c>
      <c r="I12" s="2">
        <f t="shared" si="0"/>
        <v>0</v>
      </c>
    </row>
    <row r="13" spans="1:9" ht="15.95" customHeight="1" x14ac:dyDescent="0.3">
      <c r="A13" s="17"/>
      <c r="B13" s="17"/>
      <c r="C13" s="21" t="s">
        <v>26</v>
      </c>
      <c r="D13" s="30" t="str">
        <f>"(노)*"&amp;H13*100&amp;"%"</f>
        <v>(노)*3.56%</v>
      </c>
      <c r="E13" s="19"/>
      <c r="F13" s="18" t="s">
        <v>9</v>
      </c>
      <c r="G13" s="16" t="s">
        <v>27</v>
      </c>
      <c r="H13">
        <v>3.56E-2</v>
      </c>
      <c r="I13" s="2">
        <f t="shared" si="0"/>
        <v>0</v>
      </c>
    </row>
    <row r="14" spans="1:9" ht="15.95" customHeight="1" x14ac:dyDescent="0.3">
      <c r="A14" s="17"/>
      <c r="B14" s="17"/>
      <c r="C14" s="21" t="s">
        <v>28</v>
      </c>
      <c r="D14" s="30" t="str">
        <f>"(노)*"&amp;H14*100&amp;"%"</f>
        <v>(노)*1.01%</v>
      </c>
      <c r="E14" s="19"/>
      <c r="F14" s="18" t="s">
        <v>9</v>
      </c>
      <c r="G14" s="16" t="s">
        <v>29</v>
      </c>
      <c r="H14">
        <v>1.01E-2</v>
      </c>
      <c r="I14" s="2">
        <f t="shared" si="0"/>
        <v>0</v>
      </c>
    </row>
    <row r="15" spans="1:9" s="62" customFormat="1" ht="15.95" customHeight="1" x14ac:dyDescent="0.3">
      <c r="A15" s="17"/>
      <c r="B15" s="17"/>
      <c r="C15" s="57" t="s">
        <v>30</v>
      </c>
      <c r="D15" s="58" t="str">
        <f>"(직.노)*"&amp;H15*100&amp;"%"</f>
        <v>(직.노)*3.595%</v>
      </c>
      <c r="E15" s="59">
        <v>369203</v>
      </c>
      <c r="F15" s="60" t="s">
        <v>9</v>
      </c>
      <c r="G15" s="61" t="s">
        <v>31</v>
      </c>
      <c r="H15" s="62">
        <v>3.5950000000000003E-2</v>
      </c>
      <c r="I15" s="63">
        <f t="shared" si="0"/>
        <v>369203</v>
      </c>
    </row>
    <row r="16" spans="1:9" s="62" customFormat="1" ht="15.95" customHeight="1" x14ac:dyDescent="0.3">
      <c r="A16" s="17"/>
      <c r="B16" s="17"/>
      <c r="C16" s="57" t="s">
        <v>32</v>
      </c>
      <c r="D16" s="58" t="str">
        <f>"(직.노)*"&amp;H16*100&amp;"%"</f>
        <v>(직.노)*4.75%</v>
      </c>
      <c r="E16" s="59">
        <v>487820</v>
      </c>
      <c r="F16" s="60" t="s">
        <v>9</v>
      </c>
      <c r="G16" s="61" t="s">
        <v>33</v>
      </c>
      <c r="H16" s="62">
        <v>4.7500000000000001E-2</v>
      </c>
      <c r="I16" s="63">
        <f t="shared" si="0"/>
        <v>487820</v>
      </c>
    </row>
    <row r="17" spans="1:11" s="62" customFormat="1" ht="15.95" customHeight="1" x14ac:dyDescent="0.3">
      <c r="A17" s="17"/>
      <c r="B17" s="17"/>
      <c r="C17" s="57" t="s">
        <v>34</v>
      </c>
      <c r="D17" s="58" t="str">
        <f>"(건.보)*"&amp;H17*100&amp;"%"</f>
        <v>(건.보)*13.14%</v>
      </c>
      <c r="E17" s="59">
        <v>48513</v>
      </c>
      <c r="F17" s="60" t="s">
        <v>9</v>
      </c>
      <c r="G17" s="61" t="s">
        <v>35</v>
      </c>
      <c r="H17" s="62">
        <v>0.13139999999999999</v>
      </c>
      <c r="I17" s="63">
        <f t="shared" si="0"/>
        <v>48513</v>
      </c>
    </row>
    <row r="18" spans="1:11" s="62" customFormat="1" ht="15.95" customHeight="1" x14ac:dyDescent="0.3">
      <c r="A18" s="17"/>
      <c r="B18" s="17"/>
      <c r="C18" s="57" t="s">
        <v>36</v>
      </c>
      <c r="D18" s="58" t="str">
        <f>"(직.노)*"&amp;H18*100&amp;"%"</f>
        <v>(직.노)*2.3%</v>
      </c>
      <c r="E18" s="59">
        <v>236207</v>
      </c>
      <c r="F18" s="60" t="s">
        <v>9</v>
      </c>
      <c r="G18" s="61" t="s">
        <v>37</v>
      </c>
      <c r="H18" s="62">
        <v>2.3E-2</v>
      </c>
      <c r="I18" s="63">
        <f t="shared" si="0"/>
        <v>236207</v>
      </c>
    </row>
    <row r="19" spans="1:11" s="62" customFormat="1" ht="15.95" customHeight="1" x14ac:dyDescent="0.3">
      <c r="A19" s="17"/>
      <c r="B19" s="17"/>
      <c r="C19" s="57" t="s">
        <v>38</v>
      </c>
      <c r="D19" s="58" t="str">
        <f>"(재+직.노+(관급-0)/1.1)*"&amp;H19*100&amp;"%"&amp;" &lt; (재+직.노)*3.15%*1.2"</f>
        <v>(재+직.노+(관급-0)/1.1)*3.11% &lt; (재+직.노)*3.15%*1.2</v>
      </c>
      <c r="E19" s="59">
        <v>383272</v>
      </c>
      <c r="F19" s="60"/>
      <c r="G19" s="61" t="s">
        <v>39</v>
      </c>
      <c r="H19" s="62">
        <v>3.1099999999999999E-2</v>
      </c>
      <c r="I19" s="63">
        <f>ROUNDDOWN((E8+E9)*H19*1.2, 0)</f>
        <v>0</v>
      </c>
      <c r="J19" s="64">
        <f>ROUNDDOWN((E8+E9+(E35-0)/1.1)*H19, 0)</f>
        <v>0</v>
      </c>
    </row>
    <row r="20" spans="1:11" ht="15.95" customHeight="1" x14ac:dyDescent="0.3">
      <c r="A20" s="17"/>
      <c r="B20" s="17"/>
      <c r="C20" s="21" t="s">
        <v>40</v>
      </c>
      <c r="D20" s="30" t="str">
        <f>"(재+노)*"&amp;H20*100&amp;"%"</f>
        <v>(재+노)*5%</v>
      </c>
      <c r="E20" s="19"/>
      <c r="F20" s="18" t="s">
        <v>9</v>
      </c>
      <c r="G20" s="16" t="s">
        <v>41</v>
      </c>
      <c r="H20">
        <v>0.05</v>
      </c>
      <c r="I20" s="2">
        <f t="shared" si="0"/>
        <v>0</v>
      </c>
    </row>
    <row r="21" spans="1:11" ht="15.95" customHeight="1" x14ac:dyDescent="0.3">
      <c r="A21" s="17"/>
      <c r="B21" s="17"/>
      <c r="C21" s="21" t="s">
        <v>42</v>
      </c>
      <c r="D21" s="30" t="str">
        <f>"(재+직.노+기.경)*"&amp;H21*100&amp;"%"</f>
        <v>(재+직.노+기.경)*0%</v>
      </c>
      <c r="E21" s="19"/>
      <c r="F21" s="18" t="s">
        <v>9</v>
      </c>
      <c r="G21" s="16" t="s">
        <v>43</v>
      </c>
      <c r="I21" s="2">
        <f t="shared" si="0"/>
        <v>0</v>
      </c>
    </row>
    <row r="22" spans="1:11" ht="15.95" customHeight="1" x14ac:dyDescent="0.3">
      <c r="A22" s="17"/>
      <c r="B22" s="17"/>
      <c r="C22" s="21" t="s">
        <v>44</v>
      </c>
      <c r="D22" s="30" t="str">
        <f>"(재+직.노+기.경)*"&amp;H22*100&amp;"%"</f>
        <v>(재+직.노+기.경)*0%</v>
      </c>
      <c r="E22" s="19"/>
      <c r="F22" s="18" t="s">
        <v>9</v>
      </c>
      <c r="G22" s="16" t="s">
        <v>45</v>
      </c>
      <c r="I22" s="2">
        <f t="shared" si="0"/>
        <v>0</v>
      </c>
    </row>
    <row r="23" spans="1:11" ht="15.95" customHeight="1" x14ac:dyDescent="0.3">
      <c r="A23" s="17"/>
      <c r="B23" s="17"/>
      <c r="C23" s="21" t="s">
        <v>46</v>
      </c>
      <c r="D23" s="30" t="str">
        <f>"(재+직.노+기.경)*"&amp;H23*100&amp;"%"&amp;"*(1/12)"</f>
        <v>(재+직.노+기.경)*0%*(1/12)</v>
      </c>
      <c r="E23" s="19"/>
      <c r="F23" s="18" t="s">
        <v>9</v>
      </c>
      <c r="G23" s="16" t="s">
        <v>47</v>
      </c>
      <c r="I23" s="2">
        <f t="shared" si="0"/>
        <v>0</v>
      </c>
    </row>
    <row r="24" spans="1:11" ht="15.95" customHeight="1" x14ac:dyDescent="0.3">
      <c r="A24" s="20"/>
      <c r="B24" s="20"/>
      <c r="C24" s="32" t="s">
        <v>48</v>
      </c>
      <c r="D24" s="33" t="str">
        <f>"(재+직.노+기.경)*"&amp;H24*100&amp;"%"</f>
        <v>(재+직.노+기.경)*0%</v>
      </c>
      <c r="E24" s="19"/>
      <c r="F24" s="18" t="s">
        <v>9</v>
      </c>
      <c r="G24" s="16" t="s">
        <v>49</v>
      </c>
      <c r="I24" s="2">
        <f t="shared" si="0"/>
        <v>0</v>
      </c>
      <c r="K24" s="31">
        <f>E24+E23+E22+E21</f>
        <v>0</v>
      </c>
    </row>
    <row r="25" spans="1:11" ht="15.95" customHeight="1" x14ac:dyDescent="0.3">
      <c r="A25" s="20"/>
      <c r="B25" s="20"/>
      <c r="C25" s="32" t="s">
        <v>50</v>
      </c>
      <c r="D25" s="33" t="s">
        <v>51</v>
      </c>
      <c r="E25" s="19"/>
      <c r="F25" s="18" t="s">
        <v>9</v>
      </c>
      <c r="G25" s="16" t="s">
        <v>52</v>
      </c>
      <c r="H25">
        <v>6.0000000000000002E-5</v>
      </c>
      <c r="I25" s="31">
        <f>E25</f>
        <v>0</v>
      </c>
      <c r="K25" s="31"/>
    </row>
    <row r="26" spans="1:11" ht="15.95" customHeight="1" x14ac:dyDescent="0.3">
      <c r="A26" s="20"/>
      <c r="B26" s="20"/>
      <c r="C26" s="32" t="s">
        <v>53</v>
      </c>
      <c r="D26" s="34" t="s">
        <v>54</v>
      </c>
      <c r="E26" s="23"/>
      <c r="F26" s="18" t="s">
        <v>9</v>
      </c>
      <c r="G26" s="16" t="s">
        <v>55</v>
      </c>
      <c r="H26">
        <v>8.9999999999999998E-4</v>
      </c>
      <c r="I26" s="31">
        <f>E26</f>
        <v>0</v>
      </c>
      <c r="K26" s="31"/>
    </row>
    <row r="27" spans="1:11" ht="15.95" customHeight="1" x14ac:dyDescent="0.3">
      <c r="A27" s="24"/>
      <c r="B27" s="24"/>
      <c r="C27" s="25" t="s">
        <v>15</v>
      </c>
      <c r="D27" s="26" t="s">
        <v>9</v>
      </c>
      <c r="E27" s="27"/>
      <c r="F27" s="26" t="s">
        <v>9</v>
      </c>
      <c r="G27" s="16" t="s">
        <v>56</v>
      </c>
      <c r="H27">
        <v>0</v>
      </c>
      <c r="I27" s="2">
        <f t="shared" si="0"/>
        <v>0</v>
      </c>
    </row>
    <row r="28" spans="1:11" ht="15.95" customHeight="1" x14ac:dyDescent="0.3">
      <c r="A28" s="24"/>
      <c r="B28" s="35" t="s">
        <v>57</v>
      </c>
      <c r="C28" s="36"/>
      <c r="D28" s="26" t="s">
        <v>9</v>
      </c>
      <c r="E28" s="27"/>
      <c r="F28" s="26" t="s">
        <v>9</v>
      </c>
      <c r="G28" s="16" t="s">
        <v>58</v>
      </c>
      <c r="H28">
        <v>0</v>
      </c>
      <c r="I28" s="2">
        <f t="shared" si="0"/>
        <v>0</v>
      </c>
    </row>
    <row r="29" spans="1:11" ht="15.95" customHeight="1" x14ac:dyDescent="0.3">
      <c r="A29" s="37" t="s">
        <v>59</v>
      </c>
      <c r="B29" s="38"/>
      <c r="C29" s="39"/>
      <c r="D29" s="40" t="str">
        <f>"(재+노+경)*"&amp;H29*100&amp;"%"</f>
        <v>(재+노+경)*8%</v>
      </c>
      <c r="E29" s="41"/>
      <c r="F29" s="42" t="s">
        <v>9</v>
      </c>
      <c r="G29" s="16" t="s">
        <v>60</v>
      </c>
      <c r="H29">
        <v>0.08</v>
      </c>
      <c r="I29" s="2">
        <f t="shared" si="0"/>
        <v>0</v>
      </c>
      <c r="K29" s="2">
        <f>(E11+E27+E29)*15%</f>
        <v>0</v>
      </c>
    </row>
    <row r="30" spans="1:11" ht="15.95" customHeight="1" x14ac:dyDescent="0.3">
      <c r="A30" s="37" t="s">
        <v>61</v>
      </c>
      <c r="B30" s="38"/>
      <c r="C30" s="39"/>
      <c r="D30" s="40" t="str">
        <f>"(노+경+일)*"&amp;H30*100&amp;"%"</f>
        <v>(노+경+일)*15%</v>
      </c>
      <c r="E30" s="41"/>
      <c r="F30" s="42" t="s">
        <v>9</v>
      </c>
      <c r="G30" s="16" t="s">
        <v>62</v>
      </c>
      <c r="H30">
        <v>0.15</v>
      </c>
      <c r="I30" s="2">
        <f>(I11+I27+I29)*H30</f>
        <v>0</v>
      </c>
    </row>
    <row r="31" spans="1:11" ht="15.95" customHeight="1" x14ac:dyDescent="0.3">
      <c r="A31" s="37" t="s">
        <v>63</v>
      </c>
      <c r="B31" s="38"/>
      <c r="C31" s="39"/>
      <c r="D31" s="42" t="s">
        <v>9</v>
      </c>
      <c r="E31" s="41"/>
      <c r="F31" s="42" t="s">
        <v>9</v>
      </c>
      <c r="G31" s="16" t="s">
        <v>64</v>
      </c>
      <c r="H31">
        <v>0</v>
      </c>
      <c r="I31" s="2">
        <f>SUM(I28:I30)</f>
        <v>0</v>
      </c>
    </row>
    <row r="32" spans="1:11" ht="15.95" customHeight="1" x14ac:dyDescent="0.3">
      <c r="A32" s="37" t="s">
        <v>65</v>
      </c>
      <c r="B32" s="38"/>
      <c r="C32" s="39"/>
      <c r="D32" s="40" t="str">
        <f>"(총원가)*"&amp;H32*100&amp;"%"</f>
        <v>(총원가)*10%</v>
      </c>
      <c r="E32" s="41"/>
      <c r="F32" s="42" t="s">
        <v>9</v>
      </c>
      <c r="G32" s="16" t="s">
        <v>66</v>
      </c>
      <c r="H32">
        <v>0.1</v>
      </c>
      <c r="I32" s="2">
        <f>ROUNDDOWN((I31)*H32, 0)</f>
        <v>0</v>
      </c>
    </row>
    <row r="33" spans="1:12" ht="15.95" customHeight="1" x14ac:dyDescent="0.3">
      <c r="A33" s="43" t="s">
        <v>67</v>
      </c>
      <c r="B33" s="44"/>
      <c r="C33" s="44"/>
      <c r="D33" s="26" t="s">
        <v>9</v>
      </c>
      <c r="E33" s="27"/>
      <c r="F33" s="26" t="s">
        <v>9</v>
      </c>
      <c r="G33" s="16" t="s">
        <v>68</v>
      </c>
      <c r="H33">
        <v>0</v>
      </c>
      <c r="I33" s="2">
        <f>I31+I32</f>
        <v>0</v>
      </c>
    </row>
    <row r="34" spans="1:12" ht="15.95" customHeight="1" x14ac:dyDescent="0.3">
      <c r="A34" s="45" t="s">
        <v>69</v>
      </c>
      <c r="B34" s="46"/>
      <c r="C34" s="46"/>
      <c r="D34" s="42" t="s">
        <v>9</v>
      </c>
      <c r="E34" s="41"/>
      <c r="F34" s="42" t="s">
        <v>9</v>
      </c>
      <c r="G34" s="16" t="s">
        <v>70</v>
      </c>
      <c r="H34">
        <v>0</v>
      </c>
      <c r="I34" s="2">
        <f>E34</f>
        <v>0</v>
      </c>
    </row>
    <row r="35" spans="1:12" ht="15.95" customHeight="1" x14ac:dyDescent="0.3">
      <c r="A35" s="45" t="s">
        <v>71</v>
      </c>
      <c r="B35" s="46"/>
      <c r="C35" s="46"/>
      <c r="D35" s="42" t="s">
        <v>9</v>
      </c>
      <c r="E35" s="41"/>
      <c r="F35" s="42" t="s">
        <v>9</v>
      </c>
      <c r="G35" s="16" t="s">
        <v>72</v>
      </c>
      <c r="H35">
        <v>0</v>
      </c>
      <c r="I35" s="2">
        <f>E35</f>
        <v>0</v>
      </c>
    </row>
    <row r="36" spans="1:12" ht="15.95" customHeight="1" x14ac:dyDescent="0.3">
      <c r="A36" s="43" t="s">
        <v>73</v>
      </c>
      <c r="B36" s="44"/>
      <c r="C36" s="44"/>
      <c r="D36" s="26" t="s">
        <v>9</v>
      </c>
      <c r="E36" s="27"/>
      <c r="F36" s="26" t="s">
        <v>74</v>
      </c>
      <c r="G36" s="16" t="s">
        <v>68</v>
      </c>
      <c r="H36">
        <v>0</v>
      </c>
      <c r="I36" s="2">
        <f>I33+I35</f>
        <v>0</v>
      </c>
      <c r="L36" s="2" t="e">
        <f>#REF!-E36</f>
        <v>#REF!</v>
      </c>
    </row>
    <row r="37" spans="1:12" ht="15.95" customHeight="1" x14ac:dyDescent="0.3">
      <c r="A37" s="47" t="s">
        <v>75</v>
      </c>
      <c r="B37" s="48"/>
      <c r="C37" s="48"/>
      <c r="D37" s="40" t="str">
        <f>"(1억원이하)*"&amp;H37*100&amp;"%"&amp;"+(1억~10억이하)*"&amp;I37*100&amp;"%"</f>
        <v>(1억원이하)*1.07%+(1억~10억이하)*0.76%</v>
      </c>
      <c r="E37" s="49"/>
      <c r="F37" s="50" t="s">
        <v>9</v>
      </c>
      <c r="H37">
        <v>1.0699999999999999E-2</v>
      </c>
      <c r="I37" s="2">
        <v>7.6E-3</v>
      </c>
      <c r="L37" s="2">
        <v>765410000</v>
      </c>
    </row>
    <row r="38" spans="1:12" ht="15.95" customHeight="1" x14ac:dyDescent="0.3">
      <c r="A38" s="43" t="s">
        <v>76</v>
      </c>
      <c r="B38" s="44"/>
      <c r="C38" s="44"/>
      <c r="D38" s="26" t="s">
        <v>9</v>
      </c>
      <c r="E38" s="27"/>
      <c r="F38" s="26" t="s">
        <v>9</v>
      </c>
      <c r="G38" s="16" t="s">
        <v>68</v>
      </c>
      <c r="H38">
        <v>0</v>
      </c>
      <c r="I38" s="2">
        <f>I37</f>
        <v>7.6E-3</v>
      </c>
      <c r="L38" s="31">
        <f>L37-E38</f>
        <v>765410000</v>
      </c>
    </row>
    <row r="40" spans="1:12" x14ac:dyDescent="0.3">
      <c r="E40" s="52"/>
      <c r="F40" s="53"/>
    </row>
    <row r="41" spans="1:12" x14ac:dyDescent="0.3">
      <c r="F41" s="55"/>
    </row>
    <row r="42" spans="1:12" x14ac:dyDescent="0.3">
      <c r="E42" s="56"/>
    </row>
  </sheetData>
  <mergeCells count="21">
    <mergeCell ref="A36:C36"/>
    <mergeCell ref="A37:C37"/>
    <mergeCell ref="A38:C38"/>
    <mergeCell ref="A30:C30"/>
    <mergeCell ref="A31:C31"/>
    <mergeCell ref="A32:C32"/>
    <mergeCell ref="A33:C33"/>
    <mergeCell ref="A34:C34"/>
    <mergeCell ref="A35:C35"/>
    <mergeCell ref="A5:A28"/>
    <mergeCell ref="B5:B8"/>
    <mergeCell ref="B9:B11"/>
    <mergeCell ref="B12:B27"/>
    <mergeCell ref="B28:C28"/>
    <mergeCell ref="A29:C29"/>
    <mergeCell ref="A1:F1"/>
    <mergeCell ref="A2:F2"/>
    <mergeCell ref="A3:C4"/>
    <mergeCell ref="D3:D4"/>
    <mergeCell ref="E3:E4"/>
    <mergeCell ref="F3:F4"/>
  </mergeCells>
  <phoneticPr fontId="3" type="noConversion"/>
  <printOptions horizontalCentered="1"/>
  <pageMargins left="0.59055118110236227" right="0.59055118110236227" top="0.70866141732283472" bottom="0.31496062992125984" header="0.31496062992125984" footer="0.31496062992125984"/>
  <pageSetup paperSize="9" scale="82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1.원가계산서</vt:lpstr>
      <vt:lpstr>'1.원가계산서'!Print_Area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2026-07-08T00:52:46Z</dcterms:created>
  <dcterms:modified xsi:type="dcterms:W3CDTF">2026-07-08T00:53:34Z</dcterms:modified>
</cp:coreProperties>
</file>